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##Technik\XTS\#Schulung Vorbereitung\XTS_Example\"/>
    </mc:Choice>
  </mc:AlternateContent>
  <xr:revisionPtr revIDLastSave="0" documentId="13_ncr:1_{555A5DC7-32F2-4872-8D3C-88339D664E1F}" xr6:coauthVersionLast="47" xr6:coauthVersionMax="47" xr10:uidLastSave="{00000000-0000-0000-0000-000000000000}"/>
  <workbookProtection workbookAlgorithmName="SHA-512" workbookHashValue="nC9RPkrML7GkEc5EXR+VUUeeFU3b04mm0oRmWp59ym9zbSuqo89qJIVBzwPVdLcusibVRwnuXwBT3sdZUqorcw==" workbookSaltValue="DQviYXI/IEY58oB8aNLtjw==" workbookSpinCount="100000" lockStructure="1"/>
  <bookViews>
    <workbookView xWindow="-108" yWindow="-108" windowWidth="23256" windowHeight="12456" tabRatio="631" activeTab="6" xr2:uid="{00000000-000D-0000-FFFF-FFFF00000000}"/>
  </bookViews>
  <sheets>
    <sheet name="Project description" sheetId="7" r:id="rId1"/>
    <sheet name="Hepco Application Data" sheetId="30" r:id="rId2"/>
    <sheet name="MachineSequenceProfile" sheetId="24" r:id="rId3"/>
    <sheet name="SingleMotionProfile" sheetId="33" r:id="rId4"/>
    <sheet name="MotionToMotion" sheetId="34" state="hidden" r:id="rId5"/>
    <sheet name="GapClosing" sheetId="35" state="hidden" r:id="rId6"/>
    <sheet name="Timing" sheetId="27" r:id="rId7"/>
    <sheet name="Module Layout" sheetId="31" r:id="rId8"/>
    <sheet name="Chopper information" sheetId="26" r:id="rId9"/>
    <sheet name="Specific Data" sheetId="16" r:id="rId10"/>
    <sheet name="Material  Characteristics" sheetId="17" state="hidden" r:id="rId11"/>
  </sheets>
  <definedNames>
    <definedName name="Air_Gap">'Specific Data'!$C$38:$C$43</definedName>
    <definedName name="CalculationMethod">'Specific Data'!$C$88:$C$89</definedName>
    <definedName name="Curved_Modules">'Specific Data'!$C$11:$C$14</definedName>
    <definedName name="Lifting_Horizontal">'Specific Data'!$C$98:$C$99</definedName>
    <definedName name="Material">'Material  Characteristics'!$B$4:$B$79</definedName>
    <definedName name="Module_Type">'Specific Data'!$C$2:$C$5</definedName>
    <definedName name="Mover_Description">'Specific Data'!$D$18:$D$34</definedName>
    <definedName name="Mover_Part_No">'Specific Data'!$C$19:$C$34</definedName>
    <definedName name="Opeation">'Specific Data'!$C$84:$C$85</definedName>
    <definedName name="Orientation">'Specific Data'!$C$103:$C$104</definedName>
    <definedName name="Partial_Motion">'Specific Data'!$C$92:$C$94</definedName>
    <definedName name="Radius_Center_of_Force">'Specific Data'!$C$12:$C$14</definedName>
    <definedName name="Rail_Supplier">'Specific Data'!$C$46:$C$47</definedName>
    <definedName name="Rotation_Direction">'Specific Data'!$C$112:$C$113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7" l="1"/>
  <c r="C54" i="27" l="1"/>
  <c r="C53" i="27"/>
  <c r="C52" i="27"/>
  <c r="C22" i="27" s="1"/>
  <c r="C51" i="27"/>
  <c r="C23" i="27" s="1"/>
  <c r="C50" i="27"/>
  <c r="C46" i="27"/>
  <c r="C45" i="27"/>
  <c r="C48" i="27" s="1"/>
  <c r="C15" i="27" s="1"/>
  <c r="C44" i="27"/>
  <c r="C47" i="27" s="1"/>
  <c r="C43" i="27"/>
  <c r="E32" i="27"/>
  <c r="C29" i="27"/>
  <c r="C31" i="27" s="1"/>
  <c r="C33" i="27" s="1"/>
  <c r="C39" i="27" s="1"/>
  <c r="C49" i="27" l="1"/>
  <c r="C21" i="27" s="1"/>
  <c r="E31" i="27"/>
  <c r="E33" i="27" s="1"/>
  <c r="C40" i="27" s="1"/>
  <c r="C20" i="27" s="1"/>
  <c r="I62" i="7"/>
  <c r="I61" i="7"/>
  <c r="C16" i="27" l="1"/>
  <c r="D43" i="16"/>
  <c r="F43" i="16"/>
  <c r="AU11" i="34" l="1"/>
  <c r="AT11" i="34"/>
  <c r="U11" i="34"/>
  <c r="AA11" i="34" s="1"/>
  <c r="C274" i="7"/>
  <c r="C273" i="7"/>
  <c r="C272" i="7"/>
  <c r="CH766" i="35"/>
  <c r="CH759" i="35"/>
  <c r="CH725" i="35"/>
  <c r="CH805" i="35" s="1"/>
  <c r="CH724" i="35"/>
  <c r="CH723" i="35"/>
  <c r="CH722" i="35"/>
  <c r="CH721" i="35"/>
  <c r="CH720" i="35"/>
  <c r="CH719" i="35"/>
  <c r="CH718" i="35"/>
  <c r="CH798" i="35" s="1"/>
  <c r="CH717" i="35"/>
  <c r="CH797" i="35" s="1"/>
  <c r="CH716" i="35"/>
  <c r="CH715" i="35"/>
  <c r="CH714" i="35"/>
  <c r="CH794" i="35" s="1"/>
  <c r="CH713" i="35"/>
  <c r="CH712" i="35"/>
  <c r="CH711" i="35"/>
  <c r="CH710" i="35"/>
  <c r="CH790" i="35" s="1"/>
  <c r="CH709" i="35"/>
  <c r="CH789" i="35" s="1"/>
  <c r="CH708" i="35"/>
  <c r="CH707" i="35"/>
  <c r="CH706" i="35"/>
  <c r="CH786" i="35" s="1"/>
  <c r="CH705" i="35"/>
  <c r="CH704" i="35"/>
  <c r="CH703" i="35"/>
  <c r="CH702" i="35"/>
  <c r="CH782" i="35" s="1"/>
  <c r="CH701" i="35"/>
  <c r="CH781" i="35" s="1"/>
  <c r="CH700" i="35"/>
  <c r="CH699" i="35"/>
  <c r="CH698" i="35"/>
  <c r="CH778" i="35" s="1"/>
  <c r="CH697" i="35"/>
  <c r="CH696" i="35"/>
  <c r="CH776" i="35" s="1"/>
  <c r="CH695" i="35"/>
  <c r="CH694" i="35"/>
  <c r="CH774" i="35" s="1"/>
  <c r="CH693" i="35"/>
  <c r="CH773" i="35" s="1"/>
  <c r="CH692" i="35"/>
  <c r="CH691" i="35"/>
  <c r="CH690" i="35"/>
  <c r="CH770" i="35" s="1"/>
  <c r="CH689" i="35"/>
  <c r="CH688" i="35"/>
  <c r="CH687" i="35"/>
  <c r="CH686" i="35"/>
  <c r="CH685" i="35"/>
  <c r="CH684" i="35"/>
  <c r="CH683" i="35"/>
  <c r="CH682" i="35"/>
  <c r="CH762" i="35" s="1"/>
  <c r="CH681" i="35"/>
  <c r="CH680" i="35"/>
  <c r="CH679" i="35"/>
  <c r="CH678" i="35"/>
  <c r="CH677" i="35"/>
  <c r="CH676" i="35"/>
  <c r="CH756" i="35" s="1"/>
  <c r="CH675" i="35"/>
  <c r="CH755" i="35" s="1"/>
  <c r="CH674" i="35"/>
  <c r="CH754" i="35" s="1"/>
  <c r="CH673" i="35"/>
  <c r="CH672" i="35"/>
  <c r="CH671" i="35"/>
  <c r="CH751" i="35" s="1"/>
  <c r="CH670" i="35"/>
  <c r="CH669" i="35"/>
  <c r="CH668" i="35"/>
  <c r="CH748" i="35" s="1"/>
  <c r="CH667" i="35"/>
  <c r="CH747" i="35" s="1"/>
  <c r="CH666" i="35"/>
  <c r="CH746" i="35" s="1"/>
  <c r="CH665" i="35"/>
  <c r="CH664" i="35"/>
  <c r="CH744" i="35" s="1"/>
  <c r="CH663" i="35"/>
  <c r="CH743" i="35" s="1"/>
  <c r="CH662" i="35"/>
  <c r="CH661" i="35"/>
  <c r="CH660" i="35"/>
  <c r="CH740" i="35" s="1"/>
  <c r="CH659" i="35"/>
  <c r="CH739" i="35" s="1"/>
  <c r="CH658" i="35"/>
  <c r="CH738" i="35" s="1"/>
  <c r="CH657" i="35"/>
  <c r="CH656" i="35"/>
  <c r="CH736" i="35" s="1"/>
  <c r="CH655" i="35"/>
  <c r="CH735" i="35" s="1"/>
  <c r="CH654" i="35"/>
  <c r="CL653" i="35"/>
  <c r="CL661" i="35" s="1"/>
  <c r="CL669" i="35" s="1"/>
  <c r="CL677" i="35" s="1"/>
  <c r="CL685" i="35" s="1"/>
  <c r="CK653" i="35"/>
  <c r="CK661" i="35" s="1"/>
  <c r="CK669" i="35" s="1"/>
  <c r="CK677" i="35" s="1"/>
  <c r="CK685" i="35" s="1"/>
  <c r="CK693" i="35" s="1"/>
  <c r="CJ653" i="35"/>
  <c r="CJ661" i="35" s="1"/>
  <c r="CJ669" i="35" s="1"/>
  <c r="CJ677" i="35" s="1"/>
  <c r="CJ685" i="35" s="1"/>
  <c r="CJ693" i="35" s="1"/>
  <c r="CI653" i="35"/>
  <c r="CI661" i="35" s="1"/>
  <c r="CI669" i="35" s="1"/>
  <c r="CI677" i="35" s="1"/>
  <c r="CI685" i="35" s="1"/>
  <c r="CI693" i="35" s="1"/>
  <c r="CI701" i="35" s="1"/>
  <c r="CI709" i="35" s="1"/>
  <c r="CI717" i="35" s="1"/>
  <c r="CI725" i="35" s="1"/>
  <c r="CH653" i="35"/>
  <c r="CI652" i="35"/>
  <c r="CI660" i="35" s="1"/>
  <c r="CH652" i="35"/>
  <c r="CH732" i="35" s="1"/>
  <c r="CJ651" i="35"/>
  <c r="CI651" i="35"/>
  <c r="CI659" i="35" s="1"/>
  <c r="CI667" i="35" s="1"/>
  <c r="CI675" i="35" s="1"/>
  <c r="CI683" i="35" s="1"/>
  <c r="CI691" i="35" s="1"/>
  <c r="CI699" i="35" s="1"/>
  <c r="CI707" i="35" s="1"/>
  <c r="CI715" i="35" s="1"/>
  <c r="CI723" i="35" s="1"/>
  <c r="CH651" i="35"/>
  <c r="CH731" i="35" s="1"/>
  <c r="CI650" i="35"/>
  <c r="CI658" i="35" s="1"/>
  <c r="CH650" i="35"/>
  <c r="CH730" i="35" s="1"/>
  <c r="CI649" i="35"/>
  <c r="CI657" i="35" s="1"/>
  <c r="CI665" i="35" s="1"/>
  <c r="CI673" i="35" s="1"/>
  <c r="CI681" i="35" s="1"/>
  <c r="CI689" i="35" s="1"/>
  <c r="CI697" i="35" s="1"/>
  <c r="CI705" i="35" s="1"/>
  <c r="CI713" i="35" s="1"/>
  <c r="CI721" i="35" s="1"/>
  <c r="CI729" i="35" s="1"/>
  <c r="CI737" i="35" s="1"/>
  <c r="CI745" i="35" s="1"/>
  <c r="CI753" i="35" s="1"/>
  <c r="CI761" i="35" s="1"/>
  <c r="CI769" i="35" s="1"/>
  <c r="CI777" i="35" s="1"/>
  <c r="CI785" i="35" s="1"/>
  <c r="CI793" i="35" s="1"/>
  <c r="CI801" i="35" s="1"/>
  <c r="CI809" i="35" s="1"/>
  <c r="CI817" i="35" s="1"/>
  <c r="CI825" i="35" s="1"/>
  <c r="CI833" i="35" s="1"/>
  <c r="CI841" i="35" s="1"/>
  <c r="CI849" i="35" s="1"/>
  <c r="CI857" i="35" s="1"/>
  <c r="CI865" i="35" s="1"/>
  <c r="CI873" i="35" s="1"/>
  <c r="CI881" i="35" s="1"/>
  <c r="CI889" i="35" s="1"/>
  <c r="CH649" i="35"/>
  <c r="CI648" i="35"/>
  <c r="CI656" i="35" s="1"/>
  <c r="CH648" i="35"/>
  <c r="CH728" i="35" s="1"/>
  <c r="CI647" i="35"/>
  <c r="CI655" i="35" s="1"/>
  <c r="CI663" i="35" s="1"/>
  <c r="CI671" i="35" s="1"/>
  <c r="CI679" i="35" s="1"/>
  <c r="CI687" i="35" s="1"/>
  <c r="CI695" i="35" s="1"/>
  <c r="CI703" i="35" s="1"/>
  <c r="CI711" i="35" s="1"/>
  <c r="CI719" i="35" s="1"/>
  <c r="CI727" i="35" s="1"/>
  <c r="CI735" i="35" s="1"/>
  <c r="CI743" i="35" s="1"/>
  <c r="CI751" i="35" s="1"/>
  <c r="CI759" i="35" s="1"/>
  <c r="CI767" i="35" s="1"/>
  <c r="CI775" i="35" s="1"/>
  <c r="CI783" i="35" s="1"/>
  <c r="CI791" i="35" s="1"/>
  <c r="CI799" i="35" s="1"/>
  <c r="CI807" i="35" s="1"/>
  <c r="CI815" i="35" s="1"/>
  <c r="CI823" i="35" s="1"/>
  <c r="CI831" i="35" s="1"/>
  <c r="CI839" i="35" s="1"/>
  <c r="CI847" i="35" s="1"/>
  <c r="CI855" i="35" s="1"/>
  <c r="CI863" i="35" s="1"/>
  <c r="CI871" i="35" s="1"/>
  <c r="CI879" i="35" s="1"/>
  <c r="CI887" i="35" s="1"/>
  <c r="CH647" i="35"/>
  <c r="CI646" i="35"/>
  <c r="CI654" i="35" s="1"/>
  <c r="CI662" i="35" s="1"/>
  <c r="CI670" i="35" s="1"/>
  <c r="CI678" i="35" s="1"/>
  <c r="CI686" i="35" s="1"/>
  <c r="CH646" i="35"/>
  <c r="CK644" i="35"/>
  <c r="CK652" i="35" s="1"/>
  <c r="CK660" i="35" s="1"/>
  <c r="CK668" i="35" s="1"/>
  <c r="CK676" i="35" s="1"/>
  <c r="CJ644" i="35"/>
  <c r="CJ652" i="35" s="1"/>
  <c r="CJ660" i="35" s="1"/>
  <c r="CK643" i="35"/>
  <c r="CJ643" i="35"/>
  <c r="CJ642" i="35"/>
  <c r="CJ641" i="35"/>
  <c r="CJ640" i="35"/>
  <c r="CJ639" i="35"/>
  <c r="CJ647" i="35" s="1"/>
  <c r="CJ655" i="35" s="1"/>
  <c r="CJ638" i="35"/>
  <c r="CJ646" i="35" s="1"/>
  <c r="CJ654" i="35" s="1"/>
  <c r="CJ662" i="35" s="1"/>
  <c r="CJ670" i="35" s="1"/>
  <c r="CJ678" i="35" s="1"/>
  <c r="CJ686" i="35" s="1"/>
  <c r="CJ694" i="35" s="1"/>
  <c r="CD638" i="35"/>
  <c r="CJ637" i="35"/>
  <c r="CJ636" i="35"/>
  <c r="CK636" i="35" s="1"/>
  <c r="CL636" i="35" s="1"/>
  <c r="CK635" i="35"/>
  <c r="CJ635" i="35"/>
  <c r="CJ634" i="35"/>
  <c r="CK634" i="35" s="1"/>
  <c r="CK633" i="35"/>
  <c r="CL633" i="35" s="1"/>
  <c r="CJ633" i="35"/>
  <c r="CJ632" i="35"/>
  <c r="CK632" i="35" s="1"/>
  <c r="CL632" i="35" s="1"/>
  <c r="CK631" i="35"/>
  <c r="CL631" i="35" s="1"/>
  <c r="CJ631" i="35"/>
  <c r="CJ630" i="35"/>
  <c r="CK630" i="35" s="1"/>
  <c r="CE630" i="35"/>
  <c r="CD630" i="35"/>
  <c r="CJ629" i="35"/>
  <c r="CK628" i="35"/>
  <c r="CL628" i="35" s="1"/>
  <c r="CJ628" i="35"/>
  <c r="CJ627" i="35"/>
  <c r="CK627" i="35" s="1"/>
  <c r="CJ626" i="35"/>
  <c r="CJ625" i="35"/>
  <c r="CJ624" i="35"/>
  <c r="CK624" i="35" s="1"/>
  <c r="CL624" i="35" s="1"/>
  <c r="CJ623" i="35"/>
  <c r="CK623" i="35" s="1"/>
  <c r="CL623" i="35" s="1"/>
  <c r="CJ622" i="35"/>
  <c r="CK622" i="35" s="1"/>
  <c r="CD622" i="35"/>
  <c r="CJ621" i="35"/>
  <c r="CK620" i="35"/>
  <c r="CL620" i="35" s="1"/>
  <c r="CJ620" i="35"/>
  <c r="CJ619" i="35"/>
  <c r="CK619" i="35" s="1"/>
  <c r="CK618" i="35"/>
  <c r="CJ618" i="35"/>
  <c r="CJ617" i="35"/>
  <c r="CK617" i="35" s="1"/>
  <c r="CL617" i="35" s="1"/>
  <c r="CJ616" i="35"/>
  <c r="CK616" i="35" s="1"/>
  <c r="CJ615" i="35"/>
  <c r="CK615" i="35" s="1"/>
  <c r="CJ614" i="35"/>
  <c r="CK614" i="35" s="1"/>
  <c r="CL614" i="35" s="1"/>
  <c r="CE614" i="35"/>
  <c r="CD614" i="35"/>
  <c r="CJ613" i="35"/>
  <c r="CK613" i="35" s="1"/>
  <c r="CJ612" i="35"/>
  <c r="CK612" i="35" s="1"/>
  <c r="CJ611" i="35"/>
  <c r="CJ610" i="35"/>
  <c r="CK610" i="35" s="1"/>
  <c r="CL610" i="35" s="1"/>
  <c r="CJ609" i="35"/>
  <c r="CK609" i="35" s="1"/>
  <c r="CJ608" i="35"/>
  <c r="CK608" i="35" s="1"/>
  <c r="CJ607" i="35"/>
  <c r="CK607" i="35" s="1"/>
  <c r="CK606" i="35"/>
  <c r="CL606" i="35" s="1"/>
  <c r="CJ606" i="35"/>
  <c r="CE606" i="35" s="1"/>
  <c r="CD606" i="35"/>
  <c r="CJ605" i="35"/>
  <c r="CK605" i="35" s="1"/>
  <c r="CL605" i="35" s="1"/>
  <c r="CJ604" i="35"/>
  <c r="CK604" i="35" s="1"/>
  <c r="CJ603" i="35"/>
  <c r="CJ602" i="35"/>
  <c r="CK602" i="35" s="1"/>
  <c r="CL602" i="35" s="1"/>
  <c r="CJ601" i="35"/>
  <c r="CK601" i="35" s="1"/>
  <c r="CJ600" i="35"/>
  <c r="CK600" i="35" s="1"/>
  <c r="CJ599" i="35"/>
  <c r="CK599" i="35" s="1"/>
  <c r="CK598" i="35"/>
  <c r="CL598" i="35" s="1"/>
  <c r="CJ598" i="35"/>
  <c r="CE598" i="35" s="1"/>
  <c r="CD598" i="35"/>
  <c r="CJ597" i="35"/>
  <c r="CK597" i="35" s="1"/>
  <c r="CK596" i="35"/>
  <c r="CJ596" i="35"/>
  <c r="CJ595" i="35"/>
  <c r="CJ594" i="35"/>
  <c r="CK594" i="35" s="1"/>
  <c r="CL594" i="35" s="1"/>
  <c r="CJ593" i="35"/>
  <c r="CK593" i="35" s="1"/>
  <c r="CJ592" i="35"/>
  <c r="CK592" i="35" s="1"/>
  <c r="CJ591" i="35"/>
  <c r="CK591" i="35" s="1"/>
  <c r="CK590" i="35"/>
  <c r="CL590" i="35" s="1"/>
  <c r="CJ590" i="35"/>
  <c r="CE590" i="35"/>
  <c r="CD590" i="35"/>
  <c r="CJ589" i="35"/>
  <c r="CK589" i="35" s="1"/>
  <c r="CJ588" i="35"/>
  <c r="CK588" i="35" s="1"/>
  <c r="CJ587" i="35"/>
  <c r="CK586" i="35"/>
  <c r="CL586" i="35" s="1"/>
  <c r="CJ586" i="35"/>
  <c r="CJ585" i="35"/>
  <c r="CK585" i="35" s="1"/>
  <c r="CJ584" i="35"/>
  <c r="CK584" i="35" s="1"/>
  <c r="CJ583" i="35"/>
  <c r="CK583" i="35" s="1"/>
  <c r="CK582" i="35"/>
  <c r="CL582" i="35" s="1"/>
  <c r="CJ582" i="35"/>
  <c r="CE582" i="35"/>
  <c r="CD582" i="35"/>
  <c r="CJ581" i="35"/>
  <c r="CK581" i="35" s="1"/>
  <c r="CJ580" i="35"/>
  <c r="CK580" i="35" s="1"/>
  <c r="CJ579" i="35"/>
  <c r="CJ578" i="35"/>
  <c r="CK578" i="35" s="1"/>
  <c r="CL578" i="35" s="1"/>
  <c r="CJ577" i="35"/>
  <c r="CK577" i="35" s="1"/>
  <c r="CJ576" i="35"/>
  <c r="CK576" i="35" s="1"/>
  <c r="CJ575" i="35"/>
  <c r="CK575" i="35" s="1"/>
  <c r="CJ574" i="35"/>
  <c r="CK574" i="35" s="1"/>
  <c r="CL574" i="35" s="1"/>
  <c r="CE574" i="35"/>
  <c r="CD574" i="35"/>
  <c r="CJ573" i="35"/>
  <c r="CK573" i="35" s="1"/>
  <c r="CL573" i="35" s="1"/>
  <c r="CJ572" i="35"/>
  <c r="CK572" i="35" s="1"/>
  <c r="CJ571" i="35"/>
  <c r="CJ570" i="35"/>
  <c r="CK570" i="35" s="1"/>
  <c r="CL570" i="35" s="1"/>
  <c r="CJ569" i="35"/>
  <c r="CK569" i="35" s="1"/>
  <c r="CJ568" i="35"/>
  <c r="CK568" i="35" s="1"/>
  <c r="CJ567" i="35"/>
  <c r="CK567" i="35" s="1"/>
  <c r="CJ566" i="35"/>
  <c r="CE566" i="35" s="1"/>
  <c r="CD566" i="35"/>
  <c r="CJ565" i="35"/>
  <c r="CK565" i="35" s="1"/>
  <c r="CK564" i="35"/>
  <c r="CJ564" i="35"/>
  <c r="CJ563" i="35"/>
  <c r="CJ562" i="35"/>
  <c r="CK562" i="35" s="1"/>
  <c r="CL562" i="35" s="1"/>
  <c r="CJ561" i="35"/>
  <c r="CK561" i="35" s="1"/>
  <c r="CJ560" i="35"/>
  <c r="CK560" i="35" s="1"/>
  <c r="CJ559" i="35"/>
  <c r="CK559" i="35" s="1"/>
  <c r="CK558" i="35"/>
  <c r="CL558" i="35" s="1"/>
  <c r="CJ558" i="35"/>
  <c r="CE558" i="35"/>
  <c r="CD558" i="35"/>
  <c r="CJ557" i="35"/>
  <c r="CK557" i="35" s="1"/>
  <c r="CJ556" i="35"/>
  <c r="CK556" i="35" s="1"/>
  <c r="CJ555" i="35"/>
  <c r="CK554" i="35"/>
  <c r="CL554" i="35" s="1"/>
  <c r="CJ554" i="35"/>
  <c r="CJ553" i="35"/>
  <c r="CK553" i="35" s="1"/>
  <c r="CJ552" i="35"/>
  <c r="CK552" i="35" s="1"/>
  <c r="CJ551" i="35"/>
  <c r="CK551" i="35" s="1"/>
  <c r="CJ550" i="35"/>
  <c r="CK550" i="35" s="1"/>
  <c r="CE550" i="35"/>
  <c r="CD550" i="35"/>
  <c r="CJ549" i="35"/>
  <c r="CJ548" i="35"/>
  <c r="CK548" i="35" s="1"/>
  <c r="CL548" i="35" s="1"/>
  <c r="CJ547" i="35"/>
  <c r="CK547" i="35" s="1"/>
  <c r="CJ546" i="35"/>
  <c r="CK546" i="35" s="1"/>
  <c r="CL546" i="35" s="1"/>
  <c r="CJ545" i="35"/>
  <c r="CK545" i="35" s="1"/>
  <c r="CJ544" i="35"/>
  <c r="CK544" i="35" s="1"/>
  <c r="CJ543" i="35"/>
  <c r="CK543" i="35" s="1"/>
  <c r="CJ542" i="35"/>
  <c r="CK542" i="35" s="1"/>
  <c r="CE542" i="35"/>
  <c r="CD542" i="35"/>
  <c r="CJ541" i="35"/>
  <c r="CK540" i="35"/>
  <c r="CJ540" i="35"/>
  <c r="CJ539" i="35"/>
  <c r="CK539" i="35" s="1"/>
  <c r="CJ538" i="35"/>
  <c r="CK538" i="35" s="1"/>
  <c r="CL538" i="35" s="1"/>
  <c r="CJ537" i="35"/>
  <c r="CK537" i="35" s="1"/>
  <c r="CJ536" i="35"/>
  <c r="CK536" i="35" s="1"/>
  <c r="CL536" i="35" s="1"/>
  <c r="CJ535" i="35"/>
  <c r="CK535" i="35" s="1"/>
  <c r="CJ534" i="35"/>
  <c r="CE534" i="35" s="1"/>
  <c r="CD534" i="35"/>
  <c r="CJ533" i="35"/>
  <c r="CK532" i="35"/>
  <c r="CL532" i="35" s="1"/>
  <c r="CJ532" i="35"/>
  <c r="CJ531" i="35"/>
  <c r="CK531" i="35" s="1"/>
  <c r="CK530" i="35"/>
  <c r="CJ530" i="35"/>
  <c r="CJ529" i="35"/>
  <c r="CK529" i="35" s="1"/>
  <c r="CJ528" i="35"/>
  <c r="CK528" i="35" s="1"/>
  <c r="CL528" i="35" s="1"/>
  <c r="CL527" i="35"/>
  <c r="CJ527" i="35"/>
  <c r="CK527" i="35" s="1"/>
  <c r="CJ526" i="35"/>
  <c r="CK526" i="35" s="1"/>
  <c r="CE526" i="35"/>
  <c r="CD526" i="35"/>
  <c r="CJ525" i="35"/>
  <c r="CJ524" i="35"/>
  <c r="CK524" i="35" s="1"/>
  <c r="CL524" i="35" s="1"/>
  <c r="CL523" i="35"/>
  <c r="CJ523" i="35"/>
  <c r="CK523" i="35" s="1"/>
  <c r="CJ522" i="35"/>
  <c r="CK522" i="35" s="1"/>
  <c r="CL522" i="35" s="1"/>
  <c r="CJ521" i="35"/>
  <c r="CK521" i="35" s="1"/>
  <c r="CJ520" i="35"/>
  <c r="CK520" i="35" s="1"/>
  <c r="CL520" i="35" s="1"/>
  <c r="CJ519" i="35"/>
  <c r="CK519" i="35" s="1"/>
  <c r="CK518" i="35"/>
  <c r="CJ518" i="35"/>
  <c r="CE518" i="35" s="1"/>
  <c r="CD518" i="35"/>
  <c r="CJ517" i="35"/>
  <c r="CK516" i="35"/>
  <c r="CJ516" i="35"/>
  <c r="CJ515" i="35"/>
  <c r="CK515" i="35" s="1"/>
  <c r="CJ514" i="35"/>
  <c r="CK514" i="35" s="1"/>
  <c r="CL514" i="35" s="1"/>
  <c r="CJ513" i="35"/>
  <c r="CK513" i="35" s="1"/>
  <c r="CJ512" i="35"/>
  <c r="CK512" i="35" s="1"/>
  <c r="CL512" i="35" s="1"/>
  <c r="CL511" i="35"/>
  <c r="CJ511" i="35"/>
  <c r="CK511" i="35" s="1"/>
  <c r="CJ510" i="35"/>
  <c r="CK510" i="35" s="1"/>
  <c r="CE510" i="35"/>
  <c r="CD510" i="35"/>
  <c r="CJ509" i="35"/>
  <c r="CJ508" i="35"/>
  <c r="CK508" i="35" s="1"/>
  <c r="CL508" i="35" s="1"/>
  <c r="CJ507" i="35"/>
  <c r="CK507" i="35" s="1"/>
  <c r="CK506" i="35"/>
  <c r="CL506" i="35" s="1"/>
  <c r="CJ506" i="35"/>
  <c r="CJ505" i="35"/>
  <c r="CK505" i="35" s="1"/>
  <c r="CJ504" i="35"/>
  <c r="CK504" i="35" s="1"/>
  <c r="CL504" i="35" s="1"/>
  <c r="CJ503" i="35"/>
  <c r="CK503" i="35" s="1"/>
  <c r="CJ502" i="35"/>
  <c r="CK502" i="35" s="1"/>
  <c r="CF502" i="35" s="1"/>
  <c r="CD502" i="35"/>
  <c r="CJ501" i="35"/>
  <c r="CK500" i="35"/>
  <c r="CL500" i="35" s="1"/>
  <c r="CJ500" i="35"/>
  <c r="CJ499" i="35"/>
  <c r="CK499" i="35" s="1"/>
  <c r="CL499" i="35" s="1"/>
  <c r="CJ498" i="35"/>
  <c r="CK498" i="35" s="1"/>
  <c r="CL498" i="35" s="1"/>
  <c r="CJ497" i="35"/>
  <c r="CK497" i="35" s="1"/>
  <c r="CJ496" i="35"/>
  <c r="CK496" i="35" s="1"/>
  <c r="CL496" i="35" s="1"/>
  <c r="CJ495" i="35"/>
  <c r="CK495" i="35" s="1"/>
  <c r="CK494" i="35"/>
  <c r="CF494" i="35" s="1"/>
  <c r="CJ494" i="35"/>
  <c r="CE494" i="35"/>
  <c r="CD494" i="35"/>
  <c r="CK493" i="35"/>
  <c r="CJ493" i="35"/>
  <c r="CJ492" i="35"/>
  <c r="CJ491" i="35"/>
  <c r="CK491" i="35" s="1"/>
  <c r="CL491" i="35" s="1"/>
  <c r="CK490" i="35"/>
  <c r="CL490" i="35" s="1"/>
  <c r="CJ490" i="35"/>
  <c r="CJ489" i="35"/>
  <c r="CK489" i="35" s="1"/>
  <c r="CJ488" i="35"/>
  <c r="CK488" i="35" s="1"/>
  <c r="CL488" i="35" s="1"/>
  <c r="CJ487" i="35"/>
  <c r="CK487" i="35" s="1"/>
  <c r="CK486" i="35"/>
  <c r="CF486" i="35" s="1"/>
  <c r="CJ486" i="35"/>
  <c r="CE486" i="35"/>
  <c r="CD486" i="35"/>
  <c r="CJ485" i="35"/>
  <c r="CK485" i="35" s="1"/>
  <c r="CJ484" i="35"/>
  <c r="CJ483" i="35"/>
  <c r="CK483" i="35" s="1"/>
  <c r="CK482" i="35"/>
  <c r="CL482" i="35" s="1"/>
  <c r="CJ482" i="35"/>
  <c r="CJ481" i="35"/>
  <c r="CK481" i="35" s="1"/>
  <c r="CJ480" i="35"/>
  <c r="CJ479" i="35"/>
  <c r="CK479" i="35" s="1"/>
  <c r="CJ478" i="35"/>
  <c r="CK478" i="35" s="1"/>
  <c r="CD478" i="35"/>
  <c r="CJ477" i="35"/>
  <c r="CK477" i="35" s="1"/>
  <c r="CL477" i="35" s="1"/>
  <c r="CL476" i="35"/>
  <c r="CJ476" i="35"/>
  <c r="CK476" i="35" s="1"/>
  <c r="CJ475" i="35"/>
  <c r="CK475" i="35" s="1"/>
  <c r="CJ474" i="35"/>
  <c r="CJ473" i="35"/>
  <c r="CK473" i="35" s="1"/>
  <c r="CL473" i="35" s="1"/>
  <c r="CJ472" i="35"/>
  <c r="CK472" i="35" s="1"/>
  <c r="CJ471" i="35"/>
  <c r="CK471" i="35" s="1"/>
  <c r="CL471" i="35" s="1"/>
  <c r="CJ470" i="35"/>
  <c r="CK470" i="35" s="1"/>
  <c r="CD470" i="35"/>
  <c r="CK469" i="35"/>
  <c r="CL469" i="35" s="1"/>
  <c r="CJ469" i="35"/>
  <c r="CJ468" i="35"/>
  <c r="CK468" i="35" s="1"/>
  <c r="CJ467" i="35"/>
  <c r="CK467" i="35" s="1"/>
  <c r="CJ466" i="35"/>
  <c r="CJ465" i="35"/>
  <c r="CK465" i="35" s="1"/>
  <c r="CJ464" i="35"/>
  <c r="CK464" i="35" s="1"/>
  <c r="CK463" i="35"/>
  <c r="CL463" i="35" s="1"/>
  <c r="CJ463" i="35"/>
  <c r="CJ462" i="35"/>
  <c r="CK462" i="35" s="1"/>
  <c r="CD462" i="35"/>
  <c r="CJ461" i="35"/>
  <c r="CK461" i="35" s="1"/>
  <c r="CL461" i="35" s="1"/>
  <c r="CJ460" i="35"/>
  <c r="CK460" i="35" s="1"/>
  <c r="CK459" i="35"/>
  <c r="CJ459" i="35"/>
  <c r="CJ458" i="35"/>
  <c r="CJ457" i="35"/>
  <c r="CK457" i="35" s="1"/>
  <c r="CL457" i="35" s="1"/>
  <c r="CJ456" i="35"/>
  <c r="CK456" i="35" s="1"/>
  <c r="CK455" i="35"/>
  <c r="CL455" i="35" s="1"/>
  <c r="CJ455" i="35"/>
  <c r="CJ454" i="35"/>
  <c r="CK454" i="35" s="1"/>
  <c r="CD454" i="35"/>
  <c r="CK453" i="35"/>
  <c r="CL453" i="35" s="1"/>
  <c r="CJ453" i="35"/>
  <c r="CJ452" i="35"/>
  <c r="CK452" i="35" s="1"/>
  <c r="CK451" i="35"/>
  <c r="CJ451" i="35"/>
  <c r="CJ450" i="35"/>
  <c r="CJ449" i="35"/>
  <c r="CK449" i="35" s="1"/>
  <c r="CL449" i="35" s="1"/>
  <c r="CJ448" i="35"/>
  <c r="CK448" i="35" s="1"/>
  <c r="CK447" i="35"/>
  <c r="CL447" i="35" s="1"/>
  <c r="CJ447" i="35"/>
  <c r="CJ446" i="35"/>
  <c r="CK446" i="35" s="1"/>
  <c r="CD446" i="35"/>
  <c r="CK445" i="35"/>
  <c r="CL445" i="35" s="1"/>
  <c r="CJ445" i="35"/>
  <c r="CJ444" i="35"/>
  <c r="CK444" i="35" s="1"/>
  <c r="CL444" i="35" s="1"/>
  <c r="CK443" i="35"/>
  <c r="CJ443" i="35"/>
  <c r="CJ442" i="35"/>
  <c r="CJ441" i="35"/>
  <c r="CK441" i="35" s="1"/>
  <c r="CL441" i="35" s="1"/>
  <c r="CJ440" i="35"/>
  <c r="CK440" i="35" s="1"/>
  <c r="CJ439" i="35"/>
  <c r="CK439" i="35" s="1"/>
  <c r="CL439" i="35" s="1"/>
  <c r="CJ438" i="35"/>
  <c r="CK438" i="35" s="1"/>
  <c r="CD438" i="35"/>
  <c r="CJ437" i="35"/>
  <c r="CK437" i="35" s="1"/>
  <c r="CL437" i="35" s="1"/>
  <c r="CJ436" i="35"/>
  <c r="CK436" i="35" s="1"/>
  <c r="CK435" i="35"/>
  <c r="CJ435" i="35"/>
  <c r="CJ434" i="35"/>
  <c r="CJ433" i="35"/>
  <c r="CK433" i="35" s="1"/>
  <c r="CL433" i="35" s="1"/>
  <c r="CJ432" i="35"/>
  <c r="CK432" i="35" s="1"/>
  <c r="CJ431" i="35"/>
  <c r="CK431" i="35" s="1"/>
  <c r="CL431" i="35" s="1"/>
  <c r="CJ430" i="35"/>
  <c r="CK430" i="35" s="1"/>
  <c r="CD430" i="35"/>
  <c r="CJ429" i="35"/>
  <c r="CK429" i="35" s="1"/>
  <c r="CL429" i="35" s="1"/>
  <c r="CL428" i="35"/>
  <c r="CJ428" i="35"/>
  <c r="CK428" i="35" s="1"/>
  <c r="CJ427" i="35"/>
  <c r="CK427" i="35" s="1"/>
  <c r="CJ426" i="35"/>
  <c r="CJ425" i="35"/>
  <c r="CK425" i="35" s="1"/>
  <c r="CL425" i="35" s="1"/>
  <c r="CJ424" i="35"/>
  <c r="CK424" i="35" s="1"/>
  <c r="CJ423" i="35"/>
  <c r="CK423" i="35" s="1"/>
  <c r="CL423" i="35" s="1"/>
  <c r="CJ422" i="35"/>
  <c r="CK422" i="35" s="1"/>
  <c r="CD422" i="35"/>
  <c r="CJ421" i="35"/>
  <c r="CK421" i="35" s="1"/>
  <c r="CL421" i="35" s="1"/>
  <c r="CJ420" i="35"/>
  <c r="CK420" i="35" s="1"/>
  <c r="CJ419" i="35"/>
  <c r="CK419" i="35" s="1"/>
  <c r="CJ418" i="35"/>
  <c r="CJ417" i="35"/>
  <c r="CK417" i="35" s="1"/>
  <c r="CL417" i="35" s="1"/>
  <c r="CJ416" i="35"/>
  <c r="CK416" i="35" s="1"/>
  <c r="CJ415" i="35"/>
  <c r="CK415" i="35" s="1"/>
  <c r="CL415" i="35" s="1"/>
  <c r="CJ414" i="35"/>
  <c r="CK414" i="35" s="1"/>
  <c r="CD414" i="35"/>
  <c r="CJ413" i="35"/>
  <c r="CK413" i="35" s="1"/>
  <c r="CL413" i="35" s="1"/>
  <c r="CL412" i="35"/>
  <c r="CJ412" i="35"/>
  <c r="CK412" i="35" s="1"/>
  <c r="CJ411" i="35"/>
  <c r="CK411" i="35" s="1"/>
  <c r="CJ410" i="35"/>
  <c r="CJ409" i="35"/>
  <c r="CK409" i="35" s="1"/>
  <c r="CL409" i="35" s="1"/>
  <c r="CK408" i="35"/>
  <c r="CL408" i="35" s="1"/>
  <c r="CJ408" i="35"/>
  <c r="CJ407" i="35"/>
  <c r="CK407" i="35" s="1"/>
  <c r="CL407" i="35" s="1"/>
  <c r="CJ406" i="35"/>
  <c r="CK406" i="35" s="1"/>
  <c r="CD406" i="35"/>
  <c r="CK405" i="35"/>
  <c r="CL405" i="35" s="1"/>
  <c r="CJ405" i="35"/>
  <c r="CJ404" i="35"/>
  <c r="CK404" i="35" s="1"/>
  <c r="CK403" i="35"/>
  <c r="CJ403" i="35"/>
  <c r="CJ402" i="35"/>
  <c r="CJ401" i="35"/>
  <c r="CK401" i="35" s="1"/>
  <c r="CL401" i="35" s="1"/>
  <c r="CJ400" i="35"/>
  <c r="CK400" i="35" s="1"/>
  <c r="CL400" i="35" s="1"/>
  <c r="CK399" i="35"/>
  <c r="CL399" i="35" s="1"/>
  <c r="CJ399" i="35"/>
  <c r="CJ398" i="35"/>
  <c r="CK398" i="35" s="1"/>
  <c r="CD398" i="35"/>
  <c r="CJ397" i="35"/>
  <c r="CK397" i="35" s="1"/>
  <c r="CL397" i="35" s="1"/>
  <c r="CL396" i="35"/>
  <c r="CJ396" i="35"/>
  <c r="CK396" i="35" s="1"/>
  <c r="CJ395" i="35"/>
  <c r="CK395" i="35" s="1"/>
  <c r="CJ394" i="35"/>
  <c r="CJ393" i="35"/>
  <c r="CK393" i="35" s="1"/>
  <c r="CL393" i="35" s="1"/>
  <c r="CJ392" i="35"/>
  <c r="CK392" i="35" s="1"/>
  <c r="CL392" i="35" s="1"/>
  <c r="CJ391" i="35"/>
  <c r="CK391" i="35" s="1"/>
  <c r="CL391" i="35" s="1"/>
  <c r="CJ390" i="35"/>
  <c r="CK390" i="35" s="1"/>
  <c r="CD390" i="35"/>
  <c r="CJ389" i="35"/>
  <c r="CK389" i="35" s="1"/>
  <c r="CL389" i="35" s="1"/>
  <c r="CJ388" i="35"/>
  <c r="CK388" i="35" s="1"/>
  <c r="CK387" i="35"/>
  <c r="CJ387" i="35"/>
  <c r="CJ386" i="35"/>
  <c r="CJ385" i="35"/>
  <c r="CK385" i="35" s="1"/>
  <c r="CL385" i="35" s="1"/>
  <c r="CJ384" i="35"/>
  <c r="CK384" i="35" s="1"/>
  <c r="CL384" i="35" s="1"/>
  <c r="CK383" i="35"/>
  <c r="CJ383" i="35"/>
  <c r="CJ382" i="35"/>
  <c r="CD382" i="35"/>
  <c r="CJ381" i="35"/>
  <c r="CK381" i="35" s="1"/>
  <c r="CL381" i="35" s="1"/>
  <c r="CJ380" i="35"/>
  <c r="CK380" i="35" s="1"/>
  <c r="CJ379" i="35"/>
  <c r="CK379" i="35" s="1"/>
  <c r="CJ378" i="35"/>
  <c r="CJ377" i="35"/>
  <c r="CK377" i="35" s="1"/>
  <c r="CL377" i="35" s="1"/>
  <c r="CJ376" i="35"/>
  <c r="CK376" i="35" s="1"/>
  <c r="CL376" i="35" s="1"/>
  <c r="CK375" i="35"/>
  <c r="CJ375" i="35"/>
  <c r="CJ374" i="35"/>
  <c r="CD374" i="35"/>
  <c r="CJ373" i="35"/>
  <c r="CK373" i="35" s="1"/>
  <c r="CL373" i="35" s="1"/>
  <c r="CJ372" i="35"/>
  <c r="CK372" i="35" s="1"/>
  <c r="CJ371" i="35"/>
  <c r="CK371" i="35" s="1"/>
  <c r="CJ370" i="35"/>
  <c r="CJ369" i="35"/>
  <c r="CK369" i="35" s="1"/>
  <c r="CL369" i="35" s="1"/>
  <c r="CJ368" i="35"/>
  <c r="CK368" i="35" s="1"/>
  <c r="CL368" i="35" s="1"/>
  <c r="CK367" i="35"/>
  <c r="CJ367" i="35"/>
  <c r="CJ366" i="35"/>
  <c r="CD366" i="35"/>
  <c r="CJ365" i="35"/>
  <c r="CK365" i="35" s="1"/>
  <c r="CL365" i="35" s="1"/>
  <c r="CJ364" i="35"/>
  <c r="CK364" i="35" s="1"/>
  <c r="CK363" i="35"/>
  <c r="CJ363" i="35"/>
  <c r="CJ362" i="35"/>
  <c r="CJ361" i="35"/>
  <c r="CK361" i="35" s="1"/>
  <c r="CL361" i="35" s="1"/>
  <c r="CL360" i="35"/>
  <c r="CK360" i="35"/>
  <c r="CJ360" i="35"/>
  <c r="CJ359" i="35"/>
  <c r="CK359" i="35" s="1"/>
  <c r="CJ358" i="35"/>
  <c r="CE358" i="35" s="1"/>
  <c r="CD358" i="35"/>
  <c r="CJ357" i="35"/>
  <c r="CJ356" i="35"/>
  <c r="CK356" i="35" s="1"/>
  <c r="CK355" i="35"/>
  <c r="CL355" i="35" s="1"/>
  <c r="CJ355" i="35"/>
  <c r="CJ354" i="35"/>
  <c r="CJ353" i="35"/>
  <c r="CK353" i="35" s="1"/>
  <c r="CL353" i="35" s="1"/>
  <c r="CJ352" i="35"/>
  <c r="CK352" i="35" s="1"/>
  <c r="CL352" i="35" s="1"/>
  <c r="CL351" i="35"/>
  <c r="CK351" i="35"/>
  <c r="CJ351" i="35"/>
  <c r="CJ350" i="35"/>
  <c r="CE350" i="35" s="1"/>
  <c r="CD350" i="35"/>
  <c r="CK349" i="35"/>
  <c r="CJ349" i="35"/>
  <c r="CJ348" i="35"/>
  <c r="CK348" i="35" s="1"/>
  <c r="CL348" i="35" s="1"/>
  <c r="CK347" i="35"/>
  <c r="CL347" i="35" s="1"/>
  <c r="CJ347" i="35"/>
  <c r="CJ346" i="35"/>
  <c r="CK346" i="35" s="1"/>
  <c r="CJ345" i="35"/>
  <c r="CJ344" i="35"/>
  <c r="CK344" i="35" s="1"/>
  <c r="CL344" i="35" s="1"/>
  <c r="CK343" i="35"/>
  <c r="CJ343" i="35"/>
  <c r="CJ342" i="35"/>
  <c r="CE342" i="35" s="1"/>
  <c r="CD342" i="35"/>
  <c r="CJ341" i="35"/>
  <c r="CJ340" i="35"/>
  <c r="CK340" i="35" s="1"/>
  <c r="CL340" i="35" s="1"/>
  <c r="CJ339" i="35"/>
  <c r="CK339" i="35" s="1"/>
  <c r="CJ338" i="35"/>
  <c r="CK338" i="35" s="1"/>
  <c r="CJ337" i="35"/>
  <c r="CK336" i="35"/>
  <c r="CL336" i="35" s="1"/>
  <c r="CJ336" i="35"/>
  <c r="CJ335" i="35"/>
  <c r="CK335" i="35" s="1"/>
  <c r="CK334" i="35"/>
  <c r="CF334" i="35" s="1"/>
  <c r="CJ334" i="35"/>
  <c r="CE334" i="35" s="1"/>
  <c r="CD334" i="35"/>
  <c r="CJ333" i="35"/>
  <c r="CK333" i="35" s="1"/>
  <c r="CL333" i="35" s="1"/>
  <c r="CL332" i="35"/>
  <c r="CJ332" i="35"/>
  <c r="CK332" i="35" s="1"/>
  <c r="CJ331" i="35"/>
  <c r="CK331" i="35" s="1"/>
  <c r="CL331" i="35" s="1"/>
  <c r="CJ330" i="35"/>
  <c r="CK330" i="35" s="1"/>
  <c r="CJ329" i="35"/>
  <c r="CJ328" i="35"/>
  <c r="CK328" i="35" s="1"/>
  <c r="CL328" i="35" s="1"/>
  <c r="CJ327" i="35"/>
  <c r="CK327" i="35" s="1"/>
  <c r="CJ326" i="35"/>
  <c r="CE326" i="35" s="1"/>
  <c r="CD326" i="35"/>
  <c r="CJ325" i="35"/>
  <c r="CJ324" i="35"/>
  <c r="CK324" i="35" s="1"/>
  <c r="CL324" i="35" s="1"/>
  <c r="CK323" i="35"/>
  <c r="CL323" i="35" s="1"/>
  <c r="CJ323" i="35"/>
  <c r="CJ322" i="35"/>
  <c r="CK322" i="35" s="1"/>
  <c r="CJ321" i="35"/>
  <c r="CJ320" i="35"/>
  <c r="CK320" i="35" s="1"/>
  <c r="CL320" i="35" s="1"/>
  <c r="CJ319" i="35"/>
  <c r="CK319" i="35" s="1"/>
  <c r="CL319" i="35" s="1"/>
  <c r="CJ318" i="35"/>
  <c r="CE318" i="35" s="1"/>
  <c r="CD318" i="35"/>
  <c r="CJ317" i="35"/>
  <c r="CJ316" i="35"/>
  <c r="CK316" i="35" s="1"/>
  <c r="CL316" i="35" s="1"/>
  <c r="CK315" i="35"/>
  <c r="CL315" i="35" s="1"/>
  <c r="CJ315" i="35"/>
  <c r="CJ314" i="35"/>
  <c r="CK314" i="35" s="1"/>
  <c r="CJ313" i="35"/>
  <c r="CJ312" i="35"/>
  <c r="CK312" i="35" s="1"/>
  <c r="CL312" i="35" s="1"/>
  <c r="CJ311" i="35"/>
  <c r="CK311" i="35" s="1"/>
  <c r="CJ310" i="35"/>
  <c r="CE310" i="35" s="1"/>
  <c r="CD310" i="35"/>
  <c r="CJ309" i="35"/>
  <c r="CK309" i="35" s="1"/>
  <c r="CJ308" i="35"/>
  <c r="CK308" i="35" s="1"/>
  <c r="CJ307" i="35"/>
  <c r="CK307" i="35" s="1"/>
  <c r="CJ306" i="35"/>
  <c r="CK306" i="35" s="1"/>
  <c r="CL306" i="35" s="1"/>
  <c r="CJ305" i="35"/>
  <c r="CK305" i="35" s="1"/>
  <c r="CK304" i="35"/>
  <c r="CJ304" i="35"/>
  <c r="CJ303" i="35"/>
  <c r="CK302" i="35"/>
  <c r="CL302" i="35" s="1"/>
  <c r="CJ302" i="35"/>
  <c r="CE302" i="35"/>
  <c r="CD302" i="35"/>
  <c r="CJ301" i="35"/>
  <c r="CK301" i="35" s="1"/>
  <c r="CJ300" i="35"/>
  <c r="CK300" i="35" s="1"/>
  <c r="CJ299" i="35"/>
  <c r="CK299" i="35" s="1"/>
  <c r="CK298" i="35"/>
  <c r="CL298" i="35" s="1"/>
  <c r="CJ298" i="35"/>
  <c r="CJ297" i="35"/>
  <c r="CK297" i="35" s="1"/>
  <c r="CJ296" i="35"/>
  <c r="CK296" i="35" s="1"/>
  <c r="CJ295" i="35"/>
  <c r="CJ294" i="35"/>
  <c r="CK294" i="35" s="1"/>
  <c r="CD294" i="35"/>
  <c r="CJ293" i="35"/>
  <c r="CK293" i="35" s="1"/>
  <c r="CJ292" i="35"/>
  <c r="CK292" i="35" s="1"/>
  <c r="CJ291" i="35"/>
  <c r="CK291" i="35" s="1"/>
  <c r="CJ290" i="35"/>
  <c r="CK290" i="35" s="1"/>
  <c r="CL290" i="35" s="1"/>
  <c r="CJ289" i="35"/>
  <c r="CK289" i="35" s="1"/>
  <c r="CJ288" i="35"/>
  <c r="CK288" i="35" s="1"/>
  <c r="CJ287" i="35"/>
  <c r="CK286" i="35"/>
  <c r="CL286" i="35" s="1"/>
  <c r="CJ286" i="35"/>
  <c r="CE286" i="35"/>
  <c r="CD286" i="35"/>
  <c r="CJ285" i="35"/>
  <c r="CK285" i="35" s="1"/>
  <c r="CJ284" i="35"/>
  <c r="CK284" i="35" s="1"/>
  <c r="CJ283" i="35"/>
  <c r="CK283" i="35" s="1"/>
  <c r="CJ282" i="35"/>
  <c r="CK282" i="35" s="1"/>
  <c r="CL282" i="35" s="1"/>
  <c r="CJ281" i="35"/>
  <c r="CK281" i="35" s="1"/>
  <c r="CL281" i="35" s="1"/>
  <c r="CK280" i="35"/>
  <c r="CJ280" i="35"/>
  <c r="CJ279" i="35"/>
  <c r="CJ278" i="35"/>
  <c r="CE278" i="35" s="1"/>
  <c r="CD278" i="35"/>
  <c r="CJ277" i="35"/>
  <c r="CK277" i="35" s="1"/>
  <c r="CJ276" i="35"/>
  <c r="CK276" i="35" s="1"/>
  <c r="CJ275" i="35"/>
  <c r="CK275" i="35" s="1"/>
  <c r="CK274" i="35"/>
  <c r="CL274" i="35" s="1"/>
  <c r="CJ274" i="35"/>
  <c r="CJ273" i="35"/>
  <c r="CK273" i="35" s="1"/>
  <c r="CJ272" i="35"/>
  <c r="CK272" i="35" s="1"/>
  <c r="CL272" i="35" s="1"/>
  <c r="CJ271" i="35"/>
  <c r="CK271" i="35" s="1"/>
  <c r="CJ270" i="35"/>
  <c r="CK270" i="35" s="1"/>
  <c r="CE270" i="35"/>
  <c r="CD270" i="35"/>
  <c r="CJ269" i="35"/>
  <c r="CK269" i="35" s="1"/>
  <c r="CJ268" i="35"/>
  <c r="CK268" i="35" s="1"/>
  <c r="CL268" i="35" s="1"/>
  <c r="CJ267" i="35"/>
  <c r="CK267" i="35" s="1"/>
  <c r="CJ266" i="35"/>
  <c r="CK266" i="35" s="1"/>
  <c r="CJ265" i="35"/>
  <c r="CJ264" i="35"/>
  <c r="CK264" i="35" s="1"/>
  <c r="CL264" i="35" s="1"/>
  <c r="CJ263" i="35"/>
  <c r="CK263" i="35" s="1"/>
  <c r="CL263" i="35" s="1"/>
  <c r="CK262" i="35"/>
  <c r="CL262" i="35" s="1"/>
  <c r="CJ262" i="35"/>
  <c r="CE262" i="35"/>
  <c r="CD262" i="35"/>
  <c r="CJ261" i="35"/>
  <c r="CK261" i="35" s="1"/>
  <c r="CJ260" i="35"/>
  <c r="CK260" i="35" s="1"/>
  <c r="CL260" i="35" s="1"/>
  <c r="CJ259" i="35"/>
  <c r="CK259" i="35" s="1"/>
  <c r="CJ258" i="35"/>
  <c r="CK258" i="35" s="1"/>
  <c r="CJ257" i="35"/>
  <c r="CJ256" i="35"/>
  <c r="CK256" i="35" s="1"/>
  <c r="CL256" i="35" s="1"/>
  <c r="CJ255" i="35"/>
  <c r="CK255" i="35" s="1"/>
  <c r="CK254" i="35"/>
  <c r="CL254" i="35" s="1"/>
  <c r="CJ254" i="35"/>
  <c r="CE254" i="35"/>
  <c r="CD254" i="35"/>
  <c r="CJ253" i="35"/>
  <c r="CK253" i="35" s="1"/>
  <c r="CJ252" i="35"/>
  <c r="CK252" i="35" s="1"/>
  <c r="CL252" i="35" s="1"/>
  <c r="CJ251" i="35"/>
  <c r="CK251" i="35" s="1"/>
  <c r="CK250" i="35"/>
  <c r="CJ250" i="35"/>
  <c r="CJ249" i="35"/>
  <c r="CJ248" i="35"/>
  <c r="CK248" i="35" s="1"/>
  <c r="CL248" i="35" s="1"/>
  <c r="CJ247" i="35"/>
  <c r="CJ246" i="35"/>
  <c r="CK246" i="35" s="1"/>
  <c r="CL246" i="35" s="1"/>
  <c r="CD246" i="35"/>
  <c r="CJ245" i="35"/>
  <c r="CK245" i="35" s="1"/>
  <c r="CJ244" i="35"/>
  <c r="CK244" i="35" s="1"/>
  <c r="CL244" i="35" s="1"/>
  <c r="CJ243" i="35"/>
  <c r="CK243" i="35" s="1"/>
  <c r="CJ242" i="35"/>
  <c r="CK242" i="35" s="1"/>
  <c r="CJ241" i="35"/>
  <c r="CK240" i="35"/>
  <c r="CL240" i="35" s="1"/>
  <c r="CJ240" i="35"/>
  <c r="CJ239" i="35"/>
  <c r="CK239" i="35" s="1"/>
  <c r="CJ238" i="35"/>
  <c r="CK238" i="35" s="1"/>
  <c r="CD238" i="35"/>
  <c r="CJ237" i="35"/>
  <c r="CK237" i="35" s="1"/>
  <c r="CJ236" i="35"/>
  <c r="CK236" i="35" s="1"/>
  <c r="CL236" i="35" s="1"/>
  <c r="CJ235" i="35"/>
  <c r="CK235" i="35" s="1"/>
  <c r="CL235" i="35" s="1"/>
  <c r="CK234" i="35"/>
  <c r="CJ234" i="35"/>
  <c r="CJ233" i="35"/>
  <c r="CJ232" i="35"/>
  <c r="CK232" i="35" s="1"/>
  <c r="CL232" i="35" s="1"/>
  <c r="CJ231" i="35"/>
  <c r="CK231" i="35" s="1"/>
  <c r="CJ230" i="35"/>
  <c r="CK230" i="35" s="1"/>
  <c r="CE230" i="35"/>
  <c r="CD230" i="35"/>
  <c r="CJ229" i="35"/>
  <c r="CK229" i="35" s="1"/>
  <c r="CJ228" i="35"/>
  <c r="CK228" i="35" s="1"/>
  <c r="CJ227" i="35"/>
  <c r="CK227" i="35" s="1"/>
  <c r="CL227" i="35" s="1"/>
  <c r="CJ226" i="35"/>
  <c r="CK226" i="35" s="1"/>
  <c r="CJ225" i="35"/>
  <c r="CJ224" i="35"/>
  <c r="CK224" i="35" s="1"/>
  <c r="CL224" i="35" s="1"/>
  <c r="CJ223" i="35"/>
  <c r="CK223" i="35" s="1"/>
  <c r="CL223" i="35" s="1"/>
  <c r="CK222" i="35"/>
  <c r="CL222" i="35" s="1"/>
  <c r="CJ222" i="35"/>
  <c r="CE222" i="35"/>
  <c r="CD222" i="35"/>
  <c r="CJ221" i="35"/>
  <c r="CJ220" i="35"/>
  <c r="CK220" i="35" s="1"/>
  <c r="CL220" i="35" s="1"/>
  <c r="CJ219" i="35"/>
  <c r="CK219" i="35" s="1"/>
  <c r="CJ218" i="35"/>
  <c r="CK218" i="35" s="1"/>
  <c r="CJ217" i="35"/>
  <c r="CK216" i="35"/>
  <c r="CJ216" i="35"/>
  <c r="CJ215" i="35"/>
  <c r="CK215" i="35" s="1"/>
  <c r="CL215" i="35" s="1"/>
  <c r="CJ214" i="35"/>
  <c r="CE214" i="35" s="1"/>
  <c r="CD214" i="35"/>
  <c r="CJ213" i="35"/>
  <c r="CK213" i="35" s="1"/>
  <c r="CJ212" i="35"/>
  <c r="CK212" i="35" s="1"/>
  <c r="CL212" i="35" s="1"/>
  <c r="CJ211" i="35"/>
  <c r="CK211" i="35" s="1"/>
  <c r="CL211" i="35" s="1"/>
  <c r="CK210" i="35"/>
  <c r="CJ210" i="35"/>
  <c r="CJ209" i="35"/>
  <c r="CJ208" i="35"/>
  <c r="CK208" i="35" s="1"/>
  <c r="CL208" i="35" s="1"/>
  <c r="CJ207" i="35"/>
  <c r="CK207" i="35" s="1"/>
  <c r="CJ206" i="35"/>
  <c r="CK206" i="35" s="1"/>
  <c r="CE206" i="35"/>
  <c r="CD206" i="35"/>
  <c r="CJ205" i="35"/>
  <c r="CK205" i="35" s="1"/>
  <c r="CJ204" i="35"/>
  <c r="CK204" i="35" s="1"/>
  <c r="CL204" i="35" s="1"/>
  <c r="CJ203" i="35"/>
  <c r="CK203" i="35" s="1"/>
  <c r="CJ202" i="35"/>
  <c r="CK202" i="35" s="1"/>
  <c r="CL202" i="35" s="1"/>
  <c r="CJ201" i="35"/>
  <c r="CJ200" i="35"/>
  <c r="CK200" i="35" s="1"/>
  <c r="CJ199" i="35"/>
  <c r="CK199" i="35" s="1"/>
  <c r="CL199" i="35" s="1"/>
  <c r="CJ198" i="35"/>
  <c r="CK198" i="35" s="1"/>
  <c r="CE198" i="35"/>
  <c r="CD198" i="35"/>
  <c r="CJ197" i="35"/>
  <c r="CK197" i="35" s="1"/>
  <c r="CJ196" i="35"/>
  <c r="CJ195" i="35"/>
  <c r="CK195" i="35" s="1"/>
  <c r="CJ194" i="35"/>
  <c r="CK194" i="35" s="1"/>
  <c r="CJ193" i="35"/>
  <c r="CJ192" i="35"/>
  <c r="CJ191" i="35"/>
  <c r="CK191" i="35" s="1"/>
  <c r="CL191" i="35" s="1"/>
  <c r="CJ190" i="35"/>
  <c r="CE190" i="35" s="1"/>
  <c r="CD190" i="35"/>
  <c r="CJ189" i="35"/>
  <c r="CK189" i="35" s="1"/>
  <c r="CJ188" i="35"/>
  <c r="CJ187" i="35"/>
  <c r="CK187" i="35" s="1"/>
  <c r="CL187" i="35" s="1"/>
  <c r="CK186" i="35"/>
  <c r="CJ186" i="35"/>
  <c r="CJ185" i="35"/>
  <c r="CK185" i="35" s="1"/>
  <c r="CJ184" i="35"/>
  <c r="CJ183" i="35"/>
  <c r="CK183" i="35" s="1"/>
  <c r="CL183" i="35" s="1"/>
  <c r="CJ182" i="35"/>
  <c r="CK182" i="35" s="1"/>
  <c r="CE182" i="35"/>
  <c r="CD182" i="35"/>
  <c r="CJ181" i="35"/>
  <c r="CK181" i="35" s="1"/>
  <c r="CJ180" i="35"/>
  <c r="CJ179" i="35"/>
  <c r="CK179" i="35" s="1"/>
  <c r="CL179" i="35" s="1"/>
  <c r="CJ178" i="35"/>
  <c r="CK178" i="35" s="1"/>
  <c r="CL178" i="35" s="1"/>
  <c r="CJ177" i="35"/>
  <c r="CJ176" i="35"/>
  <c r="CJ175" i="35"/>
  <c r="CK175" i="35" s="1"/>
  <c r="CL175" i="35" s="1"/>
  <c r="CK174" i="35"/>
  <c r="CL174" i="35" s="1"/>
  <c r="CJ174" i="35"/>
  <c r="CE174" i="35" s="1"/>
  <c r="CD174" i="35"/>
  <c r="CK173" i="35"/>
  <c r="CJ173" i="35"/>
  <c r="CJ172" i="35"/>
  <c r="CJ171" i="35"/>
  <c r="CK171" i="35" s="1"/>
  <c r="CL171" i="35" s="1"/>
  <c r="CJ170" i="35"/>
  <c r="CK170" i="35" s="1"/>
  <c r="CL170" i="35" s="1"/>
  <c r="CJ169" i="35"/>
  <c r="CK169" i="35" s="1"/>
  <c r="CJ168" i="35"/>
  <c r="CJ167" i="35"/>
  <c r="CK166" i="35"/>
  <c r="CL166" i="35" s="1"/>
  <c r="CJ166" i="35"/>
  <c r="CE166" i="35"/>
  <c r="CD166" i="35"/>
  <c r="CJ165" i="35"/>
  <c r="CK165" i="35" s="1"/>
  <c r="CK164" i="35"/>
  <c r="CJ164" i="35"/>
  <c r="CJ163" i="35"/>
  <c r="CK163" i="35" s="1"/>
  <c r="CL163" i="35" s="1"/>
  <c r="CJ162" i="35"/>
  <c r="CK162" i="35" s="1"/>
  <c r="CJ161" i="35"/>
  <c r="CK161" i="35" s="1"/>
  <c r="CJ160" i="35"/>
  <c r="CJ159" i="35"/>
  <c r="CK159" i="35" s="1"/>
  <c r="CL159" i="35" s="1"/>
  <c r="CJ158" i="35"/>
  <c r="CK158" i="35" s="1"/>
  <c r="CD158" i="35"/>
  <c r="CJ157" i="35"/>
  <c r="CJ156" i="35"/>
  <c r="CJ155" i="35"/>
  <c r="CK155" i="35" s="1"/>
  <c r="CL155" i="35" s="1"/>
  <c r="CJ154" i="35"/>
  <c r="CK154" i="35" s="1"/>
  <c r="CL154" i="35" s="1"/>
  <c r="CJ153" i="35"/>
  <c r="CK153" i="35" s="1"/>
  <c r="CJ152" i="35"/>
  <c r="CJ151" i="35"/>
  <c r="CJ150" i="35"/>
  <c r="CK150" i="35" s="1"/>
  <c r="CD150" i="35"/>
  <c r="CK149" i="35"/>
  <c r="CJ149" i="35"/>
  <c r="CJ148" i="35"/>
  <c r="CK148" i="35" s="1"/>
  <c r="CL148" i="35" s="1"/>
  <c r="CJ147" i="35"/>
  <c r="CK147" i="35" s="1"/>
  <c r="CJ146" i="35"/>
  <c r="CK146" i="35" s="1"/>
  <c r="CL146" i="35" s="1"/>
  <c r="CJ145" i="35"/>
  <c r="CK145" i="35" s="1"/>
  <c r="CJ144" i="35"/>
  <c r="CK144" i="35" s="1"/>
  <c r="CJ143" i="35"/>
  <c r="CJ142" i="35"/>
  <c r="CE142" i="35" s="1"/>
  <c r="CD142" i="35"/>
  <c r="CK141" i="35"/>
  <c r="CL141" i="35" s="1"/>
  <c r="CJ141" i="35"/>
  <c r="CJ140" i="35"/>
  <c r="CK140" i="35" s="1"/>
  <c r="CJ139" i="35"/>
  <c r="CJ138" i="35"/>
  <c r="CK138" i="35" s="1"/>
  <c r="CL138" i="35" s="1"/>
  <c r="CJ137" i="35"/>
  <c r="CK137" i="35" s="1"/>
  <c r="CK136" i="35"/>
  <c r="CJ136" i="35"/>
  <c r="CJ135" i="35"/>
  <c r="CJ134" i="35"/>
  <c r="CE134" i="35" s="1"/>
  <c r="CD134" i="35"/>
  <c r="CK133" i="35"/>
  <c r="CJ133" i="35"/>
  <c r="CJ132" i="35"/>
  <c r="CJ131" i="35"/>
  <c r="CJ130" i="35"/>
  <c r="CK130" i="35" s="1"/>
  <c r="CL130" i="35" s="1"/>
  <c r="CJ129" i="35"/>
  <c r="CK129" i="35" s="1"/>
  <c r="CL129" i="35" s="1"/>
  <c r="CK128" i="35"/>
  <c r="CJ128" i="35"/>
  <c r="CJ127" i="35"/>
  <c r="CJ126" i="35"/>
  <c r="CE126" i="35" s="1"/>
  <c r="CD126" i="35"/>
  <c r="CK125" i="35"/>
  <c r="CJ125" i="35"/>
  <c r="CJ123" i="35"/>
  <c r="CJ122" i="35"/>
  <c r="AD122" i="35"/>
  <c r="AB122" i="35"/>
  <c r="AA122" i="35"/>
  <c r="Z122" i="35"/>
  <c r="W122" i="35"/>
  <c r="U122" i="35"/>
  <c r="CJ121" i="35"/>
  <c r="CK121" i="35" s="1"/>
  <c r="AA121" i="35"/>
  <c r="Z121" i="35"/>
  <c r="W121" i="35"/>
  <c r="AD121" i="35" s="1"/>
  <c r="V121" i="35"/>
  <c r="AC121" i="35" s="1"/>
  <c r="U121" i="35"/>
  <c r="AB121" i="35" s="1"/>
  <c r="CK120" i="35"/>
  <c r="CL120" i="35" s="1"/>
  <c r="CJ120" i="35"/>
  <c r="AD120" i="35"/>
  <c r="AA120" i="35"/>
  <c r="Z120" i="35"/>
  <c r="W120" i="35"/>
  <c r="V120" i="35"/>
  <c r="AC120" i="35" s="1"/>
  <c r="U120" i="35"/>
  <c r="AB120" i="35" s="1"/>
  <c r="CJ119" i="35"/>
  <c r="CK119" i="35" s="1"/>
  <c r="CL119" i="35" s="1"/>
  <c r="AA119" i="35"/>
  <c r="Z119" i="35"/>
  <c r="W119" i="35"/>
  <c r="AD119" i="35" s="1"/>
  <c r="V119" i="35"/>
  <c r="AC119" i="35" s="1"/>
  <c r="U119" i="35"/>
  <c r="AB119" i="35" s="1"/>
  <c r="CJ118" i="35"/>
  <c r="AA118" i="35"/>
  <c r="Z118" i="35"/>
  <c r="W118" i="35"/>
  <c r="AD118" i="35" s="1"/>
  <c r="AE118" i="35" s="1"/>
  <c r="V118" i="35"/>
  <c r="AC118" i="35" s="1"/>
  <c r="U118" i="35"/>
  <c r="AB118" i="35" s="1"/>
  <c r="CJ117" i="35"/>
  <c r="CE117" i="35" s="1"/>
  <c r="CD117" i="35"/>
  <c r="AB117" i="35"/>
  <c r="AA117" i="35"/>
  <c r="Z117" i="35"/>
  <c r="W117" i="35"/>
  <c r="AD117" i="35" s="1"/>
  <c r="AE117" i="35" s="1"/>
  <c r="V117" i="35"/>
  <c r="AC117" i="35" s="1"/>
  <c r="U117" i="35"/>
  <c r="CJ116" i="35"/>
  <c r="CK116" i="35" s="1"/>
  <c r="AD116" i="35"/>
  <c r="AA116" i="35"/>
  <c r="Z116" i="35"/>
  <c r="W116" i="35"/>
  <c r="V116" i="35"/>
  <c r="AC116" i="35" s="1"/>
  <c r="U116" i="35"/>
  <c r="AB116" i="35" s="1"/>
  <c r="CJ115" i="35"/>
  <c r="AD115" i="35"/>
  <c r="AB115" i="35"/>
  <c r="AA115" i="35"/>
  <c r="Z115" i="35"/>
  <c r="W115" i="35"/>
  <c r="V115" i="35"/>
  <c r="AC115" i="35" s="1"/>
  <c r="M115" i="35" s="1"/>
  <c r="U115" i="35"/>
  <c r="CJ114" i="35"/>
  <c r="CK114" i="35" s="1"/>
  <c r="CL114" i="35" s="1"/>
  <c r="AA114" i="35"/>
  <c r="Z114" i="35"/>
  <c r="W114" i="35"/>
  <c r="AD114" i="35" s="1"/>
  <c r="V114" i="35"/>
  <c r="AC114" i="35" s="1"/>
  <c r="N114" i="35" s="1"/>
  <c r="P114" i="35" s="1"/>
  <c r="U114" i="35"/>
  <c r="AB114" i="35" s="1"/>
  <c r="CJ113" i="35"/>
  <c r="CK113" i="35" s="1"/>
  <c r="CL113" i="35" s="1"/>
  <c r="AD113" i="35"/>
  <c r="AA113" i="35"/>
  <c r="Z113" i="35"/>
  <c r="W113" i="35"/>
  <c r="V113" i="35"/>
  <c r="AC113" i="35" s="1"/>
  <c r="U113" i="35"/>
  <c r="AB113" i="35" s="1"/>
  <c r="CJ112" i="35"/>
  <c r="CK112" i="35" s="1"/>
  <c r="CL112" i="35" s="1"/>
  <c r="AA112" i="35"/>
  <c r="Z112" i="35"/>
  <c r="W112" i="35"/>
  <c r="AD112" i="35" s="1"/>
  <c r="V112" i="35"/>
  <c r="AC112" i="35" s="1"/>
  <c r="U112" i="35"/>
  <c r="AB112" i="35" s="1"/>
  <c r="CJ111" i="35"/>
  <c r="CK111" i="35" s="1"/>
  <c r="CL111" i="35" s="1"/>
  <c r="AA111" i="35"/>
  <c r="Z111" i="35"/>
  <c r="W111" i="35"/>
  <c r="AD111" i="35" s="1"/>
  <c r="V111" i="35"/>
  <c r="AC111" i="35" s="1"/>
  <c r="U111" i="35"/>
  <c r="AB111" i="35" s="1"/>
  <c r="CJ110" i="35"/>
  <c r="CK110" i="35" s="1"/>
  <c r="CL110" i="35" s="1"/>
  <c r="AD110" i="35"/>
  <c r="AB110" i="35"/>
  <c r="AA110" i="35"/>
  <c r="Z110" i="35"/>
  <c r="W110" i="35"/>
  <c r="V110" i="35"/>
  <c r="AC110" i="35" s="1"/>
  <c r="N110" i="35" s="1"/>
  <c r="U110" i="35"/>
  <c r="CJ109" i="35"/>
  <c r="CD109" i="35"/>
  <c r="AA109" i="35"/>
  <c r="Z109" i="35"/>
  <c r="W109" i="35"/>
  <c r="AD109" i="35" s="1"/>
  <c r="AE109" i="35" s="1"/>
  <c r="V109" i="35"/>
  <c r="AC109" i="35" s="1"/>
  <c r="U109" i="35"/>
  <c r="AB109" i="35" s="1"/>
  <c r="CJ108" i="35"/>
  <c r="CK108" i="35" s="1"/>
  <c r="AD108" i="35"/>
  <c r="AA108" i="35"/>
  <c r="Z108" i="35"/>
  <c r="W108" i="35"/>
  <c r="V108" i="35"/>
  <c r="AC108" i="35" s="1"/>
  <c r="U108" i="35"/>
  <c r="AB108" i="35" s="1"/>
  <c r="CJ107" i="35"/>
  <c r="CK107" i="35" s="1"/>
  <c r="CL107" i="35" s="1"/>
  <c r="AA107" i="35"/>
  <c r="Z107" i="35"/>
  <c r="W107" i="35"/>
  <c r="AD107" i="35" s="1"/>
  <c r="V107" i="35"/>
  <c r="AC107" i="35" s="1"/>
  <c r="N107" i="35" s="1"/>
  <c r="O107" i="35" s="1"/>
  <c r="U107" i="35"/>
  <c r="AB107" i="35" s="1"/>
  <c r="CJ106" i="35"/>
  <c r="AB106" i="35"/>
  <c r="AA106" i="35"/>
  <c r="Z106" i="35"/>
  <c r="W106" i="35"/>
  <c r="AD106" i="35" s="1"/>
  <c r="V106" i="35"/>
  <c r="AC106" i="35" s="1"/>
  <c r="N106" i="35" s="1"/>
  <c r="P106" i="35" s="1"/>
  <c r="U106" i="35"/>
  <c r="CJ105" i="35"/>
  <c r="CK105" i="35" s="1"/>
  <c r="AE105" i="35"/>
  <c r="AA105" i="35"/>
  <c r="Z105" i="35"/>
  <c r="W105" i="35"/>
  <c r="AD105" i="35" s="1"/>
  <c r="V105" i="35"/>
  <c r="AC105" i="35" s="1"/>
  <c r="M105" i="35" s="1"/>
  <c r="U105" i="35"/>
  <c r="AB105" i="35" s="1"/>
  <c r="CJ104" i="35"/>
  <c r="CK104" i="35" s="1"/>
  <c r="CL104" i="35" s="1"/>
  <c r="AD104" i="35"/>
  <c r="AB104" i="35"/>
  <c r="AA104" i="35"/>
  <c r="Z104" i="35"/>
  <c r="W104" i="35"/>
  <c r="V104" i="35"/>
  <c r="AC104" i="35" s="1"/>
  <c r="N104" i="35" s="1"/>
  <c r="P104" i="35" s="1"/>
  <c r="U104" i="35"/>
  <c r="CJ103" i="35"/>
  <c r="CK103" i="35" s="1"/>
  <c r="CL103" i="35" s="1"/>
  <c r="AD103" i="35"/>
  <c r="AA103" i="35"/>
  <c r="Z103" i="35"/>
  <c r="W103" i="35"/>
  <c r="V103" i="35"/>
  <c r="AC103" i="35" s="1"/>
  <c r="U103" i="35"/>
  <c r="AB103" i="35" s="1"/>
  <c r="CJ102" i="35"/>
  <c r="AB102" i="35"/>
  <c r="AA102" i="35"/>
  <c r="Z102" i="35"/>
  <c r="W102" i="35"/>
  <c r="AD102" i="35" s="1"/>
  <c r="V102" i="35"/>
  <c r="AC102" i="35" s="1"/>
  <c r="N102" i="35" s="1"/>
  <c r="U102" i="35"/>
  <c r="CJ101" i="35"/>
  <c r="CK101" i="35" s="1"/>
  <c r="CD101" i="35"/>
  <c r="AE101" i="35"/>
  <c r="AA101" i="35"/>
  <c r="Z101" i="35"/>
  <c r="W101" i="35"/>
  <c r="AD101" i="35" s="1"/>
  <c r="V101" i="35"/>
  <c r="AC101" i="35" s="1"/>
  <c r="U101" i="35"/>
  <c r="AB101" i="35" s="1"/>
  <c r="CJ100" i="35"/>
  <c r="CK100" i="35" s="1"/>
  <c r="CL100" i="35" s="1"/>
  <c r="AD100" i="35"/>
  <c r="AA100" i="35"/>
  <c r="Z100" i="35"/>
  <c r="W100" i="35"/>
  <c r="V100" i="35"/>
  <c r="AC100" i="35" s="1"/>
  <c r="N100" i="35" s="1"/>
  <c r="P100" i="35" s="1"/>
  <c r="U100" i="35"/>
  <c r="AB100" i="35" s="1"/>
  <c r="CJ99" i="35"/>
  <c r="CK99" i="35" s="1"/>
  <c r="CL99" i="35" s="1"/>
  <c r="AA99" i="35"/>
  <c r="Z99" i="35"/>
  <c r="W99" i="35"/>
  <c r="AD99" i="35" s="1"/>
  <c r="V99" i="35"/>
  <c r="AC99" i="35" s="1"/>
  <c r="N99" i="35" s="1"/>
  <c r="U99" i="35"/>
  <c r="AB99" i="35" s="1"/>
  <c r="CJ98" i="35"/>
  <c r="AD98" i="35"/>
  <c r="AB98" i="35"/>
  <c r="AA98" i="35"/>
  <c r="Z98" i="35"/>
  <c r="W98" i="35"/>
  <c r="V98" i="35"/>
  <c r="AC98" i="35" s="1"/>
  <c r="M98" i="35" s="1"/>
  <c r="U98" i="35"/>
  <c r="CJ97" i="35"/>
  <c r="CK97" i="35" s="1"/>
  <c r="AA97" i="35"/>
  <c r="Z97" i="35"/>
  <c r="W97" i="35"/>
  <c r="AD97" i="35" s="1"/>
  <c r="V97" i="35"/>
  <c r="AC97" i="35" s="1"/>
  <c r="M97" i="35" s="1"/>
  <c r="U97" i="35"/>
  <c r="AB97" i="35" s="1"/>
  <c r="CJ96" i="35"/>
  <c r="CK96" i="35" s="1"/>
  <c r="CL96" i="35" s="1"/>
  <c r="AD96" i="35"/>
  <c r="AA96" i="35"/>
  <c r="Z96" i="35"/>
  <c r="W96" i="35"/>
  <c r="V96" i="35"/>
  <c r="AC96" i="35" s="1"/>
  <c r="M96" i="35" s="1"/>
  <c r="U96" i="35"/>
  <c r="AB96" i="35" s="1"/>
  <c r="CJ95" i="35"/>
  <c r="CK95" i="35" s="1"/>
  <c r="AA95" i="35"/>
  <c r="Z95" i="35"/>
  <c r="W95" i="35"/>
  <c r="AD95" i="35" s="1"/>
  <c r="V95" i="35"/>
  <c r="AC95" i="35" s="1"/>
  <c r="U95" i="35"/>
  <c r="AB95" i="35" s="1"/>
  <c r="CJ94" i="35"/>
  <c r="CK94" i="35" s="1"/>
  <c r="AD94" i="35"/>
  <c r="AA94" i="35"/>
  <c r="Z94" i="35"/>
  <c r="W94" i="35"/>
  <c r="V94" i="35"/>
  <c r="AC94" i="35" s="1"/>
  <c r="U94" i="35"/>
  <c r="AB94" i="35" s="1"/>
  <c r="CK93" i="35"/>
  <c r="CL93" i="35" s="1"/>
  <c r="CJ93" i="35"/>
  <c r="CE93" i="35" s="1"/>
  <c r="CD93" i="35"/>
  <c r="AA93" i="35"/>
  <c r="Z93" i="35"/>
  <c r="U93" i="35"/>
  <c r="W93" i="35" s="1"/>
  <c r="AD93" i="35" s="1"/>
  <c r="CJ92" i="35"/>
  <c r="CK92" i="35" s="1"/>
  <c r="CL92" i="35" s="1"/>
  <c r="AA92" i="35"/>
  <c r="Z92" i="35"/>
  <c r="U92" i="35"/>
  <c r="W92" i="35" s="1"/>
  <c r="AD92" i="35" s="1"/>
  <c r="CJ91" i="35"/>
  <c r="CK91" i="35" s="1"/>
  <c r="AA91" i="35"/>
  <c r="Z91" i="35"/>
  <c r="W91" i="35"/>
  <c r="AD91" i="35" s="1"/>
  <c r="V91" i="35"/>
  <c r="AC91" i="35" s="1"/>
  <c r="N91" i="35" s="1"/>
  <c r="U91" i="35"/>
  <c r="AB91" i="35" s="1"/>
  <c r="CJ90" i="35"/>
  <c r="CK90" i="35" s="1"/>
  <c r="AB90" i="35"/>
  <c r="AA90" i="35"/>
  <c r="Z90" i="35"/>
  <c r="W90" i="35"/>
  <c r="AD90" i="35" s="1"/>
  <c r="V90" i="35"/>
  <c r="AC90" i="35" s="1"/>
  <c r="U90" i="35"/>
  <c r="CJ89" i="35"/>
  <c r="CK89" i="35" s="1"/>
  <c r="AB89" i="35"/>
  <c r="AA89" i="35"/>
  <c r="Z89" i="35"/>
  <c r="W89" i="35"/>
  <c r="AD89" i="35" s="1"/>
  <c r="V89" i="35"/>
  <c r="AC89" i="35" s="1"/>
  <c r="U89" i="35"/>
  <c r="CJ88" i="35"/>
  <c r="CK88" i="35" s="1"/>
  <c r="CL88" i="35" s="1"/>
  <c r="AB88" i="35"/>
  <c r="AA88" i="35"/>
  <c r="Z88" i="35"/>
  <c r="W88" i="35"/>
  <c r="AD88" i="35" s="1"/>
  <c r="V88" i="35"/>
  <c r="AC88" i="35" s="1"/>
  <c r="M88" i="35" s="1"/>
  <c r="U88" i="35"/>
  <c r="CJ87" i="35"/>
  <c r="CK87" i="35" s="1"/>
  <c r="AD87" i="35"/>
  <c r="AA87" i="35"/>
  <c r="Z87" i="35"/>
  <c r="W87" i="35"/>
  <c r="V87" i="35"/>
  <c r="AC87" i="35" s="1"/>
  <c r="U87" i="35"/>
  <c r="AB87" i="35" s="1"/>
  <c r="CJ86" i="35"/>
  <c r="CK86" i="35" s="1"/>
  <c r="CL86" i="35" s="1"/>
  <c r="AB86" i="35"/>
  <c r="AA86" i="35"/>
  <c r="Z86" i="35"/>
  <c r="W86" i="35"/>
  <c r="AD86" i="35" s="1"/>
  <c r="V86" i="35"/>
  <c r="AC86" i="35" s="1"/>
  <c r="N86" i="35" s="1"/>
  <c r="U86" i="35"/>
  <c r="CJ85" i="35"/>
  <c r="CE85" i="35" s="1"/>
  <c r="CD85" i="35"/>
  <c r="AB85" i="35"/>
  <c r="AA85" i="35"/>
  <c r="Z85" i="35"/>
  <c r="W85" i="35"/>
  <c r="AD85" i="35" s="1"/>
  <c r="V85" i="35"/>
  <c r="AC85" i="35" s="1"/>
  <c r="U85" i="35"/>
  <c r="CK84" i="35"/>
  <c r="CL84" i="35" s="1"/>
  <c r="CJ84" i="35"/>
  <c r="AA84" i="35"/>
  <c r="Z84" i="35"/>
  <c r="W84" i="35"/>
  <c r="AD84" i="35" s="1"/>
  <c r="V84" i="35"/>
  <c r="AC84" i="35" s="1"/>
  <c r="U84" i="35"/>
  <c r="AB84" i="35" s="1"/>
  <c r="CJ83" i="35"/>
  <c r="CK83" i="35" s="1"/>
  <c r="CL83" i="35" s="1"/>
  <c r="AA83" i="35"/>
  <c r="Z83" i="35"/>
  <c r="W83" i="35"/>
  <c r="AD83" i="35" s="1"/>
  <c r="V83" i="35"/>
  <c r="AC83" i="35" s="1"/>
  <c r="U83" i="35"/>
  <c r="AB83" i="35" s="1"/>
  <c r="CJ82" i="35"/>
  <c r="AB82" i="35"/>
  <c r="AA82" i="35"/>
  <c r="Z82" i="35"/>
  <c r="W82" i="35"/>
  <c r="AD82" i="35" s="1"/>
  <c r="AE82" i="35" s="1"/>
  <c r="V82" i="35"/>
  <c r="AC82" i="35" s="1"/>
  <c r="N82" i="35" s="1"/>
  <c r="U82" i="35"/>
  <c r="CJ81" i="35"/>
  <c r="CK81" i="35" s="1"/>
  <c r="AA81" i="35"/>
  <c r="Z81" i="35"/>
  <c r="W81" i="35"/>
  <c r="AD81" i="35" s="1"/>
  <c r="V81" i="35"/>
  <c r="AC81" i="35" s="1"/>
  <c r="U81" i="35"/>
  <c r="AB81" i="35" s="1"/>
  <c r="CJ80" i="35"/>
  <c r="CK80" i="35" s="1"/>
  <c r="CL80" i="35" s="1"/>
  <c r="AB80" i="35"/>
  <c r="AA80" i="35"/>
  <c r="Z80" i="35"/>
  <c r="W80" i="35"/>
  <c r="AD80" i="35" s="1"/>
  <c r="V80" i="35"/>
  <c r="AC80" i="35" s="1"/>
  <c r="U80" i="35"/>
  <c r="CJ79" i="35"/>
  <c r="CK79" i="35" s="1"/>
  <c r="CL79" i="35" s="1"/>
  <c r="AA79" i="35"/>
  <c r="Z79" i="35"/>
  <c r="W79" i="35"/>
  <c r="AD79" i="35" s="1"/>
  <c r="V79" i="35"/>
  <c r="AC79" i="35" s="1"/>
  <c r="M79" i="35" s="1"/>
  <c r="U79" i="35"/>
  <c r="AB79" i="35" s="1"/>
  <c r="CJ78" i="35"/>
  <c r="CK78" i="35" s="1"/>
  <c r="AA78" i="35"/>
  <c r="Z78" i="35"/>
  <c r="W78" i="35"/>
  <c r="AD78" i="35" s="1"/>
  <c r="AE78" i="35" s="1"/>
  <c r="V78" i="35"/>
  <c r="AC78" i="35" s="1"/>
  <c r="N78" i="35" s="1"/>
  <c r="U78" i="35"/>
  <c r="AB78" i="35" s="1"/>
  <c r="CJ77" i="35"/>
  <c r="CK77" i="35" s="1"/>
  <c r="CD77" i="35"/>
  <c r="AA77" i="35"/>
  <c r="Z77" i="35"/>
  <c r="W77" i="35"/>
  <c r="AD77" i="35" s="1"/>
  <c r="V77" i="35"/>
  <c r="AC77" i="35" s="1"/>
  <c r="U77" i="35"/>
  <c r="AB77" i="35" s="1"/>
  <c r="CJ76" i="35"/>
  <c r="CK76" i="35" s="1"/>
  <c r="CL76" i="35" s="1"/>
  <c r="AD76" i="35"/>
  <c r="AA76" i="35"/>
  <c r="Z76" i="35"/>
  <c r="W76" i="35"/>
  <c r="V76" i="35"/>
  <c r="AC76" i="35" s="1"/>
  <c r="N76" i="35" s="1"/>
  <c r="U76" i="35"/>
  <c r="AB76" i="35" s="1"/>
  <c r="CJ75" i="35"/>
  <c r="CK75" i="35" s="1"/>
  <c r="CL75" i="35" s="1"/>
  <c r="AA75" i="35"/>
  <c r="Z75" i="35"/>
  <c r="W75" i="35"/>
  <c r="AD75" i="35" s="1"/>
  <c r="V75" i="35"/>
  <c r="AC75" i="35" s="1"/>
  <c r="N75" i="35" s="1"/>
  <c r="U75" i="35"/>
  <c r="AB75" i="35" s="1"/>
  <c r="CK74" i="35"/>
  <c r="CL74" i="35" s="1"/>
  <c r="CJ74" i="35"/>
  <c r="AA74" i="35"/>
  <c r="Z74" i="35"/>
  <c r="W74" i="35"/>
  <c r="AD74" i="35" s="1"/>
  <c r="V74" i="35"/>
  <c r="AC74" i="35" s="1"/>
  <c r="M74" i="35" s="1"/>
  <c r="U74" i="35"/>
  <c r="AB74" i="35" s="1"/>
  <c r="CJ73" i="35"/>
  <c r="CK73" i="35" s="1"/>
  <c r="AA73" i="35"/>
  <c r="Z73" i="35"/>
  <c r="W73" i="35"/>
  <c r="AD73" i="35" s="1"/>
  <c r="V73" i="35"/>
  <c r="AC73" i="35" s="1"/>
  <c r="U73" i="35"/>
  <c r="AB73" i="35" s="1"/>
  <c r="CJ72" i="35"/>
  <c r="CK72" i="35" s="1"/>
  <c r="AB72" i="35"/>
  <c r="AA72" i="35"/>
  <c r="Z72" i="35"/>
  <c r="W72" i="35"/>
  <c r="AD72" i="35" s="1"/>
  <c r="V72" i="35"/>
  <c r="AC72" i="35" s="1"/>
  <c r="U72" i="35"/>
  <c r="CK71" i="35"/>
  <c r="CL71" i="35" s="1"/>
  <c r="CJ71" i="35"/>
  <c r="AA71" i="35"/>
  <c r="Z71" i="35"/>
  <c r="W71" i="35"/>
  <c r="AD71" i="35" s="1"/>
  <c r="V71" i="35"/>
  <c r="AC71" i="35" s="1"/>
  <c r="N71" i="35" s="1"/>
  <c r="U71" i="35"/>
  <c r="AB71" i="35" s="1"/>
  <c r="CK70" i="35"/>
  <c r="CL70" i="35" s="1"/>
  <c r="CJ70" i="35"/>
  <c r="AA70" i="35"/>
  <c r="Z70" i="35"/>
  <c r="W70" i="35"/>
  <c r="AD70" i="35" s="1"/>
  <c r="V70" i="35"/>
  <c r="AC70" i="35" s="1"/>
  <c r="U70" i="35"/>
  <c r="AB70" i="35" s="1"/>
  <c r="CJ69" i="35"/>
  <c r="CE69" i="35" s="1"/>
  <c r="CD69" i="35"/>
  <c r="AA69" i="35"/>
  <c r="Z69" i="35"/>
  <c r="W69" i="35"/>
  <c r="AD69" i="35" s="1"/>
  <c r="V69" i="35"/>
  <c r="AC69" i="35" s="1"/>
  <c r="U69" i="35"/>
  <c r="AB69" i="35" s="1"/>
  <c r="CJ68" i="35"/>
  <c r="CK68" i="35" s="1"/>
  <c r="CL68" i="35" s="1"/>
  <c r="AB68" i="35"/>
  <c r="AA68" i="35"/>
  <c r="Z68" i="35"/>
  <c r="W68" i="35"/>
  <c r="AD68" i="35" s="1"/>
  <c r="V68" i="35"/>
  <c r="AC68" i="35" s="1"/>
  <c r="U68" i="35"/>
  <c r="CJ67" i="35"/>
  <c r="CK67" i="35" s="1"/>
  <c r="CL67" i="35" s="1"/>
  <c r="AA67" i="35"/>
  <c r="Z67" i="35"/>
  <c r="W67" i="35"/>
  <c r="AD67" i="35" s="1"/>
  <c r="V67" i="35"/>
  <c r="AC67" i="35" s="1"/>
  <c r="N67" i="35" s="1"/>
  <c r="U67" i="35"/>
  <c r="AB67" i="35" s="1"/>
  <c r="CK66" i="35"/>
  <c r="CL66" i="35" s="1"/>
  <c r="CJ66" i="35"/>
  <c r="AA66" i="35"/>
  <c r="Z66" i="35"/>
  <c r="W66" i="35"/>
  <c r="AD66" i="35" s="1"/>
  <c r="V66" i="35"/>
  <c r="AC66" i="35" s="1"/>
  <c r="U66" i="35"/>
  <c r="AB66" i="35" s="1"/>
  <c r="CJ65" i="35"/>
  <c r="CK65" i="35" s="1"/>
  <c r="AA65" i="35"/>
  <c r="Z65" i="35"/>
  <c r="W65" i="35"/>
  <c r="AD65" i="35" s="1"/>
  <c r="V65" i="35"/>
  <c r="AC65" i="35" s="1"/>
  <c r="U65" i="35"/>
  <c r="AB65" i="35" s="1"/>
  <c r="CK64" i="35"/>
  <c r="CJ64" i="35"/>
  <c r="AA64" i="35"/>
  <c r="Z64" i="35"/>
  <c r="W64" i="35"/>
  <c r="AD64" i="35" s="1"/>
  <c r="V64" i="35"/>
  <c r="AC64" i="35" s="1"/>
  <c r="U64" i="35"/>
  <c r="AB64" i="35" s="1"/>
  <c r="CJ63" i="35"/>
  <c r="CK63" i="35" s="1"/>
  <c r="CL63" i="35" s="1"/>
  <c r="AA63" i="35"/>
  <c r="Z63" i="35"/>
  <c r="W63" i="35"/>
  <c r="AD63" i="35" s="1"/>
  <c r="V63" i="35"/>
  <c r="AC63" i="35" s="1"/>
  <c r="N63" i="35" s="1"/>
  <c r="U63" i="35"/>
  <c r="AB63" i="35" s="1"/>
  <c r="CJ62" i="35"/>
  <c r="CK62" i="35" s="1"/>
  <c r="CL62" i="35" s="1"/>
  <c r="AA62" i="35"/>
  <c r="Z62" i="35"/>
  <c r="W62" i="35"/>
  <c r="AD62" i="35" s="1"/>
  <c r="V62" i="35"/>
  <c r="AC62" i="35" s="1"/>
  <c r="U62" i="35"/>
  <c r="AB62" i="35" s="1"/>
  <c r="CJ61" i="35"/>
  <c r="CD61" i="35"/>
  <c r="AA61" i="35"/>
  <c r="Z61" i="35"/>
  <c r="W61" i="35"/>
  <c r="AD61" i="35" s="1"/>
  <c r="V61" i="35"/>
  <c r="AC61" i="35" s="1"/>
  <c r="N61" i="35" s="1"/>
  <c r="U61" i="35"/>
  <c r="AB61" i="35" s="1"/>
  <c r="CJ60" i="35"/>
  <c r="CK60" i="35" s="1"/>
  <c r="AA60" i="35"/>
  <c r="Z60" i="35"/>
  <c r="W60" i="35"/>
  <c r="AD60" i="35" s="1"/>
  <c r="V60" i="35"/>
  <c r="AC60" i="35" s="1"/>
  <c r="M60" i="35" s="1"/>
  <c r="U60" i="35"/>
  <c r="AB60" i="35" s="1"/>
  <c r="CJ59" i="35"/>
  <c r="CK59" i="35" s="1"/>
  <c r="AA59" i="35"/>
  <c r="Z59" i="35"/>
  <c r="W59" i="35"/>
  <c r="AD59" i="35" s="1"/>
  <c r="AE59" i="35" s="1"/>
  <c r="V59" i="35"/>
  <c r="AC59" i="35" s="1"/>
  <c r="M59" i="35" s="1"/>
  <c r="U59" i="35"/>
  <c r="AB59" i="35" s="1"/>
  <c r="CJ58" i="35"/>
  <c r="CK58" i="35" s="1"/>
  <c r="AA58" i="35"/>
  <c r="Z58" i="35"/>
  <c r="W58" i="35"/>
  <c r="AD58" i="35" s="1"/>
  <c r="V58" i="35"/>
  <c r="AC58" i="35" s="1"/>
  <c r="U58" i="35"/>
  <c r="AB58" i="35" s="1"/>
  <c r="CJ57" i="35"/>
  <c r="CK57" i="35" s="1"/>
  <c r="CL57" i="35" s="1"/>
  <c r="AA57" i="35"/>
  <c r="Z57" i="35"/>
  <c r="W57" i="35"/>
  <c r="AD57" i="35" s="1"/>
  <c r="V57" i="35"/>
  <c r="AC57" i="35" s="1"/>
  <c r="U57" i="35"/>
  <c r="AB57" i="35" s="1"/>
  <c r="CJ56" i="35"/>
  <c r="AA56" i="35"/>
  <c r="Z56" i="35"/>
  <c r="W56" i="35"/>
  <c r="AD56" i="35" s="1"/>
  <c r="V56" i="35"/>
  <c r="AC56" i="35" s="1"/>
  <c r="N56" i="35" s="1"/>
  <c r="U56" i="35"/>
  <c r="AB56" i="35" s="1"/>
  <c r="CJ55" i="35"/>
  <c r="CK55" i="35" s="1"/>
  <c r="AE55" i="35"/>
  <c r="AA55" i="35"/>
  <c r="Z55" i="35"/>
  <c r="W55" i="35"/>
  <c r="AD55" i="35" s="1"/>
  <c r="V55" i="35"/>
  <c r="AC55" i="35" s="1"/>
  <c r="U55" i="35"/>
  <c r="AB55" i="35" s="1"/>
  <c r="CK54" i="35"/>
  <c r="CL54" i="35" s="1"/>
  <c r="CJ54" i="35"/>
  <c r="AA54" i="35"/>
  <c r="Z54" i="35"/>
  <c r="W54" i="35"/>
  <c r="AD54" i="35" s="1"/>
  <c r="V54" i="35"/>
  <c r="AC54" i="35" s="1"/>
  <c r="U54" i="35"/>
  <c r="AB54" i="35" s="1"/>
  <c r="CP53" i="35"/>
  <c r="CJ53" i="35"/>
  <c r="CE53" i="35" s="1"/>
  <c r="CD53" i="35"/>
  <c r="AB53" i="35"/>
  <c r="AA53" i="35"/>
  <c r="Z53" i="35"/>
  <c r="W53" i="35"/>
  <c r="AD53" i="35" s="1"/>
  <c r="V53" i="35"/>
  <c r="AC53" i="35" s="1"/>
  <c r="M53" i="35" s="1"/>
  <c r="U53" i="35"/>
  <c r="DG52" i="35"/>
  <c r="DF52" i="35"/>
  <c r="CP52" i="35"/>
  <c r="CJ52" i="35"/>
  <c r="CK52" i="35" s="1"/>
  <c r="AA52" i="35"/>
  <c r="Z52" i="35"/>
  <c r="W52" i="35"/>
  <c r="AD52" i="35" s="1"/>
  <c r="V52" i="35"/>
  <c r="AC52" i="35" s="1"/>
  <c r="M52" i="35" s="1"/>
  <c r="U52" i="35"/>
  <c r="AB52" i="35" s="1"/>
  <c r="CJ51" i="35"/>
  <c r="CK51" i="35" s="1"/>
  <c r="CL51" i="35" s="1"/>
  <c r="AD51" i="35"/>
  <c r="CZ51" i="35" s="1"/>
  <c r="DB51" i="35" s="1"/>
  <c r="DG51" i="35" s="1"/>
  <c r="AA51" i="35"/>
  <c r="Z51" i="35"/>
  <c r="W51" i="35"/>
  <c r="V51" i="35"/>
  <c r="AC51" i="35" s="1"/>
  <c r="U51" i="35"/>
  <c r="AB51" i="35" s="1"/>
  <c r="CJ50" i="35"/>
  <c r="CK50" i="35" s="1"/>
  <c r="CL50" i="35" s="1"/>
  <c r="AD50" i="35"/>
  <c r="AA50" i="35"/>
  <c r="Z50" i="35"/>
  <c r="W50" i="35"/>
  <c r="V50" i="35"/>
  <c r="AC50" i="35" s="1"/>
  <c r="U50" i="35"/>
  <c r="AB50" i="35" s="1"/>
  <c r="CJ49" i="35"/>
  <c r="CK49" i="35" s="1"/>
  <c r="AD49" i="35"/>
  <c r="AA49" i="35"/>
  <c r="Z49" i="35"/>
  <c r="W49" i="35"/>
  <c r="V49" i="35"/>
  <c r="AC49" i="35" s="1"/>
  <c r="N49" i="35" s="1"/>
  <c r="U49" i="35"/>
  <c r="AB49" i="35" s="1"/>
  <c r="CJ48" i="35"/>
  <c r="CK48" i="35" s="1"/>
  <c r="AD48" i="35"/>
  <c r="AA48" i="35"/>
  <c r="Z48" i="35"/>
  <c r="W48" i="35"/>
  <c r="V48" i="35"/>
  <c r="AC48" i="35" s="1"/>
  <c r="U48" i="35"/>
  <c r="AB48" i="35" s="1"/>
  <c r="CJ47" i="35"/>
  <c r="AA47" i="35"/>
  <c r="Z47" i="35"/>
  <c r="W47" i="35"/>
  <c r="AD47" i="35" s="1"/>
  <c r="V47" i="35"/>
  <c r="AC47" i="35" s="1"/>
  <c r="M47" i="35" s="1"/>
  <c r="U47" i="35"/>
  <c r="AB47" i="35" s="1"/>
  <c r="CK46" i="35"/>
  <c r="CJ46" i="35"/>
  <c r="AD46" i="35"/>
  <c r="CZ46" i="35" s="1"/>
  <c r="DB46" i="35" s="1"/>
  <c r="DG46" i="35" s="1"/>
  <c r="AA46" i="35"/>
  <c r="Z46" i="35"/>
  <c r="W46" i="35"/>
  <c r="V46" i="35"/>
  <c r="AC46" i="35" s="1"/>
  <c r="M46" i="35" s="1"/>
  <c r="U46" i="35"/>
  <c r="AB46" i="35" s="1"/>
  <c r="CJ45" i="35"/>
  <c r="CK45" i="35" s="1"/>
  <c r="CE45" i="35"/>
  <c r="CD45" i="35"/>
  <c r="AA45" i="35"/>
  <c r="Z45" i="35"/>
  <c r="W45" i="35"/>
  <c r="AD45" i="35" s="1"/>
  <c r="V45" i="35"/>
  <c r="AC45" i="35" s="1"/>
  <c r="N45" i="35" s="1"/>
  <c r="U45" i="35"/>
  <c r="AB45" i="35" s="1"/>
  <c r="CJ44" i="35"/>
  <c r="CK44" i="35" s="1"/>
  <c r="AD44" i="35"/>
  <c r="CZ44" i="35" s="1"/>
  <c r="DB44" i="35" s="1"/>
  <c r="DG44" i="35" s="1"/>
  <c r="AB44" i="35"/>
  <c r="AA44" i="35"/>
  <c r="Z44" i="35"/>
  <c r="W44" i="35"/>
  <c r="V44" i="35"/>
  <c r="AC44" i="35" s="1"/>
  <c r="U44" i="35"/>
  <c r="CJ43" i="35"/>
  <c r="CK43" i="35" s="1"/>
  <c r="AB43" i="35"/>
  <c r="AA43" i="35"/>
  <c r="Z43" i="35"/>
  <c r="W43" i="35"/>
  <c r="AD43" i="35" s="1"/>
  <c r="V43" i="35"/>
  <c r="AC43" i="35" s="1"/>
  <c r="U43" i="35"/>
  <c r="CJ42" i="35"/>
  <c r="CK42" i="35" s="1"/>
  <c r="CL42" i="35" s="1"/>
  <c r="AD42" i="35"/>
  <c r="CZ42" i="35" s="1"/>
  <c r="DB42" i="35" s="1"/>
  <c r="DG42" i="35" s="1"/>
  <c r="AA42" i="35"/>
  <c r="Z42" i="35"/>
  <c r="W42" i="35"/>
  <c r="V42" i="35"/>
  <c r="AC42" i="35" s="1"/>
  <c r="N42" i="35" s="1"/>
  <c r="U42" i="35"/>
  <c r="AB42" i="35" s="1"/>
  <c r="CJ41" i="35"/>
  <c r="CK41" i="35" s="1"/>
  <c r="AA41" i="35"/>
  <c r="Z41" i="35"/>
  <c r="W41" i="35"/>
  <c r="AD41" i="35" s="1"/>
  <c r="CZ41" i="35" s="1"/>
  <c r="DB41" i="35" s="1"/>
  <c r="DG41" i="35" s="1"/>
  <c r="V41" i="35"/>
  <c r="AC41" i="35" s="1"/>
  <c r="N41" i="35" s="1"/>
  <c r="U41" i="35"/>
  <c r="AB41" i="35" s="1"/>
  <c r="CJ40" i="35"/>
  <c r="CK40" i="35" s="1"/>
  <c r="CL40" i="35" s="1"/>
  <c r="AD40" i="35"/>
  <c r="AB40" i="35"/>
  <c r="AA40" i="35"/>
  <c r="Z40" i="35"/>
  <c r="W40" i="35"/>
  <c r="V40" i="35"/>
  <c r="AC40" i="35" s="1"/>
  <c r="N40" i="35" s="1"/>
  <c r="U40" i="35"/>
  <c r="CJ39" i="35"/>
  <c r="AB39" i="35"/>
  <c r="AA39" i="35"/>
  <c r="Z39" i="35"/>
  <c r="W39" i="35"/>
  <c r="AD39" i="35" s="1"/>
  <c r="AE39" i="35" s="1"/>
  <c r="V39" i="35"/>
  <c r="AC39" i="35" s="1"/>
  <c r="U39" i="35"/>
  <c r="CJ38" i="35"/>
  <c r="CK38" i="35" s="1"/>
  <c r="AD38" i="35"/>
  <c r="CZ38" i="35" s="1"/>
  <c r="DB38" i="35" s="1"/>
  <c r="DG38" i="35" s="1"/>
  <c r="AA38" i="35"/>
  <c r="Z38" i="35"/>
  <c r="W38" i="35"/>
  <c r="V38" i="35"/>
  <c r="AC38" i="35" s="1"/>
  <c r="U38" i="35"/>
  <c r="AB38" i="35" s="1"/>
  <c r="CJ37" i="35"/>
  <c r="CK37" i="35" s="1"/>
  <c r="CL37" i="35" s="1"/>
  <c r="CD37" i="35"/>
  <c r="AD37" i="35"/>
  <c r="AA37" i="35"/>
  <c r="Z37" i="35"/>
  <c r="W37" i="35"/>
  <c r="V37" i="35"/>
  <c r="AC37" i="35" s="1"/>
  <c r="N37" i="35" s="1"/>
  <c r="O37" i="35" s="1"/>
  <c r="U37" i="35"/>
  <c r="AB37" i="35" s="1"/>
  <c r="CJ36" i="35"/>
  <c r="AD36" i="35"/>
  <c r="AA36" i="35"/>
  <c r="Z36" i="35"/>
  <c r="W36" i="35"/>
  <c r="V36" i="35"/>
  <c r="AC36" i="35" s="1"/>
  <c r="N36" i="35" s="1"/>
  <c r="U36" i="35"/>
  <c r="AB36" i="35" s="1"/>
  <c r="CJ35" i="35"/>
  <c r="AE35" i="35"/>
  <c r="AA35" i="35"/>
  <c r="Z35" i="35"/>
  <c r="W35" i="35"/>
  <c r="AD35" i="35" s="1"/>
  <c r="CZ35" i="35" s="1"/>
  <c r="DB35" i="35" s="1"/>
  <c r="DG35" i="35" s="1"/>
  <c r="V35" i="35"/>
  <c r="AC35" i="35" s="1"/>
  <c r="U35" i="35"/>
  <c r="AB35" i="35" s="1"/>
  <c r="CJ34" i="35"/>
  <c r="CK34" i="35" s="1"/>
  <c r="AB34" i="35"/>
  <c r="AA34" i="35"/>
  <c r="Z34" i="35"/>
  <c r="W34" i="35"/>
  <c r="AD34" i="35" s="1"/>
  <c r="CZ34" i="35" s="1"/>
  <c r="DB34" i="35" s="1"/>
  <c r="DG34" i="35" s="1"/>
  <c r="V34" i="35"/>
  <c r="AC34" i="35" s="1"/>
  <c r="U34" i="35"/>
  <c r="CJ33" i="35"/>
  <c r="CK33" i="35" s="1"/>
  <c r="CL33" i="35" s="1"/>
  <c r="AA33" i="35"/>
  <c r="Z33" i="35"/>
  <c r="W33" i="35"/>
  <c r="AD33" i="35" s="1"/>
  <c r="V33" i="35"/>
  <c r="AC33" i="35" s="1"/>
  <c r="U33" i="35"/>
  <c r="AB33" i="35" s="1"/>
  <c r="CJ32" i="35"/>
  <c r="AA32" i="35"/>
  <c r="Z32" i="35"/>
  <c r="W32" i="35"/>
  <c r="AD32" i="35" s="1"/>
  <c r="V32" i="35"/>
  <c r="AC32" i="35" s="1"/>
  <c r="M32" i="35" s="1"/>
  <c r="U32" i="35"/>
  <c r="AB32" i="35" s="1"/>
  <c r="CJ31" i="35"/>
  <c r="CK31" i="35" s="1"/>
  <c r="CL31" i="35" s="1"/>
  <c r="AA31" i="35"/>
  <c r="Z31" i="35"/>
  <c r="W31" i="35"/>
  <c r="AD31" i="35" s="1"/>
  <c r="CZ31" i="35" s="1"/>
  <c r="DB31" i="35" s="1"/>
  <c r="DG31" i="35" s="1"/>
  <c r="DH31" i="35" s="1"/>
  <c r="V31" i="35"/>
  <c r="AC31" i="35" s="1"/>
  <c r="U31" i="35"/>
  <c r="AB31" i="35" s="1"/>
  <c r="CJ30" i="35"/>
  <c r="AB30" i="35"/>
  <c r="AA30" i="35"/>
  <c r="Z30" i="35"/>
  <c r="W30" i="35"/>
  <c r="AD30" i="35" s="1"/>
  <c r="CZ30" i="35" s="1"/>
  <c r="DB30" i="35" s="1"/>
  <c r="DG30" i="35" s="1"/>
  <c r="DH30" i="35" s="1"/>
  <c r="V30" i="35"/>
  <c r="AC30" i="35" s="1"/>
  <c r="N30" i="35" s="1"/>
  <c r="P30" i="35" s="1"/>
  <c r="U30" i="35"/>
  <c r="CK29" i="35"/>
  <c r="CF29" i="35" s="1"/>
  <c r="CJ29" i="35"/>
  <c r="CE29" i="35" s="1"/>
  <c r="CD29" i="35"/>
  <c r="AD29" i="35"/>
  <c r="CZ29" i="35" s="1"/>
  <c r="DB29" i="35" s="1"/>
  <c r="DG29" i="35" s="1"/>
  <c r="DH29" i="35" s="1"/>
  <c r="AB29" i="35"/>
  <c r="AA29" i="35"/>
  <c r="Z29" i="35"/>
  <c r="W29" i="35"/>
  <c r="V29" i="35"/>
  <c r="AC29" i="35" s="1"/>
  <c r="U29" i="35"/>
  <c r="CJ28" i="35"/>
  <c r="AD28" i="35"/>
  <c r="AB28" i="35"/>
  <c r="AA28" i="35"/>
  <c r="Z28" i="35"/>
  <c r="W28" i="35"/>
  <c r="V28" i="35"/>
  <c r="AC28" i="35" s="1"/>
  <c r="N28" i="35" s="1"/>
  <c r="U28" i="35"/>
  <c r="CJ27" i="35"/>
  <c r="CK27" i="35" s="1"/>
  <c r="CL27" i="35" s="1"/>
  <c r="AA27" i="35"/>
  <c r="Z27" i="35"/>
  <c r="W27" i="35"/>
  <c r="AD27" i="35" s="1"/>
  <c r="CZ27" i="35" s="1"/>
  <c r="DB27" i="35" s="1"/>
  <c r="DG27" i="35" s="1"/>
  <c r="DH27" i="35" s="1"/>
  <c r="V27" i="35"/>
  <c r="AC27" i="35" s="1"/>
  <c r="U27" i="35"/>
  <c r="AB27" i="35" s="1"/>
  <c r="CJ26" i="35"/>
  <c r="AA26" i="35"/>
  <c r="Z26" i="35"/>
  <c r="W26" i="35"/>
  <c r="AD26" i="35" s="1"/>
  <c r="CZ26" i="35" s="1"/>
  <c r="DB26" i="35" s="1"/>
  <c r="DG26" i="35" s="1"/>
  <c r="DH26" i="35" s="1"/>
  <c r="V26" i="35"/>
  <c r="AC26" i="35" s="1"/>
  <c r="N26" i="35" s="1"/>
  <c r="U26" i="35"/>
  <c r="AB26" i="35" s="1"/>
  <c r="CJ25" i="35"/>
  <c r="CK25" i="35" s="1"/>
  <c r="CL25" i="35" s="1"/>
  <c r="AD25" i="35"/>
  <c r="CZ25" i="35" s="1"/>
  <c r="DB25" i="35" s="1"/>
  <c r="DG25" i="35" s="1"/>
  <c r="DH25" i="35" s="1"/>
  <c r="AB25" i="35"/>
  <c r="AA25" i="35"/>
  <c r="Z25" i="35"/>
  <c r="W25" i="35"/>
  <c r="V25" i="35"/>
  <c r="AC25" i="35" s="1"/>
  <c r="U25" i="35"/>
  <c r="CZ24" i="35"/>
  <c r="DB24" i="35" s="1"/>
  <c r="DG24" i="35" s="1"/>
  <c r="DH24" i="35" s="1"/>
  <c r="CJ24" i="35"/>
  <c r="AD24" i="35"/>
  <c r="AA24" i="35"/>
  <c r="Z24" i="35"/>
  <c r="W24" i="35"/>
  <c r="V24" i="35"/>
  <c r="AC24" i="35" s="1"/>
  <c r="N24" i="35" s="1"/>
  <c r="U24" i="35"/>
  <c r="AB24" i="35" s="1"/>
  <c r="CZ23" i="35"/>
  <c r="DB23" i="35" s="1"/>
  <c r="DG23" i="35" s="1"/>
  <c r="DH23" i="35" s="1"/>
  <c r="CJ23" i="35"/>
  <c r="CK23" i="35" s="1"/>
  <c r="CL23" i="35" s="1"/>
  <c r="AD23" i="35"/>
  <c r="AA23" i="35"/>
  <c r="Z23" i="35"/>
  <c r="W23" i="35"/>
  <c r="V23" i="35"/>
  <c r="AC23" i="35" s="1"/>
  <c r="U23" i="35"/>
  <c r="AB23" i="35" s="1"/>
  <c r="CJ22" i="35"/>
  <c r="AD22" i="35"/>
  <c r="CZ22" i="35" s="1"/>
  <c r="DB22" i="35" s="1"/>
  <c r="DG22" i="35" s="1"/>
  <c r="DH22" i="35" s="1"/>
  <c r="AA22" i="35"/>
  <c r="Z22" i="35"/>
  <c r="W22" i="35"/>
  <c r="V22" i="35"/>
  <c r="AC22" i="35" s="1"/>
  <c r="N22" i="35" s="1"/>
  <c r="U22" i="35"/>
  <c r="AB22" i="35" s="1"/>
  <c r="CJ21" i="35"/>
  <c r="CK21" i="35" s="1"/>
  <c r="CE21" i="35"/>
  <c r="CD21" i="35"/>
  <c r="AA21" i="35"/>
  <c r="Z21" i="35"/>
  <c r="W21" i="35"/>
  <c r="AD21" i="35" s="1"/>
  <c r="CZ21" i="35" s="1"/>
  <c r="DB21" i="35" s="1"/>
  <c r="DG21" i="35" s="1"/>
  <c r="DH21" i="35" s="1"/>
  <c r="V21" i="35"/>
  <c r="AC21" i="35" s="1"/>
  <c r="U21" i="35"/>
  <c r="AB21" i="35" s="1"/>
  <c r="CZ20" i="35"/>
  <c r="DB20" i="35" s="1"/>
  <c r="CJ20" i="35"/>
  <c r="AD20" i="35"/>
  <c r="AC20" i="35"/>
  <c r="AB20" i="35"/>
  <c r="AA20" i="35"/>
  <c r="Z20" i="35"/>
  <c r="W20" i="35"/>
  <c r="U20" i="35"/>
  <c r="J20" i="35"/>
  <c r="CJ19" i="35"/>
  <c r="CK19" i="35" s="1"/>
  <c r="AA19" i="35"/>
  <c r="Z19" i="35"/>
  <c r="U19" i="35"/>
  <c r="W19" i="35" s="1"/>
  <c r="AD19" i="35" s="1"/>
  <c r="J19" i="35"/>
  <c r="CJ18" i="35"/>
  <c r="CK18" i="35" s="1"/>
  <c r="CL18" i="35" s="1"/>
  <c r="AC18" i="35"/>
  <c r="AB18" i="35"/>
  <c r="AA18" i="35"/>
  <c r="Z18" i="35"/>
  <c r="U18" i="35"/>
  <c r="W18" i="35" s="1"/>
  <c r="J18" i="35"/>
  <c r="AD18" i="35" s="1"/>
  <c r="CJ17" i="35"/>
  <c r="CK17" i="35" s="1"/>
  <c r="AC17" i="35"/>
  <c r="AB17" i="35"/>
  <c r="AA17" i="35"/>
  <c r="Z17" i="35"/>
  <c r="W17" i="35"/>
  <c r="U17" i="35"/>
  <c r="J17" i="35"/>
  <c r="AD17" i="35" s="1"/>
  <c r="CJ16" i="35"/>
  <c r="AD16" i="35"/>
  <c r="CZ16" i="35" s="1"/>
  <c r="DB16" i="35" s="1"/>
  <c r="AC16" i="35"/>
  <c r="AB16" i="35"/>
  <c r="AA16" i="35"/>
  <c r="Z16" i="35"/>
  <c r="W16" i="35"/>
  <c r="U16" i="35"/>
  <c r="J16" i="35"/>
  <c r="CJ15" i="35"/>
  <c r="CK15" i="35" s="1"/>
  <c r="AC15" i="35"/>
  <c r="AB15" i="35"/>
  <c r="AA15" i="35"/>
  <c r="Z15" i="35"/>
  <c r="U15" i="35"/>
  <c r="J15" i="35"/>
  <c r="AD15" i="35" s="1"/>
  <c r="CZ15" i="35" s="1"/>
  <c r="DB15" i="35" s="1"/>
  <c r="CK14" i="35"/>
  <c r="CJ14" i="35"/>
  <c r="AB14" i="35"/>
  <c r="AA14" i="35"/>
  <c r="Z14" i="35"/>
  <c r="U14" i="35"/>
  <c r="W14" i="35" s="1"/>
  <c r="AD14" i="35" s="1"/>
  <c r="J14" i="35"/>
  <c r="CJ13" i="35"/>
  <c r="CK13" i="35" s="1"/>
  <c r="CD13" i="35"/>
  <c r="AC13" i="35"/>
  <c r="AB13" i="35"/>
  <c r="AA13" i="35"/>
  <c r="Z13" i="35"/>
  <c r="U13" i="35"/>
  <c r="W13" i="35" s="1"/>
  <c r="J13" i="35"/>
  <c r="AD13" i="35" s="1"/>
  <c r="F7" i="35"/>
  <c r="G7" i="31"/>
  <c r="CL238" i="35" l="1"/>
  <c r="CF238" i="35"/>
  <c r="CL198" i="35"/>
  <c r="CF198" i="35"/>
  <c r="CL150" i="35"/>
  <c r="CF150" i="35"/>
  <c r="CL206" i="35"/>
  <c r="CF206" i="35"/>
  <c r="CL21" i="35"/>
  <c r="CF21" i="35"/>
  <c r="CL158" i="35"/>
  <c r="CF158" i="35"/>
  <c r="CL182" i="35"/>
  <c r="CF182" i="35"/>
  <c r="CL294" i="35"/>
  <c r="CF294" i="35"/>
  <c r="CL270" i="35"/>
  <c r="CF270" i="35"/>
  <c r="CK566" i="35"/>
  <c r="CL566" i="35" s="1"/>
  <c r="AB93" i="35"/>
  <c r="CK190" i="35"/>
  <c r="CL190" i="35" s="1"/>
  <c r="CK318" i="35"/>
  <c r="CK214" i="35"/>
  <c r="CK278" i="35"/>
  <c r="CK534" i="35"/>
  <c r="CL534" i="35" s="1"/>
  <c r="CK639" i="35"/>
  <c r="CE37" i="35"/>
  <c r="CE158" i="35"/>
  <c r="CE246" i="35"/>
  <c r="CK310" i="35"/>
  <c r="CF310" i="35" s="1"/>
  <c r="CE502" i="35"/>
  <c r="CL644" i="35"/>
  <c r="CL652" i="35" s="1"/>
  <c r="CL660" i="35" s="1"/>
  <c r="CL668" i="35" s="1"/>
  <c r="CL676" i="35" s="1"/>
  <c r="CL684" i="35" s="1"/>
  <c r="CL692" i="35" s="1"/>
  <c r="CL700" i="35" s="1"/>
  <c r="CF166" i="35"/>
  <c r="CE238" i="35"/>
  <c r="CF302" i="35"/>
  <c r="CE101" i="35"/>
  <c r="CE150" i="35"/>
  <c r="CE294" i="35"/>
  <c r="CK85" i="35"/>
  <c r="CL85" i="35" s="1"/>
  <c r="CF286" i="35"/>
  <c r="CL494" i="35"/>
  <c r="CE622" i="35"/>
  <c r="CF262" i="35"/>
  <c r="M99" i="35"/>
  <c r="N79" i="35"/>
  <c r="O79" i="35" s="1"/>
  <c r="N60" i="35"/>
  <c r="P60" i="35" s="1"/>
  <c r="N58" i="35"/>
  <c r="P58" i="35" s="1"/>
  <c r="M58" i="35"/>
  <c r="M35" i="35"/>
  <c r="N35" i="35"/>
  <c r="P35" i="35" s="1"/>
  <c r="M30" i="35"/>
  <c r="N74" i="35"/>
  <c r="O74" i="35" s="1"/>
  <c r="N54" i="35"/>
  <c r="M54" i="35"/>
  <c r="M77" i="35"/>
  <c r="N77" i="35"/>
  <c r="P77" i="35" s="1"/>
  <c r="M39" i="35"/>
  <c r="N39" i="35"/>
  <c r="P39" i="35" s="1"/>
  <c r="N83" i="35"/>
  <c r="O83" i="35" s="1"/>
  <c r="M83" i="35"/>
  <c r="M43" i="35"/>
  <c r="N43" i="35"/>
  <c r="P43" i="35" s="1"/>
  <c r="M118" i="35"/>
  <c r="N118" i="35"/>
  <c r="O118" i="35" s="1"/>
  <c r="N51" i="35"/>
  <c r="M51" i="35"/>
  <c r="M55" i="35"/>
  <c r="N55" i="35"/>
  <c r="P55" i="35" s="1"/>
  <c r="M85" i="35"/>
  <c r="N85" i="35"/>
  <c r="O41" i="35"/>
  <c r="P41" i="35"/>
  <c r="M81" i="35"/>
  <c r="N81" i="35"/>
  <c r="N112" i="35"/>
  <c r="P112" i="35" s="1"/>
  <c r="M112" i="35"/>
  <c r="M117" i="35"/>
  <c r="N117" i="35"/>
  <c r="P76" i="35"/>
  <c r="O76" i="35"/>
  <c r="M89" i="35"/>
  <c r="N89" i="35"/>
  <c r="P89" i="35" s="1"/>
  <c r="M101" i="35"/>
  <c r="N101" i="35"/>
  <c r="P101" i="35" s="1"/>
  <c r="M109" i="35"/>
  <c r="N109" i="35"/>
  <c r="P109" i="35" s="1"/>
  <c r="M73" i="35"/>
  <c r="N73" i="35"/>
  <c r="P73" i="35" s="1"/>
  <c r="N116" i="35"/>
  <c r="O116" i="35" s="1"/>
  <c r="M116" i="35"/>
  <c r="N52" i="35"/>
  <c r="O52" i="35" s="1"/>
  <c r="N47" i="35"/>
  <c r="P47" i="35" s="1"/>
  <c r="M36" i="35"/>
  <c r="M104" i="35"/>
  <c r="M106" i="35"/>
  <c r="AF55" i="35"/>
  <c r="AI55" i="35" s="1"/>
  <c r="M86" i="35"/>
  <c r="N97" i="35"/>
  <c r="P97" i="35" s="1"/>
  <c r="O104" i="35"/>
  <c r="M100" i="35"/>
  <c r="M114" i="35"/>
  <c r="O100" i="35"/>
  <c r="CL19" i="35"/>
  <c r="CL15" i="35"/>
  <c r="N23" i="35"/>
  <c r="M23" i="35"/>
  <c r="N31" i="35"/>
  <c r="M31" i="35"/>
  <c r="CZ19" i="35"/>
  <c r="DB19" i="35" s="1"/>
  <c r="AE19" i="35"/>
  <c r="P28" i="35"/>
  <c r="O28" i="35"/>
  <c r="P26" i="35"/>
  <c r="O26" i="35"/>
  <c r="CZ32" i="35"/>
  <c r="DB32" i="35" s="1"/>
  <c r="DG32" i="35" s="1"/>
  <c r="AE32" i="35"/>
  <c r="AF32" i="35" s="1"/>
  <c r="P24" i="35"/>
  <c r="O24" i="35"/>
  <c r="N33" i="35"/>
  <c r="M33" i="35"/>
  <c r="CF13" i="35"/>
  <c r="CL13" i="35"/>
  <c r="CC13" i="35" s="1"/>
  <c r="CZ17" i="35"/>
  <c r="DB17" i="35" s="1"/>
  <c r="AE17" i="35"/>
  <c r="AF17" i="35" s="1"/>
  <c r="P22" i="35"/>
  <c r="O22" i="35"/>
  <c r="CL17" i="35"/>
  <c r="N21" i="35"/>
  <c r="M21" i="35"/>
  <c r="N27" i="35"/>
  <c r="M27" i="35"/>
  <c r="N25" i="35"/>
  <c r="M25" i="35"/>
  <c r="O36" i="35"/>
  <c r="P36" i="35"/>
  <c r="CZ14" i="35"/>
  <c r="DB14" i="35" s="1"/>
  <c r="AE14" i="35"/>
  <c r="CZ18" i="35"/>
  <c r="DB18" i="35" s="1"/>
  <c r="AE18" i="35"/>
  <c r="AF18" i="35" s="1"/>
  <c r="AE13" i="35"/>
  <c r="AF13" i="35" s="1"/>
  <c r="CZ13" i="35"/>
  <c r="DB13" i="35" s="1"/>
  <c r="CK16" i="35"/>
  <c r="CL29" i="35"/>
  <c r="N32" i="35"/>
  <c r="CK39" i="35"/>
  <c r="P42" i="35"/>
  <c r="O42" i="35"/>
  <c r="CZ43" i="35"/>
  <c r="DB43" i="35" s="1"/>
  <c r="DG43" i="35" s="1"/>
  <c r="AE43" i="35"/>
  <c r="AF43" i="35" s="1"/>
  <c r="AE56" i="35"/>
  <c r="AF56" i="35" s="1"/>
  <c r="N57" i="35"/>
  <c r="M57" i="35"/>
  <c r="AE21" i="35"/>
  <c r="AE23" i="35"/>
  <c r="AF23" i="35" s="1"/>
  <c r="AE25" i="35"/>
  <c r="AF25" i="35" s="1"/>
  <c r="AE27" i="35"/>
  <c r="CZ28" i="35"/>
  <c r="DB28" i="35" s="1"/>
  <c r="DG28" i="35" s="1"/>
  <c r="DH28" i="35" s="1"/>
  <c r="CZ33" i="35"/>
  <c r="DB33" i="35" s="1"/>
  <c r="DG33" i="35" s="1"/>
  <c r="AE33" i="35"/>
  <c r="AF33" i="35" s="1"/>
  <c r="N44" i="35"/>
  <c r="M44" i="35"/>
  <c r="CL44" i="35"/>
  <c r="P45" i="35"/>
  <c r="O45" i="35"/>
  <c r="CL49" i="35"/>
  <c r="AE20" i="35"/>
  <c r="AF20" i="35" s="1"/>
  <c r="AF21" i="35"/>
  <c r="AE22" i="35"/>
  <c r="AF22" i="35" s="1"/>
  <c r="AE24" i="35"/>
  <c r="AF24" i="35" s="1"/>
  <c r="AE26" i="35"/>
  <c r="AF27" i="35"/>
  <c r="AE28" i="35"/>
  <c r="AF28" i="35" s="1"/>
  <c r="CL34" i="35"/>
  <c r="CZ36" i="35"/>
  <c r="DB36" i="35" s="1"/>
  <c r="DG36" i="35" s="1"/>
  <c r="CE13" i="35"/>
  <c r="W15" i="35"/>
  <c r="M22" i="35"/>
  <c r="M24" i="35"/>
  <c r="M26" i="35"/>
  <c r="AF26" i="35"/>
  <c r="M28" i="35"/>
  <c r="O30" i="35"/>
  <c r="AE36" i="35"/>
  <c r="AF36" i="35" s="1"/>
  <c r="CK36" i="35"/>
  <c r="M37" i="35"/>
  <c r="CL38" i="35"/>
  <c r="N50" i="35"/>
  <c r="M50" i="35"/>
  <c r="CL14" i="35"/>
  <c r="AE15" i="35"/>
  <c r="AF15" i="35"/>
  <c r="AB19" i="35"/>
  <c r="P37" i="35"/>
  <c r="CF37" i="35"/>
  <c r="M40" i="35"/>
  <c r="AF52" i="35"/>
  <c r="P61" i="35"/>
  <c r="O61" i="35"/>
  <c r="AE31" i="35"/>
  <c r="AF31" i="35" s="1"/>
  <c r="CZ39" i="35"/>
  <c r="DB39" i="35" s="1"/>
  <c r="DG39" i="35" s="1"/>
  <c r="AF39" i="35"/>
  <c r="CF45" i="35"/>
  <c r="CL45" i="35"/>
  <c r="CL55" i="35"/>
  <c r="AE61" i="35"/>
  <c r="AF61" i="35" s="1"/>
  <c r="AE16" i="35"/>
  <c r="AF16" i="35" s="1"/>
  <c r="N29" i="35"/>
  <c r="M29" i="35"/>
  <c r="CK30" i="35"/>
  <c r="CK32" i="35"/>
  <c r="N34" i="35"/>
  <c r="M34" i="35"/>
  <c r="AE37" i="35"/>
  <c r="AF37" i="35" s="1"/>
  <c r="CZ37" i="35"/>
  <c r="DB37" i="35" s="1"/>
  <c r="DG37" i="35" s="1"/>
  <c r="M38" i="35"/>
  <c r="N38" i="35"/>
  <c r="CZ40" i="35"/>
  <c r="DB40" i="35" s="1"/>
  <c r="DG40" i="35" s="1"/>
  <c r="AF40" i="35"/>
  <c r="AE40" i="35"/>
  <c r="CZ47" i="35"/>
  <c r="DB47" i="35" s="1"/>
  <c r="DG47" i="35" s="1"/>
  <c r="AF47" i="35"/>
  <c r="AE47" i="35"/>
  <c r="CK20" i="35"/>
  <c r="CK22" i="35"/>
  <c r="CK24" i="35"/>
  <c r="CK26" i="35"/>
  <c r="CK28" i="35"/>
  <c r="AE30" i="35"/>
  <c r="AF30" i="35" s="1"/>
  <c r="AF35" i="35"/>
  <c r="CK35" i="35"/>
  <c r="P40" i="35"/>
  <c r="O40" i="35"/>
  <c r="CL41" i="35"/>
  <c r="CL43" i="35"/>
  <c r="N48" i="35"/>
  <c r="M48" i="35"/>
  <c r="CL48" i="35"/>
  <c r="P49" i="35"/>
  <c r="O49" i="35"/>
  <c r="P56" i="35"/>
  <c r="O56" i="35"/>
  <c r="CL59" i="35"/>
  <c r="AE38" i="35"/>
  <c r="AF38" i="35" s="1"/>
  <c r="AF45" i="35"/>
  <c r="CZ45" i="35"/>
  <c r="DB45" i="35" s="1"/>
  <c r="DG45" i="35" s="1"/>
  <c r="N46" i="35"/>
  <c r="AE46" i="35"/>
  <c r="AF46" i="35" s="1"/>
  <c r="N53" i="35"/>
  <c r="AE73" i="35"/>
  <c r="AF73" i="35" s="1"/>
  <c r="P78" i="35"/>
  <c r="O78" i="35"/>
  <c r="N80" i="35"/>
  <c r="M80" i="35"/>
  <c r="AE63" i="35"/>
  <c r="AF63" i="35" s="1"/>
  <c r="AE67" i="35"/>
  <c r="AF67" i="35" s="1"/>
  <c r="AE71" i="35"/>
  <c r="AF71" i="35" s="1"/>
  <c r="CL78" i="35"/>
  <c r="M41" i="35"/>
  <c r="CL46" i="35"/>
  <c r="CK47" i="35"/>
  <c r="AE48" i="35"/>
  <c r="AF48" i="35" s="1"/>
  <c r="M49" i="35"/>
  <c r="CL52" i="35"/>
  <c r="M56" i="35"/>
  <c r="CL58" i="35"/>
  <c r="CE61" i="35"/>
  <c r="CK61" i="35"/>
  <c r="AE41" i="35"/>
  <c r="AF41" i="35" s="1"/>
  <c r="M42" i="35"/>
  <c r="CZ48" i="35"/>
  <c r="DB48" i="35" s="1"/>
  <c r="DG48" i="35" s="1"/>
  <c r="AE49" i="35"/>
  <c r="CZ49" i="35"/>
  <c r="DB49" i="35" s="1"/>
  <c r="DG49" i="35" s="1"/>
  <c r="CK53" i="35"/>
  <c r="AE58" i="35"/>
  <c r="AF58" i="35" s="1"/>
  <c r="AF59" i="35"/>
  <c r="CL60" i="35"/>
  <c r="N64" i="35"/>
  <c r="M64" i="35"/>
  <c r="CL65" i="35"/>
  <c r="N68" i="35"/>
  <c r="M68" i="35"/>
  <c r="N72" i="35"/>
  <c r="M72" i="35"/>
  <c r="AE29" i="35"/>
  <c r="AF29" i="35" s="1"/>
  <c r="AE34" i="35"/>
  <c r="AF34" i="35" s="1"/>
  <c r="AE42" i="35"/>
  <c r="AF42" i="35" s="1"/>
  <c r="AF49" i="35"/>
  <c r="AE51" i="35"/>
  <c r="AF51" i="35" s="1"/>
  <c r="AE52" i="35"/>
  <c r="AE54" i="35"/>
  <c r="AF54" i="35" s="1"/>
  <c r="N59" i="35"/>
  <c r="AE60" i="35"/>
  <c r="AF60" i="35" s="1"/>
  <c r="AF64" i="35"/>
  <c r="AE64" i="35"/>
  <c r="AE68" i="35"/>
  <c r="AF68" i="35" s="1"/>
  <c r="O75" i="35"/>
  <c r="P75" i="35"/>
  <c r="AE83" i="35"/>
  <c r="AF83" i="35" s="1"/>
  <c r="CZ50" i="35"/>
  <c r="DB50" i="35" s="1"/>
  <c r="DG50" i="35" s="1"/>
  <c r="AF50" i="35"/>
  <c r="M61" i="35"/>
  <c r="N62" i="35"/>
  <c r="M62" i="35"/>
  <c r="N65" i="35"/>
  <c r="M65" i="35"/>
  <c r="M66" i="35"/>
  <c r="N66" i="35"/>
  <c r="N69" i="35"/>
  <c r="M69" i="35"/>
  <c r="AE44" i="35"/>
  <c r="M45" i="35"/>
  <c r="AE50" i="35"/>
  <c r="AE53" i="35"/>
  <c r="CK56" i="35"/>
  <c r="AE57" i="35"/>
  <c r="AF57" i="35" s="1"/>
  <c r="P63" i="35"/>
  <c r="O63" i="35"/>
  <c r="AE65" i="35"/>
  <c r="AF65" i="35" s="1"/>
  <c r="P67" i="35"/>
  <c r="O67" i="35"/>
  <c r="AE69" i="35"/>
  <c r="AF69" i="35" s="1"/>
  <c r="N70" i="35"/>
  <c r="M70" i="35"/>
  <c r="P71" i="35"/>
  <c r="O71" i="35"/>
  <c r="CL73" i="35"/>
  <c r="CF77" i="35"/>
  <c r="CL77" i="35"/>
  <c r="AF44" i="35"/>
  <c r="AE45" i="35"/>
  <c r="AF53" i="35"/>
  <c r="AE75" i="35"/>
  <c r="AF75" i="35" s="1"/>
  <c r="P82" i="35"/>
  <c r="O82" i="35"/>
  <c r="M63" i="35"/>
  <c r="CL64" i="35"/>
  <c r="AE66" i="35"/>
  <c r="AF66" i="35" s="1"/>
  <c r="CK69" i="35"/>
  <c r="M71" i="35"/>
  <c r="CL72" i="35"/>
  <c r="M76" i="35"/>
  <c r="CE77" i="35"/>
  <c r="AE79" i="35"/>
  <c r="O86" i="35"/>
  <c r="P86" i="35"/>
  <c r="CL87" i="35"/>
  <c r="CL89" i="35"/>
  <c r="N95" i="35"/>
  <c r="M95" i="35"/>
  <c r="AF97" i="35"/>
  <c r="AE97" i="35"/>
  <c r="AE106" i="35"/>
  <c r="AF106" i="35" s="1"/>
  <c r="CK82" i="35"/>
  <c r="N87" i="35"/>
  <c r="M87" i="35"/>
  <c r="AE89" i="35"/>
  <c r="AF89" i="35" s="1"/>
  <c r="CL90" i="35"/>
  <c r="P91" i="35"/>
  <c r="O91" i="35"/>
  <c r="CF101" i="35"/>
  <c r="CL101" i="35"/>
  <c r="AF82" i="35"/>
  <c r="N90" i="35"/>
  <c r="M90" i="35"/>
  <c r="M75" i="35"/>
  <c r="AE90" i="35"/>
  <c r="AF90" i="35" s="1"/>
  <c r="CL91" i="35"/>
  <c r="O99" i="35"/>
  <c r="P99" i="35"/>
  <c r="P102" i="35"/>
  <c r="O102" i="35"/>
  <c r="CL105" i="35"/>
  <c r="AE62" i="35"/>
  <c r="AF62" i="35" s="1"/>
  <c r="M67" i="35"/>
  <c r="AE70" i="35"/>
  <c r="AE74" i="35"/>
  <c r="M78" i="35"/>
  <c r="AF78" i="35"/>
  <c r="AE81" i="35"/>
  <c r="AF81" i="35" s="1"/>
  <c r="CL81" i="35"/>
  <c r="AE92" i="35"/>
  <c r="AE93" i="35"/>
  <c r="AE102" i="35"/>
  <c r="AF102" i="35" s="1"/>
  <c r="N103" i="35"/>
  <c r="M103" i="35"/>
  <c r="AF105" i="35"/>
  <c r="AF70" i="35"/>
  <c r="AF74" i="35"/>
  <c r="AE77" i="35"/>
  <c r="AF77" i="35" s="1"/>
  <c r="AE80" i="35"/>
  <c r="M82" i="35"/>
  <c r="AE72" i="35"/>
  <c r="AF72" i="35" s="1"/>
  <c r="AE76" i="35"/>
  <c r="AF76" i="35" s="1"/>
  <c r="AF80" i="35"/>
  <c r="N84" i="35"/>
  <c r="M84" i="35"/>
  <c r="N94" i="35"/>
  <c r="M94" i="35"/>
  <c r="CL94" i="35"/>
  <c r="AF79" i="35"/>
  <c r="AE85" i="35"/>
  <c r="AF85" i="35" s="1"/>
  <c r="AE86" i="35"/>
  <c r="AF86" i="35" s="1"/>
  <c r="CL95" i="35"/>
  <c r="CF85" i="35"/>
  <c r="N88" i="35"/>
  <c r="AE88" i="35"/>
  <c r="AF88" i="35" s="1"/>
  <c r="AF91" i="35"/>
  <c r="CF93" i="35"/>
  <c r="N96" i="35"/>
  <c r="AE96" i="35"/>
  <c r="AF96" i="35" s="1"/>
  <c r="N98" i="35"/>
  <c r="AE100" i="35"/>
  <c r="AF100" i="35" s="1"/>
  <c r="AF101" i="35"/>
  <c r="AF104" i="35"/>
  <c r="N105" i="35"/>
  <c r="M110" i="35"/>
  <c r="AB92" i="35"/>
  <c r="CL108" i="35"/>
  <c r="N111" i="35"/>
  <c r="M111" i="35"/>
  <c r="N119" i="35"/>
  <c r="M119" i="35"/>
  <c r="CK102" i="35"/>
  <c r="AE103" i="35"/>
  <c r="AF103" i="35" s="1"/>
  <c r="AE107" i="35"/>
  <c r="AF107" i="35" s="1"/>
  <c r="AE110" i="35"/>
  <c r="AF110" i="35" s="1"/>
  <c r="AE114" i="35"/>
  <c r="AF114" i="35" s="1"/>
  <c r="AE87" i="35"/>
  <c r="AF87" i="35" s="1"/>
  <c r="AE95" i="35"/>
  <c r="AF95" i="35" s="1"/>
  <c r="CK98" i="35"/>
  <c r="AE99" i="35"/>
  <c r="AF99" i="35" s="1"/>
  <c r="P110" i="35"/>
  <c r="O110" i="35"/>
  <c r="AE84" i="35"/>
  <c r="AF84" i="35" s="1"/>
  <c r="CK106" i="35"/>
  <c r="M108" i="35"/>
  <c r="N108" i="35"/>
  <c r="N113" i="35"/>
  <c r="M113" i="35"/>
  <c r="M91" i="35"/>
  <c r="AE94" i="35"/>
  <c r="AF94" i="35" s="1"/>
  <c r="CL97" i="35"/>
  <c r="AE98" i="35"/>
  <c r="AF98" i="35" s="1"/>
  <c r="M102" i="35"/>
  <c r="M107" i="35"/>
  <c r="AE91" i="35"/>
  <c r="AE104" i="35"/>
  <c r="O106" i="35"/>
  <c r="P107" i="35"/>
  <c r="AF109" i="35"/>
  <c r="CK109" i="35"/>
  <c r="CE109" i="35"/>
  <c r="AE108" i="35"/>
  <c r="AF108" i="35" s="1"/>
  <c r="AF111" i="35"/>
  <c r="N115" i="35"/>
  <c r="CL136" i="35"/>
  <c r="CL189" i="35"/>
  <c r="CL200" i="35"/>
  <c r="CK233" i="35"/>
  <c r="AE113" i="35"/>
  <c r="AE119" i="35"/>
  <c r="AF119" i="35" s="1"/>
  <c r="CK127" i="35"/>
  <c r="CL185" i="35"/>
  <c r="CK221" i="35"/>
  <c r="CL259" i="35"/>
  <c r="CL285" i="35"/>
  <c r="CL288" i="35"/>
  <c r="CK354" i="35"/>
  <c r="AE112" i="35"/>
  <c r="AF112" i="35" s="1"/>
  <c r="AF113" i="35"/>
  <c r="CK115" i="35"/>
  <c r="N121" i="35"/>
  <c r="M121" i="35"/>
  <c r="AE122" i="35"/>
  <c r="CK132" i="35"/>
  <c r="CK139" i="35"/>
  <c r="CK151" i="35"/>
  <c r="CL164" i="35"/>
  <c r="CL216" i="35"/>
  <c r="O114" i="35"/>
  <c r="AE116" i="35"/>
  <c r="AF116" i="35" s="1"/>
  <c r="CL125" i="35"/>
  <c r="CL144" i="35"/>
  <c r="CL149" i="35"/>
  <c r="CK152" i="35"/>
  <c r="CL161" i="35"/>
  <c r="CK167" i="35"/>
  <c r="CK247" i="35"/>
  <c r="CL299" i="35"/>
  <c r="CL338" i="35"/>
  <c r="CK122" i="35"/>
  <c r="CK135" i="35"/>
  <c r="CL137" i="35"/>
  <c r="CL165" i="35"/>
  <c r="CK168" i="35"/>
  <c r="CL195" i="35"/>
  <c r="CL230" i="35"/>
  <c r="CF230" i="35"/>
  <c r="AF117" i="35"/>
  <c r="AF118" i="35"/>
  <c r="CK118" i="35"/>
  <c r="CL121" i="35"/>
  <c r="CL128" i="35"/>
  <c r="CL140" i="35"/>
  <c r="CL147" i="35"/>
  <c r="CL153" i="35"/>
  <c r="CL162" i="35"/>
  <c r="CK295" i="35"/>
  <c r="AE115" i="35"/>
  <c r="AF115" i="35" s="1"/>
  <c r="CL116" i="35"/>
  <c r="CL133" i="35"/>
  <c r="CK157" i="35"/>
  <c r="CL169" i="35"/>
  <c r="CL173" i="35"/>
  <c r="CL292" i="35"/>
  <c r="CL372" i="35"/>
  <c r="AE111" i="35"/>
  <c r="CK117" i="35"/>
  <c r="M120" i="35"/>
  <c r="N120" i="35"/>
  <c r="CK123" i="35"/>
  <c r="CK131" i="35"/>
  <c r="CK143" i="35"/>
  <c r="CL145" i="35"/>
  <c r="CL181" i="35"/>
  <c r="CL197" i="35"/>
  <c r="CL228" i="35"/>
  <c r="CL266" i="35"/>
  <c r="AE120" i="35"/>
  <c r="AF120" i="35" s="1"/>
  <c r="CK126" i="35"/>
  <c r="CK134" i="35"/>
  <c r="CK142" i="35"/>
  <c r="CK188" i="35"/>
  <c r="CF190" i="35"/>
  <c r="CK209" i="35"/>
  <c r="CL242" i="35"/>
  <c r="CF254" i="35"/>
  <c r="CL261" i="35"/>
  <c r="CL406" i="35"/>
  <c r="CF406" i="35"/>
  <c r="CL454" i="35"/>
  <c r="CF454" i="35"/>
  <c r="CL465" i="35"/>
  <c r="CK180" i="35"/>
  <c r="CL226" i="35"/>
  <c r="CL245" i="35"/>
  <c r="CK257" i="35"/>
  <c r="CL271" i="35"/>
  <c r="CL310" i="35"/>
  <c r="CF318" i="35"/>
  <c r="CL318" i="35"/>
  <c r="CK321" i="35"/>
  <c r="CL363" i="35"/>
  <c r="CL436" i="35"/>
  <c r="CK160" i="35"/>
  <c r="CK177" i="35"/>
  <c r="CK192" i="35"/>
  <c r="CL205" i="35"/>
  <c r="CL207" i="35"/>
  <c r="CK217" i="35"/>
  <c r="CL219" i="35"/>
  <c r="CL250" i="35"/>
  <c r="CL269" i="35"/>
  <c r="CL275" i="35"/>
  <c r="CL289" i="35"/>
  <c r="CL293" i="35"/>
  <c r="CL296" i="35"/>
  <c r="CL300" i="35"/>
  <c r="CK303" i="35"/>
  <c r="CL307" i="35"/>
  <c r="CL311" i="35"/>
  <c r="CL322" i="35"/>
  <c r="CL339" i="35"/>
  <c r="CL416" i="35"/>
  <c r="CK172" i="35"/>
  <c r="CF174" i="35"/>
  <c r="CK201" i="35"/>
  <c r="CL210" i="35"/>
  <c r="CF222" i="35"/>
  <c r="CL229" i="35"/>
  <c r="CL231" i="35"/>
  <c r="CK241" i="35"/>
  <c r="CL243" i="35"/>
  <c r="CL356" i="35"/>
  <c r="CJ649" i="35"/>
  <c r="CJ657" i="35" s="1"/>
  <c r="CJ665" i="35" s="1"/>
  <c r="CJ673" i="35" s="1"/>
  <c r="CJ681" i="35" s="1"/>
  <c r="CJ689" i="35" s="1"/>
  <c r="CJ697" i="35" s="1"/>
  <c r="CJ705" i="35" s="1"/>
  <c r="CJ713" i="35" s="1"/>
  <c r="CJ721" i="35" s="1"/>
  <c r="CJ729" i="35" s="1"/>
  <c r="CJ737" i="35" s="1"/>
  <c r="CJ745" i="35" s="1"/>
  <c r="CJ753" i="35" s="1"/>
  <c r="CJ761" i="35" s="1"/>
  <c r="CJ769" i="35" s="1"/>
  <c r="CJ777" i="35" s="1"/>
  <c r="CJ785" i="35" s="1"/>
  <c r="CJ793" i="35" s="1"/>
  <c r="CJ801" i="35" s="1"/>
  <c r="CJ809" i="35" s="1"/>
  <c r="CJ817" i="35" s="1"/>
  <c r="CJ825" i="35" s="1"/>
  <c r="CJ833" i="35" s="1"/>
  <c r="CJ841" i="35" s="1"/>
  <c r="CJ849" i="35" s="1"/>
  <c r="CJ857" i="35" s="1"/>
  <c r="CJ865" i="35" s="1"/>
  <c r="CJ873" i="35" s="1"/>
  <c r="CJ881" i="35" s="1"/>
  <c r="CJ889" i="35" s="1"/>
  <c r="CK641" i="35"/>
  <c r="AE121" i="35"/>
  <c r="AF121" i="35" s="1"/>
  <c r="CK156" i="35"/>
  <c r="CK184" i="35"/>
  <c r="CL194" i="35"/>
  <c r="CL203" i="35"/>
  <c r="CL234" i="35"/>
  <c r="CF246" i="35"/>
  <c r="CL253" i="35"/>
  <c r="CL255" i="35"/>
  <c r="CK265" i="35"/>
  <c r="CL267" i="35"/>
  <c r="CL276" i="35"/>
  <c r="CK279" i="35"/>
  <c r="CL283" i="35"/>
  <c r="CL297" i="35"/>
  <c r="CL301" i="35"/>
  <c r="CL304" i="35"/>
  <c r="CL308" i="35"/>
  <c r="CL330" i="35"/>
  <c r="CK341" i="35"/>
  <c r="CL443" i="35"/>
  <c r="CK458" i="35"/>
  <c r="CK196" i="35"/>
  <c r="CL213" i="35"/>
  <c r="CK225" i="35"/>
  <c r="CL258" i="35"/>
  <c r="CK366" i="35"/>
  <c r="CE366" i="35"/>
  <c r="CK176" i="35"/>
  <c r="CL186" i="35"/>
  <c r="CK193" i="35"/>
  <c r="CL218" i="35"/>
  <c r="CL237" i="35"/>
  <c r="CL239" i="35"/>
  <c r="CK249" i="35"/>
  <c r="CL251" i="35"/>
  <c r="CL273" i="35"/>
  <c r="CL277" i="35"/>
  <c r="CL280" i="35"/>
  <c r="CL284" i="35"/>
  <c r="CK287" i="35"/>
  <c r="CL291" i="35"/>
  <c r="CL305" i="35"/>
  <c r="CL309" i="35"/>
  <c r="CK313" i="35"/>
  <c r="CL349" i="35"/>
  <c r="CL375" i="35"/>
  <c r="CK378" i="35"/>
  <c r="CL403" i="35"/>
  <c r="CL424" i="35"/>
  <c r="CL451" i="35"/>
  <c r="CL462" i="35"/>
  <c r="CF462" i="35"/>
  <c r="CK466" i="35"/>
  <c r="CL543" i="35"/>
  <c r="CL346" i="35"/>
  <c r="CL387" i="35"/>
  <c r="CL390" i="35"/>
  <c r="CF390" i="35"/>
  <c r="CK410" i="35"/>
  <c r="CL432" i="35"/>
  <c r="CL459" i="35"/>
  <c r="CL470" i="35"/>
  <c r="CF470" i="35"/>
  <c r="CK474" i="35"/>
  <c r="CL530" i="35"/>
  <c r="CK549" i="35"/>
  <c r="CL581" i="35"/>
  <c r="CL613" i="35"/>
  <c r="CK325" i="35"/>
  <c r="CL343" i="35"/>
  <c r="CK357" i="35"/>
  <c r="CL359" i="35"/>
  <c r="CL364" i="35"/>
  <c r="CL367" i="35"/>
  <c r="CK370" i="35"/>
  <c r="CL404" i="35"/>
  <c r="CL414" i="35"/>
  <c r="CF414" i="35"/>
  <c r="CK418" i="35"/>
  <c r="CL440" i="35"/>
  <c r="CL452" i="35"/>
  <c r="CL467" i="35"/>
  <c r="CL478" i="35"/>
  <c r="CF478" i="35"/>
  <c r="CL535" i="35"/>
  <c r="CL540" i="35"/>
  <c r="CK317" i="35"/>
  <c r="CL335" i="35"/>
  <c r="CK350" i="35"/>
  <c r="CL379" i="35"/>
  <c r="CK382" i="35"/>
  <c r="CE382" i="35"/>
  <c r="CK394" i="35"/>
  <c r="CL411" i="35"/>
  <c r="CL422" i="35"/>
  <c r="CF422" i="35"/>
  <c r="CK426" i="35"/>
  <c r="CL448" i="35"/>
  <c r="CL460" i="35"/>
  <c r="CL475" i="35"/>
  <c r="CL487" i="35"/>
  <c r="CL327" i="35"/>
  <c r="CK342" i="35"/>
  <c r="CK345" i="35"/>
  <c r="CK362" i="35"/>
  <c r="CL388" i="35"/>
  <c r="CL398" i="35"/>
  <c r="CF398" i="35"/>
  <c r="CL419" i="35"/>
  <c r="CL430" i="35"/>
  <c r="CF430" i="35"/>
  <c r="CK434" i="35"/>
  <c r="CL456" i="35"/>
  <c r="CL468" i="35"/>
  <c r="CL479" i="35"/>
  <c r="CL314" i="35"/>
  <c r="CK337" i="35"/>
  <c r="CL371" i="35"/>
  <c r="CK374" i="35"/>
  <c r="CE374" i="35"/>
  <c r="CL395" i="35"/>
  <c r="CL427" i="35"/>
  <c r="CL438" i="35"/>
  <c r="CF438" i="35"/>
  <c r="CK442" i="35"/>
  <c r="CL464" i="35"/>
  <c r="CK480" i="35"/>
  <c r="CL493" i="35"/>
  <c r="CL516" i="35"/>
  <c r="CK533" i="35"/>
  <c r="CH729" i="35"/>
  <c r="CK326" i="35"/>
  <c r="CK329" i="35"/>
  <c r="CL334" i="35"/>
  <c r="CK358" i="35"/>
  <c r="CL380" i="35"/>
  <c r="CL383" i="35"/>
  <c r="CK386" i="35"/>
  <c r="CK402" i="35"/>
  <c r="CL420" i="35"/>
  <c r="CL435" i="35"/>
  <c r="CL446" i="35"/>
  <c r="CF446" i="35"/>
  <c r="CK450" i="35"/>
  <c r="CL472" i="35"/>
  <c r="CL481" i="35"/>
  <c r="CL485" i="35"/>
  <c r="CK501" i="35"/>
  <c r="CL483" i="35"/>
  <c r="CL502" i="35"/>
  <c r="CK509" i="35"/>
  <c r="CL518" i="35"/>
  <c r="CF518" i="35"/>
  <c r="CL537" i="35"/>
  <c r="CL551" i="35"/>
  <c r="CK555" i="35"/>
  <c r="CL569" i="35"/>
  <c r="CL576" i="35"/>
  <c r="CL580" i="35"/>
  <c r="CL583" i="35"/>
  <c r="CK587" i="35"/>
  <c r="CL601" i="35"/>
  <c r="CL608" i="35"/>
  <c r="CL612" i="35"/>
  <c r="CL615" i="35"/>
  <c r="CL619" i="35"/>
  <c r="CI664" i="35"/>
  <c r="CJ701" i="35"/>
  <c r="CH819" i="35"/>
  <c r="CL489" i="35"/>
  <c r="CL521" i="35"/>
  <c r="CK541" i="35"/>
  <c r="CL552" i="35"/>
  <c r="CL556" i="35"/>
  <c r="CL559" i="35"/>
  <c r="CK563" i="35"/>
  <c r="CL577" i="35"/>
  <c r="CL584" i="35"/>
  <c r="CL588" i="35"/>
  <c r="CL591" i="35"/>
  <c r="CK595" i="35"/>
  <c r="CL609" i="35"/>
  <c r="CL616" i="35"/>
  <c r="CL630" i="35"/>
  <c r="CF630" i="35"/>
  <c r="CI694" i="35"/>
  <c r="CD686" i="35"/>
  <c r="CL693" i="35"/>
  <c r="CE390" i="35"/>
  <c r="CE398" i="35"/>
  <c r="CE406" i="35"/>
  <c r="CE414" i="35"/>
  <c r="CE422" i="35"/>
  <c r="CE430" i="35"/>
  <c r="CE438" i="35"/>
  <c r="CE446" i="35"/>
  <c r="CE454" i="35"/>
  <c r="CE462" i="35"/>
  <c r="CE470" i="35"/>
  <c r="CE478" i="35"/>
  <c r="CL495" i="35"/>
  <c r="CL497" i="35"/>
  <c r="CL507" i="35"/>
  <c r="CK517" i="35"/>
  <c r="CL526" i="35"/>
  <c r="CF526" i="35"/>
  <c r="CI668" i="35"/>
  <c r="CH741" i="35"/>
  <c r="CH749" i="35"/>
  <c r="CH757" i="35"/>
  <c r="CH779" i="35"/>
  <c r="CK484" i="35"/>
  <c r="CL503" i="35"/>
  <c r="CL505" i="35"/>
  <c r="CL519" i="35"/>
  <c r="CL531" i="35"/>
  <c r="CL544" i="35"/>
  <c r="CL553" i="35"/>
  <c r="CL557" i="35"/>
  <c r="CL560" i="35"/>
  <c r="CL564" i="35"/>
  <c r="CL567" i="35"/>
  <c r="CK571" i="35"/>
  <c r="CL585" i="35"/>
  <c r="CL589" i="35"/>
  <c r="CL592" i="35"/>
  <c r="CL596" i="35"/>
  <c r="CL599" i="35"/>
  <c r="CK603" i="35"/>
  <c r="CK621" i="35"/>
  <c r="CH815" i="35"/>
  <c r="CL510" i="35"/>
  <c r="CF510" i="35"/>
  <c r="CL529" i="35"/>
  <c r="CL547" i="35"/>
  <c r="CJ702" i="35"/>
  <c r="CE694" i="35"/>
  <c r="CJ663" i="35"/>
  <c r="CH795" i="35"/>
  <c r="CL486" i="35"/>
  <c r="CK492" i="35"/>
  <c r="CL515" i="35"/>
  <c r="CK525" i="35"/>
  <c r="CF534" i="35"/>
  <c r="CL539" i="35"/>
  <c r="CL550" i="35"/>
  <c r="CF550" i="35"/>
  <c r="CL561" i="35"/>
  <c r="CL565" i="35"/>
  <c r="CL568" i="35"/>
  <c r="CL572" i="35"/>
  <c r="CL575" i="35"/>
  <c r="CK579" i="35"/>
  <c r="CL593" i="35"/>
  <c r="CL597" i="35"/>
  <c r="CL600" i="35"/>
  <c r="CL604" i="35"/>
  <c r="CL607" i="35"/>
  <c r="CK611" i="35"/>
  <c r="CH737" i="35"/>
  <c r="CL513" i="35"/>
  <c r="CL542" i="35"/>
  <c r="CF542" i="35"/>
  <c r="CL545" i="35"/>
  <c r="CL618" i="35"/>
  <c r="CL622" i="35"/>
  <c r="CF622" i="35"/>
  <c r="CK647" i="35"/>
  <c r="CL639" i="35"/>
  <c r="CI733" i="35"/>
  <c r="CI741" i="35" s="1"/>
  <c r="CI749" i="35" s="1"/>
  <c r="CI757" i="35" s="1"/>
  <c r="CI765" i="35" s="1"/>
  <c r="CI773" i="35" s="1"/>
  <c r="CH745" i="35"/>
  <c r="CH753" i="35"/>
  <c r="CH775" i="35"/>
  <c r="CE638" i="35"/>
  <c r="CK701" i="35"/>
  <c r="CJ659" i="35"/>
  <c r="CH791" i="35"/>
  <c r="CK625" i="35"/>
  <c r="CK638" i="35"/>
  <c r="CL643" i="35"/>
  <c r="CH808" i="35"/>
  <c r="CH760" i="35"/>
  <c r="CH856" i="35"/>
  <c r="CF558" i="35"/>
  <c r="CF566" i="35"/>
  <c r="CF574" i="35"/>
  <c r="CF582" i="35"/>
  <c r="CF590" i="35"/>
  <c r="CF598" i="35"/>
  <c r="CF606" i="35"/>
  <c r="CF614" i="35"/>
  <c r="CL635" i="35"/>
  <c r="CJ648" i="35"/>
  <c r="CK640" i="35"/>
  <c r="CJ650" i="35"/>
  <c r="CJ658" i="35" s="1"/>
  <c r="CJ666" i="35" s="1"/>
  <c r="CH811" i="35"/>
  <c r="CK684" i="35"/>
  <c r="CH734" i="35"/>
  <c r="CE654" i="35"/>
  <c r="CD654" i="35"/>
  <c r="CE662" i="35"/>
  <c r="CD662" i="35"/>
  <c r="CH742" i="35"/>
  <c r="CH824" i="35"/>
  <c r="CH750" i="35"/>
  <c r="CE670" i="35"/>
  <c r="CD670" i="35"/>
  <c r="CH834" i="35"/>
  <c r="CH758" i="35"/>
  <c r="CE678" i="35"/>
  <c r="CD678" i="35"/>
  <c r="CH787" i="35"/>
  <c r="CL627" i="35"/>
  <c r="CK642" i="35"/>
  <c r="CH727" i="35"/>
  <c r="CI731" i="35"/>
  <c r="CI739" i="35" s="1"/>
  <c r="CI747" i="35" s="1"/>
  <c r="CI755" i="35" s="1"/>
  <c r="CH761" i="35"/>
  <c r="CE686" i="35"/>
  <c r="CH768" i="35"/>
  <c r="CH771" i="35"/>
  <c r="CH765" i="35"/>
  <c r="CK637" i="35"/>
  <c r="CH810" i="35"/>
  <c r="CH733" i="35"/>
  <c r="CJ668" i="35"/>
  <c r="CH783" i="35"/>
  <c r="CH799" i="35"/>
  <c r="CK626" i="35"/>
  <c r="CK629" i="35"/>
  <c r="CL634" i="35"/>
  <c r="CE646" i="35"/>
  <c r="CD646" i="35"/>
  <c r="CH726" i="35"/>
  <c r="CI666" i="35"/>
  <c r="CK651" i="35"/>
  <c r="CH769" i="35"/>
  <c r="CH816" i="35"/>
  <c r="CH752" i="35"/>
  <c r="CH818" i="35"/>
  <c r="CH826" i="35"/>
  <c r="CH764" i="35"/>
  <c r="CH846" i="35"/>
  <c r="CH827" i="35"/>
  <c r="CH835" i="35"/>
  <c r="CH763" i="35"/>
  <c r="CH858" i="35"/>
  <c r="CH812" i="35"/>
  <c r="CH820" i="35"/>
  <c r="CH828" i="35"/>
  <c r="CH836" i="35"/>
  <c r="CH842" i="35"/>
  <c r="CH777" i="35"/>
  <c r="CH785" i="35"/>
  <c r="CH793" i="35"/>
  <c r="CH801" i="35"/>
  <c r="CH839" i="35"/>
  <c r="CH823" i="35"/>
  <c r="CH831" i="35"/>
  <c r="CH767" i="35"/>
  <c r="CH772" i="35"/>
  <c r="CH780" i="35"/>
  <c r="CH784" i="35"/>
  <c r="CH788" i="35"/>
  <c r="CH792" i="35"/>
  <c r="CH796" i="35"/>
  <c r="CH800" i="35"/>
  <c r="CH854" i="35"/>
  <c r="CH866" i="35"/>
  <c r="CH850" i="35"/>
  <c r="CH803" i="35"/>
  <c r="CH804" i="35"/>
  <c r="CH885" i="35"/>
  <c r="CH874" i="35"/>
  <c r="CH861" i="35"/>
  <c r="CH869" i="35"/>
  <c r="CH877" i="35"/>
  <c r="CH802" i="35"/>
  <c r="CH862" i="35"/>
  <c r="CH870" i="35"/>
  <c r="CH878" i="35"/>
  <c r="CH853" i="35"/>
  <c r="CL278" i="35" l="1"/>
  <c r="CF278" i="35"/>
  <c r="CL214" i="35"/>
  <c r="CF214" i="35"/>
  <c r="P118" i="35"/>
  <c r="O109" i="35"/>
  <c r="O73" i="35"/>
  <c r="O60" i="35"/>
  <c r="P79" i="35"/>
  <c r="O77" i="35"/>
  <c r="AG55" i="35"/>
  <c r="AO55" i="35" s="1"/>
  <c r="AZ55" i="35" s="1"/>
  <c r="CE351" i="35" s="1"/>
  <c r="P116" i="35"/>
  <c r="O112" i="35"/>
  <c r="P52" i="35"/>
  <c r="P83" i="35"/>
  <c r="AL55" i="35"/>
  <c r="AM55" i="35" s="1"/>
  <c r="O35" i="35"/>
  <c r="O39" i="35"/>
  <c r="O97" i="35"/>
  <c r="P74" i="35"/>
  <c r="AH55" i="35"/>
  <c r="O58" i="35"/>
  <c r="O47" i="35"/>
  <c r="AK55" i="35"/>
  <c r="O43" i="35"/>
  <c r="O101" i="35"/>
  <c r="O89" i="35"/>
  <c r="P81" i="35"/>
  <c r="O81" i="35"/>
  <c r="O55" i="35"/>
  <c r="AJ55" i="35"/>
  <c r="P51" i="35"/>
  <c r="O51" i="35"/>
  <c r="P117" i="35"/>
  <c r="O117" i="35"/>
  <c r="P85" i="35"/>
  <c r="O85" i="35"/>
  <c r="P54" i="35"/>
  <c r="O54" i="35"/>
  <c r="CH868" i="35"/>
  <c r="CL629" i="35"/>
  <c r="CH863" i="35"/>
  <c r="CH891" i="35"/>
  <c r="CH847" i="35"/>
  <c r="CK659" i="35"/>
  <c r="CL626" i="35"/>
  <c r="CH807" i="35"/>
  <c r="CL708" i="35"/>
  <c r="CH855" i="35"/>
  <c r="CL579" i="35"/>
  <c r="CI674" i="35"/>
  <c r="CH890" i="35"/>
  <c r="CJ674" i="35"/>
  <c r="CJ667" i="35"/>
  <c r="CL563" i="35"/>
  <c r="AI95" i="35"/>
  <c r="AH95" i="35"/>
  <c r="AG95" i="35"/>
  <c r="AL95" i="35"/>
  <c r="AK95" i="35"/>
  <c r="AL107" i="35"/>
  <c r="AK107" i="35"/>
  <c r="AI107" i="35"/>
  <c r="AJ107" i="35" s="1"/>
  <c r="AH107" i="35"/>
  <c r="AG107" i="35"/>
  <c r="AH77" i="35"/>
  <c r="AL77" i="35"/>
  <c r="AG77" i="35"/>
  <c r="AK77" i="35"/>
  <c r="AI77" i="35"/>
  <c r="AJ77" i="35" s="1"/>
  <c r="AL75" i="35"/>
  <c r="AK75" i="35"/>
  <c r="AI75" i="35"/>
  <c r="AH75" i="35"/>
  <c r="AG75" i="35"/>
  <c r="AL61" i="35"/>
  <c r="AK61" i="35"/>
  <c r="AH61" i="35"/>
  <c r="AG61" i="35"/>
  <c r="AI61" i="35"/>
  <c r="AJ61" i="35" s="1"/>
  <c r="CH876" i="35"/>
  <c r="CH843" i="35"/>
  <c r="CJ676" i="35"/>
  <c r="CL637" i="35"/>
  <c r="CK648" i="35"/>
  <c r="CL640" i="35"/>
  <c r="CH888" i="35"/>
  <c r="CI781" i="35"/>
  <c r="CJ710" i="35"/>
  <c r="CE702" i="35"/>
  <c r="CL571" i="35"/>
  <c r="AG20" i="35"/>
  <c r="AI20" i="35"/>
  <c r="AO20" i="35" s="1"/>
  <c r="AH20" i="35"/>
  <c r="CK692" i="35"/>
  <c r="CL647" i="35"/>
  <c r="CH809" i="35"/>
  <c r="CL434" i="35"/>
  <c r="CL362" i="35"/>
  <c r="AI87" i="35"/>
  <c r="AJ87" i="35" s="1"/>
  <c r="AH87" i="35"/>
  <c r="AG87" i="35"/>
  <c r="AL87" i="35"/>
  <c r="AK87" i="35"/>
  <c r="AK63" i="35"/>
  <c r="AI63" i="35"/>
  <c r="AJ63" i="35" s="1"/>
  <c r="AH63" i="35"/>
  <c r="AG63" i="35"/>
  <c r="AL63" i="35"/>
  <c r="AG28" i="35"/>
  <c r="AK28" i="35"/>
  <c r="AL28" i="35"/>
  <c r="AI28" i="35"/>
  <c r="AH28" i="35"/>
  <c r="AI33" i="35"/>
  <c r="AL33" i="35"/>
  <c r="AK33" i="35"/>
  <c r="AH33" i="35"/>
  <c r="AG33" i="35"/>
  <c r="AG32" i="35"/>
  <c r="AK32" i="35"/>
  <c r="AI32" i="35"/>
  <c r="AH32" i="35"/>
  <c r="AL32" i="35"/>
  <c r="CH865" i="35"/>
  <c r="CH841" i="35"/>
  <c r="CH822" i="35"/>
  <c r="CH872" i="35"/>
  <c r="CL638" i="35"/>
  <c r="CF638" i="35"/>
  <c r="CK646" i="35"/>
  <c r="CH817" i="35"/>
  <c r="CH821" i="35"/>
  <c r="CL517" i="35"/>
  <c r="AK106" i="35"/>
  <c r="AG106" i="35"/>
  <c r="AI106" i="35"/>
  <c r="AJ106" i="35" s="1"/>
  <c r="AH106" i="35"/>
  <c r="AL106" i="35"/>
  <c r="AL66" i="35"/>
  <c r="AK66" i="35"/>
  <c r="AI66" i="35"/>
  <c r="AJ66" i="35" s="1"/>
  <c r="AH66" i="35"/>
  <c r="AG66" i="35"/>
  <c r="AL69" i="35"/>
  <c r="AK69" i="35"/>
  <c r="AI69" i="35"/>
  <c r="AH69" i="35"/>
  <c r="AG69" i="35"/>
  <c r="AG57" i="35"/>
  <c r="AL57" i="35"/>
  <c r="AK57" i="35"/>
  <c r="AI57" i="35"/>
  <c r="AH57" i="35"/>
  <c r="AK56" i="35"/>
  <c r="AG56" i="35"/>
  <c r="AL56" i="35"/>
  <c r="AI56" i="35"/>
  <c r="AJ56" i="35" s="1"/>
  <c r="AH56" i="35"/>
  <c r="CH884" i="35"/>
  <c r="CH844" i="35"/>
  <c r="CH832" i="35"/>
  <c r="CH845" i="35"/>
  <c r="CH838" i="35"/>
  <c r="CH830" i="35"/>
  <c r="CK655" i="35"/>
  <c r="CL701" i="35"/>
  <c r="AK115" i="35"/>
  <c r="AG115" i="35"/>
  <c r="AL115" i="35"/>
  <c r="AI115" i="35"/>
  <c r="AH115" i="35"/>
  <c r="AI90" i="35"/>
  <c r="AJ90" i="35" s="1"/>
  <c r="AH90" i="35"/>
  <c r="AG90" i="35"/>
  <c r="AL90" i="35"/>
  <c r="AK90" i="35"/>
  <c r="AG43" i="35"/>
  <c r="AL43" i="35"/>
  <c r="AK43" i="35"/>
  <c r="AI43" i="35"/>
  <c r="AH43" i="35"/>
  <c r="CH813" i="35"/>
  <c r="CH848" i="35"/>
  <c r="CH840" i="35"/>
  <c r="CL625" i="35"/>
  <c r="CL611" i="35"/>
  <c r="CL492" i="35"/>
  <c r="AK36" i="35"/>
  <c r="AG36" i="35"/>
  <c r="AL36" i="35"/>
  <c r="AI36" i="35"/>
  <c r="AH36" i="35"/>
  <c r="AG24" i="35"/>
  <c r="AK24" i="35"/>
  <c r="AL24" i="35"/>
  <c r="AI24" i="35"/>
  <c r="AH24" i="35"/>
  <c r="CH871" i="35"/>
  <c r="CI672" i="35"/>
  <c r="AK99" i="35"/>
  <c r="AI99" i="35"/>
  <c r="AJ99" i="35" s="1"/>
  <c r="AH99" i="35"/>
  <c r="AG99" i="35"/>
  <c r="AL99" i="35"/>
  <c r="AI83" i="35"/>
  <c r="AL83" i="35"/>
  <c r="AK83" i="35"/>
  <c r="AH83" i="35"/>
  <c r="AG83" i="35"/>
  <c r="AI37" i="35"/>
  <c r="AG37" i="35"/>
  <c r="AL37" i="35"/>
  <c r="AK37" i="35"/>
  <c r="AH37" i="35"/>
  <c r="AI25" i="35"/>
  <c r="AJ25" i="35" s="1"/>
  <c r="AL25" i="35"/>
  <c r="AK25" i="35"/>
  <c r="AH25" i="35"/>
  <c r="AG25" i="35"/>
  <c r="CH881" i="35"/>
  <c r="CH864" i="35"/>
  <c r="CH892" i="35"/>
  <c r="CH873" i="35"/>
  <c r="CH825" i="35"/>
  <c r="CL525" i="35"/>
  <c r="CL603" i="35"/>
  <c r="CL484" i="35"/>
  <c r="CH859" i="35"/>
  <c r="CH829" i="35"/>
  <c r="AI110" i="35"/>
  <c r="AJ110" i="35" s="1"/>
  <c r="AG110" i="35"/>
  <c r="AK110" i="35"/>
  <c r="AL110" i="35"/>
  <c r="AH110" i="35"/>
  <c r="AG102" i="35"/>
  <c r="AK102" i="35"/>
  <c r="AH102" i="35"/>
  <c r="AL102" i="35"/>
  <c r="AI102" i="35"/>
  <c r="AJ102" i="35" s="1"/>
  <c r="AK71" i="35"/>
  <c r="AI71" i="35"/>
  <c r="AH71" i="35"/>
  <c r="AG71" i="35"/>
  <c r="AL71" i="35"/>
  <c r="AK30" i="35"/>
  <c r="AG30" i="35"/>
  <c r="AL30" i="35"/>
  <c r="AI30" i="35"/>
  <c r="AH30" i="35"/>
  <c r="AI16" i="35"/>
  <c r="AO16" i="35" s="1"/>
  <c r="AH16" i="35"/>
  <c r="AG16" i="35"/>
  <c r="CL595" i="35"/>
  <c r="CL402" i="35"/>
  <c r="CL329" i="35"/>
  <c r="CH882" i="35"/>
  <c r="CH880" i="35"/>
  <c r="CH852" i="35"/>
  <c r="CH849" i="35"/>
  <c r="CH879" i="35"/>
  <c r="CI763" i="35"/>
  <c r="CI771" i="35" s="1"/>
  <c r="CI779" i="35" s="1"/>
  <c r="CI787" i="35" s="1"/>
  <c r="CI795" i="35" s="1"/>
  <c r="CI803" i="35" s="1"/>
  <c r="CI811" i="35" s="1"/>
  <c r="CI819" i="35" s="1"/>
  <c r="CI827" i="35" s="1"/>
  <c r="CI835" i="35" s="1"/>
  <c r="CI843" i="35" s="1"/>
  <c r="CI851" i="35" s="1"/>
  <c r="CI859" i="35" s="1"/>
  <c r="CI867" i="35" s="1"/>
  <c r="CI875" i="35" s="1"/>
  <c r="CI883" i="35" s="1"/>
  <c r="CI891" i="35" s="1"/>
  <c r="CH814" i="35"/>
  <c r="CL651" i="35"/>
  <c r="CJ671" i="35"/>
  <c r="CI676" i="35"/>
  <c r="CF326" i="35"/>
  <c r="CL326" i="35"/>
  <c r="CL370" i="35"/>
  <c r="CL466" i="35"/>
  <c r="CL193" i="35"/>
  <c r="CL366" i="35"/>
  <c r="CF366" i="35"/>
  <c r="CL279" i="35"/>
  <c r="AG121" i="35"/>
  <c r="AL121" i="35"/>
  <c r="AK121" i="35"/>
  <c r="AH121" i="35"/>
  <c r="AI121" i="35"/>
  <c r="CL201" i="35"/>
  <c r="CL192" i="35"/>
  <c r="CL321" i="35"/>
  <c r="CL180" i="35"/>
  <c r="CL142" i="35"/>
  <c r="CF142" i="35"/>
  <c r="CL117" i="35"/>
  <c r="CF117" i="35"/>
  <c r="P108" i="35"/>
  <c r="O108" i="35"/>
  <c r="P59" i="35"/>
  <c r="O59" i="35"/>
  <c r="O72" i="35"/>
  <c r="P72" i="35"/>
  <c r="CL53" i="35"/>
  <c r="CF53" i="35"/>
  <c r="AK39" i="35"/>
  <c r="AH39" i="35"/>
  <c r="AG39" i="35"/>
  <c r="AL39" i="35"/>
  <c r="AI39" i="35"/>
  <c r="CL16" i="35"/>
  <c r="CL587" i="35"/>
  <c r="CL533" i="35"/>
  <c r="CL442" i="35"/>
  <c r="CL345" i="35"/>
  <c r="CL287" i="35"/>
  <c r="CL341" i="35"/>
  <c r="CK649" i="35"/>
  <c r="CL641" i="35"/>
  <c r="CL217" i="35"/>
  <c r="CL177" i="35"/>
  <c r="CL188" i="35"/>
  <c r="CL134" i="35"/>
  <c r="CF134" i="35"/>
  <c r="CL143" i="35"/>
  <c r="AL108" i="35"/>
  <c r="AI108" i="35"/>
  <c r="AH108" i="35"/>
  <c r="AG108" i="35"/>
  <c r="AK108" i="35"/>
  <c r="P98" i="35"/>
  <c r="O98" i="35"/>
  <c r="AL88" i="35"/>
  <c r="AK88" i="35"/>
  <c r="AI88" i="35"/>
  <c r="AH88" i="35"/>
  <c r="AG88" i="35"/>
  <c r="P84" i="35"/>
  <c r="O84" i="35"/>
  <c r="AH105" i="35"/>
  <c r="AL105" i="35"/>
  <c r="AK105" i="35"/>
  <c r="AI105" i="35"/>
  <c r="AG105" i="35"/>
  <c r="P69" i="35"/>
  <c r="O69" i="35"/>
  <c r="AI58" i="35"/>
  <c r="AH58" i="35"/>
  <c r="AG58" i="35"/>
  <c r="AL58" i="35"/>
  <c r="AK58" i="35"/>
  <c r="AH42" i="35"/>
  <c r="AG42" i="35"/>
  <c r="AL42" i="35"/>
  <c r="AK42" i="35"/>
  <c r="AI42" i="35"/>
  <c r="AJ42" i="35" s="1"/>
  <c r="O64" i="35"/>
  <c r="P64" i="35"/>
  <c r="CF61" i="35"/>
  <c r="CL61" i="35"/>
  <c r="AG35" i="35"/>
  <c r="AL35" i="35"/>
  <c r="AK35" i="35"/>
  <c r="AH35" i="35"/>
  <c r="AI35" i="35"/>
  <c r="CL26" i="35"/>
  <c r="CL32" i="35"/>
  <c r="O33" i="35"/>
  <c r="P33" i="35"/>
  <c r="P23" i="35"/>
  <c r="O23" i="35"/>
  <c r="CJ709" i="35"/>
  <c r="CL509" i="35"/>
  <c r="CL501" i="35"/>
  <c r="CL480" i="35"/>
  <c r="CF342" i="35"/>
  <c r="CL342" i="35"/>
  <c r="CL317" i="35"/>
  <c r="CL325" i="35"/>
  <c r="CL313" i="35"/>
  <c r="CL176" i="35"/>
  <c r="CL160" i="35"/>
  <c r="CL209" i="35"/>
  <c r="CL126" i="35"/>
  <c r="CF126" i="35"/>
  <c r="CL118" i="35"/>
  <c r="CL122" i="35"/>
  <c r="CL151" i="35"/>
  <c r="P121" i="35"/>
  <c r="O121" i="35"/>
  <c r="CL106" i="35"/>
  <c r="AH84" i="35"/>
  <c r="AL84" i="35"/>
  <c r="AI84" i="35"/>
  <c r="AJ84" i="35" s="1"/>
  <c r="AK84" i="35"/>
  <c r="AG84" i="35"/>
  <c r="O111" i="35"/>
  <c r="P111" i="35"/>
  <c r="AL96" i="35"/>
  <c r="AK96" i="35"/>
  <c r="AI96" i="35"/>
  <c r="AH96" i="35"/>
  <c r="AG96" i="35"/>
  <c r="P88" i="35"/>
  <c r="O88" i="35"/>
  <c r="P90" i="35"/>
  <c r="O90" i="35"/>
  <c r="O87" i="35"/>
  <c r="P87" i="35"/>
  <c r="P95" i="35"/>
  <c r="O95" i="35"/>
  <c r="P66" i="35"/>
  <c r="O66" i="35"/>
  <c r="AI54" i="35"/>
  <c r="AH54" i="35"/>
  <c r="AG54" i="35"/>
  <c r="AL54" i="35"/>
  <c r="AK54" i="35"/>
  <c r="AG67" i="35"/>
  <c r="AL67" i="35"/>
  <c r="AK67" i="35"/>
  <c r="AI67" i="35"/>
  <c r="AJ67" i="35" s="1"/>
  <c r="AH67" i="35"/>
  <c r="AL38" i="35"/>
  <c r="AI38" i="35"/>
  <c r="AH38" i="35"/>
  <c r="AG38" i="35"/>
  <c r="AK38" i="35"/>
  <c r="CL20" i="35"/>
  <c r="AK47" i="35"/>
  <c r="AI47" i="35"/>
  <c r="AH47" i="35"/>
  <c r="AG47" i="35"/>
  <c r="AL47" i="35"/>
  <c r="AI40" i="35"/>
  <c r="AG40" i="35"/>
  <c r="AK40" i="35"/>
  <c r="AH40" i="35"/>
  <c r="AL40" i="35"/>
  <c r="AI31" i="35"/>
  <c r="AH31" i="35"/>
  <c r="AG31" i="35"/>
  <c r="AL31" i="35"/>
  <c r="AK31" i="35"/>
  <c r="AH15" i="35"/>
  <c r="AG15" i="35"/>
  <c r="AI15" i="35"/>
  <c r="AO15" i="35" s="1"/>
  <c r="AK26" i="35"/>
  <c r="AG26" i="35"/>
  <c r="AL26" i="35"/>
  <c r="AI26" i="35"/>
  <c r="AJ26" i="35" s="1"/>
  <c r="AH26" i="35"/>
  <c r="O44" i="35"/>
  <c r="P44" i="35"/>
  <c r="P32" i="35"/>
  <c r="O32" i="35"/>
  <c r="P25" i="35"/>
  <c r="O25" i="35"/>
  <c r="AI17" i="35"/>
  <c r="AO17" i="35" s="1"/>
  <c r="AH17" i="35"/>
  <c r="AG17" i="35"/>
  <c r="CL541" i="35"/>
  <c r="CL386" i="35"/>
  <c r="CL337" i="35"/>
  <c r="CL549" i="35"/>
  <c r="CL378" i="35"/>
  <c r="CL184" i="35"/>
  <c r="CL303" i="35"/>
  <c r="AL120" i="35"/>
  <c r="AI120" i="35"/>
  <c r="AH120" i="35"/>
  <c r="AK120" i="35"/>
  <c r="AG120" i="35"/>
  <c r="CL157" i="35"/>
  <c r="CL247" i="35"/>
  <c r="AI116" i="35"/>
  <c r="AK116" i="35"/>
  <c r="AH116" i="35"/>
  <c r="AG116" i="35"/>
  <c r="AL116" i="35"/>
  <c r="CL98" i="35"/>
  <c r="P96" i="35"/>
  <c r="O96" i="35"/>
  <c r="AI80" i="35"/>
  <c r="AJ80" i="35" s="1"/>
  <c r="AG80" i="35"/>
  <c r="AL80" i="35"/>
  <c r="AK80" i="35"/>
  <c r="AH80" i="35"/>
  <c r="AG74" i="35"/>
  <c r="AK74" i="35"/>
  <c r="AI74" i="35"/>
  <c r="AH74" i="35"/>
  <c r="AL74" i="35"/>
  <c r="CF69" i="35"/>
  <c r="CL69" i="35"/>
  <c r="AK53" i="35"/>
  <c r="AG53" i="35"/>
  <c r="AL53" i="35"/>
  <c r="AI53" i="35"/>
  <c r="AJ53" i="35" s="1"/>
  <c r="AH53" i="35"/>
  <c r="P70" i="35"/>
  <c r="O70" i="35"/>
  <c r="AL64" i="35"/>
  <c r="AK64" i="35"/>
  <c r="AI64" i="35"/>
  <c r="AJ64" i="35" s="1"/>
  <c r="AH64" i="35"/>
  <c r="AG64" i="35"/>
  <c r="AI41" i="35"/>
  <c r="AH41" i="35"/>
  <c r="AL41" i="35"/>
  <c r="AK41" i="35"/>
  <c r="AG41" i="35"/>
  <c r="P68" i="35"/>
  <c r="O68" i="35"/>
  <c r="AI73" i="35"/>
  <c r="AH73" i="35"/>
  <c r="AG73" i="35"/>
  <c r="AL73" i="35"/>
  <c r="AK73" i="35"/>
  <c r="AL46" i="35"/>
  <c r="AK46" i="35"/>
  <c r="AI46" i="35"/>
  <c r="AH46" i="35"/>
  <c r="AG46" i="35"/>
  <c r="CL30" i="35"/>
  <c r="AL52" i="35"/>
  <c r="AH52" i="35"/>
  <c r="AI52" i="35"/>
  <c r="AG52" i="35"/>
  <c r="AK52" i="35"/>
  <c r="O50" i="35"/>
  <c r="P50" i="35"/>
  <c r="CL36" i="35"/>
  <c r="AI23" i="35"/>
  <c r="AJ23" i="35" s="1"/>
  <c r="AL23" i="35"/>
  <c r="AK23" i="35"/>
  <c r="AH23" i="35"/>
  <c r="AG23" i="35"/>
  <c r="AH18" i="35"/>
  <c r="AG18" i="35"/>
  <c r="AI18" i="35"/>
  <c r="AO18" i="35" s="1"/>
  <c r="CL358" i="35"/>
  <c r="CF358" i="35"/>
  <c r="CL382" i="35"/>
  <c r="CF382" i="35"/>
  <c r="CH883" i="35"/>
  <c r="CH860" i="35"/>
  <c r="CH857" i="35"/>
  <c r="CH806" i="35"/>
  <c r="CH851" i="35"/>
  <c r="CL642" i="35"/>
  <c r="CK650" i="35"/>
  <c r="CH867" i="35"/>
  <c r="CJ656" i="35"/>
  <c r="CK709" i="35"/>
  <c r="CH833" i="35"/>
  <c r="CH875" i="35"/>
  <c r="CL621" i="35"/>
  <c r="CH837" i="35"/>
  <c r="CI702" i="35"/>
  <c r="CD694" i="35"/>
  <c r="CL555" i="35"/>
  <c r="CL450" i="35"/>
  <c r="CL458" i="35"/>
  <c r="CL241" i="35"/>
  <c r="CL257" i="35"/>
  <c r="CL131" i="35"/>
  <c r="AL118" i="35"/>
  <c r="AK118" i="35"/>
  <c r="AG118" i="35"/>
  <c r="AI118" i="35"/>
  <c r="AH118" i="35"/>
  <c r="CL115" i="35"/>
  <c r="CL354" i="35"/>
  <c r="O115" i="35"/>
  <c r="P115" i="35"/>
  <c r="P105" i="35"/>
  <c r="O105" i="35"/>
  <c r="AI76" i="35"/>
  <c r="AL76" i="35"/>
  <c r="AK76" i="35"/>
  <c r="AH76" i="35"/>
  <c r="AG76" i="35"/>
  <c r="O103" i="35"/>
  <c r="P103" i="35"/>
  <c r="AK78" i="35"/>
  <c r="AG78" i="35"/>
  <c r="AI78" i="35"/>
  <c r="AH78" i="35"/>
  <c r="AL78" i="35"/>
  <c r="AG82" i="35"/>
  <c r="AK82" i="35"/>
  <c r="AL82" i="35"/>
  <c r="AI82" i="35"/>
  <c r="AH82" i="35"/>
  <c r="AH34" i="35"/>
  <c r="AL34" i="35"/>
  <c r="AI34" i="35"/>
  <c r="AJ34" i="35" s="1"/>
  <c r="AK34" i="35"/>
  <c r="AG34" i="35"/>
  <c r="P46" i="35"/>
  <c r="O46" i="35"/>
  <c r="CL24" i="35"/>
  <c r="CL410" i="35"/>
  <c r="CL156" i="35"/>
  <c r="CL123" i="35"/>
  <c r="CL295" i="35"/>
  <c r="CL167" i="35"/>
  <c r="CL139" i="35"/>
  <c r="CL221" i="35"/>
  <c r="AI119" i="35"/>
  <c r="AJ119" i="35" s="1"/>
  <c r="AG119" i="35"/>
  <c r="AL119" i="35"/>
  <c r="AK119" i="35"/>
  <c r="AH119" i="35"/>
  <c r="CL109" i="35"/>
  <c r="CF109" i="35"/>
  <c r="AL103" i="35"/>
  <c r="AK103" i="35"/>
  <c r="AI103" i="35"/>
  <c r="AJ103" i="35" s="1"/>
  <c r="AH103" i="35"/>
  <c r="AG103" i="35"/>
  <c r="AI104" i="35"/>
  <c r="AL104" i="35"/>
  <c r="AK104" i="35"/>
  <c r="AH104" i="35"/>
  <c r="AG104" i="35"/>
  <c r="AK86" i="35"/>
  <c r="AI86" i="35"/>
  <c r="AH86" i="35"/>
  <c r="AG86" i="35"/>
  <c r="AL86" i="35"/>
  <c r="AL79" i="35"/>
  <c r="AK79" i="35"/>
  <c r="AI79" i="35"/>
  <c r="AH79" i="35"/>
  <c r="AG79" i="35"/>
  <c r="O94" i="35"/>
  <c r="P94" i="35"/>
  <c r="AH70" i="35"/>
  <c r="AG70" i="35"/>
  <c r="AL70" i="35"/>
  <c r="AK70" i="35"/>
  <c r="AI70" i="35"/>
  <c r="AG89" i="35"/>
  <c r="AL89" i="35"/>
  <c r="AK89" i="35"/>
  <c r="AI89" i="35"/>
  <c r="AH89" i="35"/>
  <c r="CL82" i="35"/>
  <c r="AG97" i="35"/>
  <c r="AL97" i="35"/>
  <c r="AK97" i="35"/>
  <c r="AI97" i="35"/>
  <c r="AH97" i="35"/>
  <c r="P65" i="35"/>
  <c r="O65" i="35"/>
  <c r="AG50" i="35"/>
  <c r="AL50" i="35"/>
  <c r="AK50" i="35"/>
  <c r="AI50" i="35"/>
  <c r="AH50" i="35"/>
  <c r="AI68" i="35"/>
  <c r="AH68" i="35"/>
  <c r="AG68" i="35"/>
  <c r="AL68" i="35"/>
  <c r="AK68" i="35"/>
  <c r="AG60" i="35"/>
  <c r="AL60" i="35"/>
  <c r="AK60" i="35"/>
  <c r="AI60" i="35"/>
  <c r="AH60" i="35"/>
  <c r="AI51" i="35"/>
  <c r="AJ51" i="35" s="1"/>
  <c r="AH51" i="35"/>
  <c r="AG51" i="35"/>
  <c r="AL51" i="35"/>
  <c r="AK51" i="35"/>
  <c r="AL29" i="35"/>
  <c r="AI29" i="35"/>
  <c r="AJ29" i="35" s="1"/>
  <c r="AK29" i="35"/>
  <c r="AH29" i="35"/>
  <c r="AG29" i="35"/>
  <c r="AL59" i="35"/>
  <c r="AH59" i="35"/>
  <c r="AK59" i="35"/>
  <c r="AI59" i="35"/>
  <c r="AG59" i="35"/>
  <c r="P53" i="35"/>
  <c r="O53" i="35"/>
  <c r="P48" i="35"/>
  <c r="O48" i="35"/>
  <c r="AI21" i="35"/>
  <c r="AL21" i="35"/>
  <c r="AK21" i="35"/>
  <c r="AH21" i="35"/>
  <c r="AG21" i="35"/>
  <c r="P27" i="35"/>
  <c r="O27" i="35"/>
  <c r="AI13" i="35"/>
  <c r="AO13" i="35" s="1"/>
  <c r="AH13" i="35"/>
  <c r="AG13" i="35"/>
  <c r="CF350" i="35"/>
  <c r="CL350" i="35"/>
  <c r="CL249" i="35"/>
  <c r="CL172" i="35"/>
  <c r="P120" i="35"/>
  <c r="O120" i="35"/>
  <c r="AK117" i="35"/>
  <c r="AI117" i="35"/>
  <c r="AH117" i="35"/>
  <c r="AG117" i="35"/>
  <c r="AL117" i="35"/>
  <c r="CL168" i="35"/>
  <c r="CL132" i="35"/>
  <c r="CL127" i="35"/>
  <c r="CL233" i="35"/>
  <c r="AG109" i="35"/>
  <c r="AL109" i="35"/>
  <c r="AK109" i="35"/>
  <c r="AH109" i="35"/>
  <c r="AI109" i="35"/>
  <c r="AK98" i="35"/>
  <c r="AG98" i="35"/>
  <c r="AL98" i="35"/>
  <c r="AI98" i="35"/>
  <c r="AH98" i="35"/>
  <c r="P113" i="35"/>
  <c r="O113" i="35"/>
  <c r="AL101" i="35"/>
  <c r="AH101" i="35"/>
  <c r="AK101" i="35"/>
  <c r="AI101" i="35"/>
  <c r="AJ101" i="35" s="1"/>
  <c r="AG101" i="35"/>
  <c r="AL81" i="35"/>
  <c r="AK81" i="35"/>
  <c r="AH81" i="35"/>
  <c r="AI81" i="35"/>
  <c r="AJ81" i="35" s="1"/>
  <c r="AG81" i="35"/>
  <c r="AL44" i="35"/>
  <c r="AK44" i="35"/>
  <c r="AI44" i="35"/>
  <c r="AH44" i="35"/>
  <c r="AG44" i="35"/>
  <c r="AI65" i="35"/>
  <c r="AJ65" i="35" s="1"/>
  <c r="AH65" i="35"/>
  <c r="AG65" i="35"/>
  <c r="AL65" i="35"/>
  <c r="AK65" i="35"/>
  <c r="CL56" i="35"/>
  <c r="P80" i="35"/>
  <c r="O80" i="35"/>
  <c r="CL28" i="35"/>
  <c r="P38" i="35"/>
  <c r="O38" i="35"/>
  <c r="P29" i="35"/>
  <c r="O29" i="35"/>
  <c r="AK22" i="35"/>
  <c r="AG22" i="35"/>
  <c r="AL22" i="35"/>
  <c r="AI22" i="35"/>
  <c r="AH22" i="35"/>
  <c r="O57" i="35"/>
  <c r="P57" i="35"/>
  <c r="P31" i="35"/>
  <c r="O31" i="35"/>
  <c r="CL374" i="35"/>
  <c r="CF374" i="35"/>
  <c r="CL426" i="35"/>
  <c r="CL394" i="35"/>
  <c r="CL418" i="35"/>
  <c r="CL357" i="35"/>
  <c r="CL474" i="35"/>
  <c r="CL225" i="35"/>
  <c r="CL196" i="35"/>
  <c r="CL265" i="35"/>
  <c r="CL135" i="35"/>
  <c r="CL152" i="35"/>
  <c r="AK112" i="35"/>
  <c r="AI112" i="35"/>
  <c r="AH112" i="35"/>
  <c r="AG112" i="35"/>
  <c r="AL112" i="35"/>
  <c r="AH113" i="35"/>
  <c r="AL113" i="35"/>
  <c r="AK113" i="35"/>
  <c r="AI113" i="35"/>
  <c r="AG113" i="35"/>
  <c r="AL111" i="35"/>
  <c r="AI111" i="35"/>
  <c r="AH111" i="35"/>
  <c r="AK111" i="35"/>
  <c r="AG111" i="35"/>
  <c r="AL94" i="35"/>
  <c r="AK94" i="35"/>
  <c r="AI94" i="35"/>
  <c r="AH94" i="35"/>
  <c r="AG94" i="35"/>
  <c r="AH114" i="35"/>
  <c r="AK114" i="35"/>
  <c r="AL114" i="35"/>
  <c r="AI114" i="35"/>
  <c r="AG114" i="35"/>
  <c r="CL102" i="35"/>
  <c r="P119" i="35"/>
  <c r="O119" i="35"/>
  <c r="AI100" i="35"/>
  <c r="AJ100" i="35" s="1"/>
  <c r="AL100" i="35"/>
  <c r="AK100" i="35"/>
  <c r="AH100" i="35"/>
  <c r="AG100" i="35"/>
  <c r="AL91" i="35"/>
  <c r="AK91" i="35"/>
  <c r="AI91" i="35"/>
  <c r="AH91" i="35"/>
  <c r="AG91" i="35"/>
  <c r="AK85" i="35"/>
  <c r="AH85" i="35"/>
  <c r="AG85" i="35"/>
  <c r="AL85" i="35"/>
  <c r="AI85" i="35"/>
  <c r="AL72" i="35"/>
  <c r="AK72" i="35"/>
  <c r="AI72" i="35"/>
  <c r="AH72" i="35"/>
  <c r="AG72" i="35"/>
  <c r="AH62" i="35"/>
  <c r="AG62" i="35"/>
  <c r="AL62" i="35"/>
  <c r="AK62" i="35"/>
  <c r="AI62" i="35"/>
  <c r="P62" i="35"/>
  <c r="O62" i="35"/>
  <c r="AI49" i="35"/>
  <c r="AJ49" i="35" s="1"/>
  <c r="AH49" i="35"/>
  <c r="AG49" i="35"/>
  <c r="AL49" i="35"/>
  <c r="AK49" i="35"/>
  <c r="AI48" i="35"/>
  <c r="AJ48" i="35" s="1"/>
  <c r="AH48" i="35"/>
  <c r="AG48" i="35"/>
  <c r="AL48" i="35"/>
  <c r="AK48" i="35"/>
  <c r="CL47" i="35"/>
  <c r="AL45" i="35"/>
  <c r="AK45" i="35"/>
  <c r="AI45" i="35"/>
  <c r="AH45" i="35"/>
  <c r="AG45" i="35"/>
  <c r="CL35" i="35"/>
  <c r="CL22" i="35"/>
  <c r="P34" i="35"/>
  <c r="O34" i="35"/>
  <c r="AI27" i="35"/>
  <c r="AJ27" i="35" s="1"/>
  <c r="AL27" i="35"/>
  <c r="AK27" i="35"/>
  <c r="AH27" i="35"/>
  <c r="AG27" i="35"/>
  <c r="CL39" i="35"/>
  <c r="P21" i="35"/>
  <c r="O21" i="35"/>
  <c r="AQ55" i="35" l="1"/>
  <c r="AO60" i="35"/>
  <c r="AY60" i="35" s="1"/>
  <c r="BA55" i="35"/>
  <c r="BE55" i="35" s="1"/>
  <c r="AY55" i="35"/>
  <c r="CD351" i="35" s="1"/>
  <c r="AO91" i="35"/>
  <c r="AZ91" i="35" s="1"/>
  <c r="AO116" i="35"/>
  <c r="BA116" i="35" s="1"/>
  <c r="BE116" i="35" s="1"/>
  <c r="BI116" i="35" s="1"/>
  <c r="BM116" i="35" s="1"/>
  <c r="BQ116" i="35" s="1"/>
  <c r="BU116" i="35" s="1"/>
  <c r="BY116" i="35" s="1"/>
  <c r="AO74" i="35"/>
  <c r="AY74" i="35" s="1"/>
  <c r="AO79" i="35"/>
  <c r="AY79" i="35" s="1"/>
  <c r="AO58" i="35"/>
  <c r="BA58" i="35" s="1"/>
  <c r="AO41" i="35"/>
  <c r="AY41" i="35" s="1"/>
  <c r="AJ60" i="35"/>
  <c r="AO52" i="35"/>
  <c r="BA52" i="35" s="1"/>
  <c r="AO46" i="35"/>
  <c r="BA46" i="35" s="1"/>
  <c r="AO73" i="35"/>
  <c r="AY73" i="35" s="1"/>
  <c r="AO75" i="35"/>
  <c r="AZ75" i="35" s="1"/>
  <c r="AO109" i="35"/>
  <c r="BA109" i="35" s="1"/>
  <c r="BE109" i="35" s="1"/>
  <c r="BI109" i="35" s="1"/>
  <c r="BM109" i="35" s="1"/>
  <c r="BQ109" i="35" s="1"/>
  <c r="BU109" i="35" s="1"/>
  <c r="BY109" i="35" s="1"/>
  <c r="AO38" i="35"/>
  <c r="AY38" i="35" s="1"/>
  <c r="AO31" i="35"/>
  <c r="BA31" i="35" s="1"/>
  <c r="AO88" i="35"/>
  <c r="BA88" i="35" s="1"/>
  <c r="AO108" i="35"/>
  <c r="AZ108" i="35" s="1"/>
  <c r="AO24" i="35"/>
  <c r="AZ24" i="35" s="1"/>
  <c r="AO43" i="35"/>
  <c r="BA43" i="35" s="1"/>
  <c r="AO118" i="35"/>
  <c r="BA118" i="35" s="1"/>
  <c r="BE118" i="35" s="1"/>
  <c r="BI118" i="35" s="1"/>
  <c r="BM118" i="35" s="1"/>
  <c r="BQ118" i="35" s="1"/>
  <c r="BU118" i="35" s="1"/>
  <c r="BY118" i="35" s="1"/>
  <c r="AO67" i="35"/>
  <c r="BA67" i="35" s="1"/>
  <c r="AO42" i="35"/>
  <c r="BA42" i="35" s="1"/>
  <c r="AO45" i="35"/>
  <c r="AY45" i="35" s="1"/>
  <c r="AO121" i="35"/>
  <c r="AY121" i="35" s="1"/>
  <c r="AO115" i="35"/>
  <c r="AY115" i="35" s="1"/>
  <c r="AJ75" i="35"/>
  <c r="AO85" i="35"/>
  <c r="AZ85" i="35" s="1"/>
  <c r="AO112" i="35"/>
  <c r="AY112" i="35" s="1"/>
  <c r="CD807" i="35" s="1"/>
  <c r="AO35" i="35"/>
  <c r="AY35" i="35" s="1"/>
  <c r="AO120" i="35"/>
  <c r="BA120" i="35" s="1"/>
  <c r="BE120" i="35" s="1"/>
  <c r="BI120" i="35" s="1"/>
  <c r="BM120" i="35" s="1"/>
  <c r="BQ120" i="35" s="1"/>
  <c r="BU120" i="35" s="1"/>
  <c r="BY120" i="35" s="1"/>
  <c r="AO95" i="35"/>
  <c r="BA95" i="35" s="1"/>
  <c r="BE95" i="35" s="1"/>
  <c r="BI95" i="35" s="1"/>
  <c r="BM95" i="35" s="1"/>
  <c r="BQ95" i="35" s="1"/>
  <c r="BU95" i="35" s="1"/>
  <c r="AO80" i="35"/>
  <c r="AY80" i="35" s="1"/>
  <c r="AO86" i="35"/>
  <c r="AZ86" i="35" s="1"/>
  <c r="AO111" i="35"/>
  <c r="AZ111" i="35" s="1"/>
  <c r="AO113" i="35"/>
  <c r="AY113" i="35" s="1"/>
  <c r="AO98" i="35"/>
  <c r="AZ98" i="35" s="1"/>
  <c r="AO51" i="35"/>
  <c r="AY51" i="35" s="1"/>
  <c r="AO34" i="35"/>
  <c r="BA34" i="35" s="1"/>
  <c r="AO96" i="35"/>
  <c r="BA96" i="35" s="1"/>
  <c r="BE96" i="35" s="1"/>
  <c r="BI96" i="35" s="1"/>
  <c r="BM96" i="35" s="1"/>
  <c r="BQ96" i="35" s="1"/>
  <c r="BU96" i="35" s="1"/>
  <c r="AO84" i="35"/>
  <c r="BA84" i="35" s="1"/>
  <c r="AO54" i="35"/>
  <c r="BA54" i="35" s="1"/>
  <c r="AO83" i="35"/>
  <c r="AZ83" i="35" s="1"/>
  <c r="AO117" i="35"/>
  <c r="AZ117" i="35" s="1"/>
  <c r="AO114" i="35"/>
  <c r="AY114" i="35" s="1"/>
  <c r="AO89" i="35"/>
  <c r="AZ89" i="35" s="1"/>
  <c r="AJ79" i="35"/>
  <c r="AO78" i="35"/>
  <c r="AY78" i="35" s="1"/>
  <c r="AO72" i="35"/>
  <c r="AY72" i="35" s="1"/>
  <c r="AO21" i="35"/>
  <c r="BA21" i="35" s="1"/>
  <c r="AO68" i="35"/>
  <c r="BA68" i="35" s="1"/>
  <c r="AO76" i="35"/>
  <c r="AY76" i="35" s="1"/>
  <c r="AO90" i="35"/>
  <c r="BA90" i="35" s="1"/>
  <c r="AO69" i="35"/>
  <c r="BA69" i="35" s="1"/>
  <c r="AO62" i="35"/>
  <c r="AZ62" i="35" s="1"/>
  <c r="AO97" i="35"/>
  <c r="BA97" i="35" s="1"/>
  <c r="BE97" i="35" s="1"/>
  <c r="BI97" i="35" s="1"/>
  <c r="BM97" i="35" s="1"/>
  <c r="BQ97" i="35" s="1"/>
  <c r="BU97" i="35" s="1"/>
  <c r="AO104" i="35"/>
  <c r="AY104" i="35" s="1"/>
  <c r="AO82" i="35"/>
  <c r="AY82" i="35" s="1"/>
  <c r="AJ108" i="35"/>
  <c r="AO102" i="35"/>
  <c r="AZ102" i="35" s="1"/>
  <c r="AO37" i="35"/>
  <c r="BA37" i="35" s="1"/>
  <c r="AO33" i="35"/>
  <c r="BA33" i="35" s="1"/>
  <c r="AJ117" i="35"/>
  <c r="AO32" i="35"/>
  <c r="AY32" i="35" s="1"/>
  <c r="AJ85" i="35"/>
  <c r="AO70" i="35"/>
  <c r="AY70" i="35" s="1"/>
  <c r="AO105" i="35"/>
  <c r="AY105" i="35" s="1"/>
  <c r="AO28" i="35"/>
  <c r="AZ28" i="35" s="1"/>
  <c r="AO61" i="35"/>
  <c r="BA61" i="35" s="1"/>
  <c r="AJ72" i="35"/>
  <c r="AM94" i="35"/>
  <c r="AQ94" i="35"/>
  <c r="AJ45" i="35"/>
  <c r="AJ112" i="35"/>
  <c r="AO48" i="35"/>
  <c r="AO49" i="35"/>
  <c r="AM62" i="35"/>
  <c r="AQ62" i="35"/>
  <c r="AM72" i="35"/>
  <c r="AQ72" i="35"/>
  <c r="AM113" i="35"/>
  <c r="AQ113" i="35"/>
  <c r="AQ22" i="35"/>
  <c r="AM22" i="35"/>
  <c r="AO101" i="35"/>
  <c r="AJ109" i="35"/>
  <c r="AJ13" i="35"/>
  <c r="AO50" i="35"/>
  <c r="AJ70" i="35"/>
  <c r="AM104" i="35"/>
  <c r="AQ104" i="35"/>
  <c r="AO119" i="35"/>
  <c r="AM34" i="35"/>
  <c r="AQ34" i="35"/>
  <c r="AM76" i="35"/>
  <c r="AQ76" i="35"/>
  <c r="AJ118" i="35"/>
  <c r="CJ664" i="35"/>
  <c r="CL650" i="35"/>
  <c r="AJ73" i="35"/>
  <c r="AO64" i="35"/>
  <c r="AO53" i="35"/>
  <c r="AJ116" i="35"/>
  <c r="AO26" i="35"/>
  <c r="AQ47" i="35"/>
  <c r="AM47" i="35"/>
  <c r="AJ54" i="35"/>
  <c r="CJ717" i="35"/>
  <c r="AJ58" i="35"/>
  <c r="AQ71" i="35"/>
  <c r="AM71" i="35"/>
  <c r="AQ102" i="35"/>
  <c r="AM102" i="35"/>
  <c r="AO110" i="35"/>
  <c r="AJ83" i="35"/>
  <c r="AM43" i="35"/>
  <c r="AQ43" i="35"/>
  <c r="CK663" i="35"/>
  <c r="AJ28" i="35"/>
  <c r="CH889" i="35"/>
  <c r="AJ20" i="35"/>
  <c r="AM75" i="35"/>
  <c r="AQ75" i="35"/>
  <c r="AO77" i="35"/>
  <c r="AO107" i="35"/>
  <c r="CJ675" i="35"/>
  <c r="CH887" i="35"/>
  <c r="CH886" i="35"/>
  <c r="AQ52" i="35"/>
  <c r="AM52" i="35"/>
  <c r="AJ41" i="35"/>
  <c r="AJ38" i="35"/>
  <c r="AM42" i="35"/>
  <c r="AQ42" i="35"/>
  <c r="AQ99" i="35"/>
  <c r="AM99" i="35"/>
  <c r="CI680" i="35"/>
  <c r="CL646" i="35"/>
  <c r="AQ28" i="35"/>
  <c r="AM28" i="35"/>
  <c r="CL655" i="35"/>
  <c r="CJ718" i="35"/>
  <c r="CE710" i="35"/>
  <c r="CI682" i="35"/>
  <c r="AM45" i="35"/>
  <c r="AQ45" i="35"/>
  <c r="AQ100" i="35"/>
  <c r="AM100" i="35"/>
  <c r="AM112" i="35"/>
  <c r="AQ112" i="35"/>
  <c r="AJ98" i="35"/>
  <c r="AQ109" i="35"/>
  <c r="AM109" i="35"/>
  <c r="AQ117" i="35"/>
  <c r="AM117" i="35"/>
  <c r="AJ21" i="35"/>
  <c r="AO59" i="35"/>
  <c r="AQ68" i="35"/>
  <c r="AM68" i="35"/>
  <c r="AQ50" i="35"/>
  <c r="AM50" i="35"/>
  <c r="AJ97" i="35"/>
  <c r="AJ89" i="35"/>
  <c r="AM70" i="35"/>
  <c r="AQ70" i="35"/>
  <c r="AJ86" i="35"/>
  <c r="AM118" i="35"/>
  <c r="AQ118" i="35"/>
  <c r="BA18" i="35"/>
  <c r="AZ18" i="35"/>
  <c r="AY18" i="35"/>
  <c r="AN55" i="35"/>
  <c r="AS55" i="35" s="1"/>
  <c r="AQ73" i="35"/>
  <c r="AM73" i="35"/>
  <c r="AQ53" i="35"/>
  <c r="AM53" i="35"/>
  <c r="AJ74" i="35"/>
  <c r="AQ26" i="35"/>
  <c r="AM26" i="35"/>
  <c r="AQ40" i="35"/>
  <c r="AM40" i="35"/>
  <c r="AM54" i="35"/>
  <c r="AQ54" i="35"/>
  <c r="AJ105" i="35"/>
  <c r="AJ121" i="35"/>
  <c r="CJ679" i="35"/>
  <c r="AJ37" i="35"/>
  <c r="CH893" i="35"/>
  <c r="AJ115" i="35"/>
  <c r="AO57" i="35"/>
  <c r="AJ69" i="35"/>
  <c r="AQ66" i="35"/>
  <c r="AM66" i="35"/>
  <c r="AJ32" i="35"/>
  <c r="CJ684" i="35"/>
  <c r="AM107" i="35"/>
  <c r="AQ107" i="35"/>
  <c r="AO100" i="35"/>
  <c r="AO94" i="35"/>
  <c r="AO44" i="35"/>
  <c r="AO81" i="35"/>
  <c r="AQ98" i="35"/>
  <c r="AM98" i="35"/>
  <c r="AJ59" i="35"/>
  <c r="AO29" i="35"/>
  <c r="AJ18" i="35"/>
  <c r="AJ46" i="35"/>
  <c r="AQ41" i="35"/>
  <c r="AM41" i="35"/>
  <c r="AM64" i="35"/>
  <c r="AQ64" i="35"/>
  <c r="AQ74" i="35"/>
  <c r="AM74" i="35"/>
  <c r="AQ80" i="35"/>
  <c r="AM80" i="35"/>
  <c r="BA17" i="35"/>
  <c r="AZ17" i="35"/>
  <c r="AY17" i="35"/>
  <c r="AO47" i="35"/>
  <c r="AM67" i="35"/>
  <c r="AQ67" i="35"/>
  <c r="AJ96" i="35"/>
  <c r="AJ35" i="35"/>
  <c r="AJ88" i="35"/>
  <c r="CL649" i="35"/>
  <c r="AO39" i="35"/>
  <c r="AO30" i="35"/>
  <c r="AO71" i="35"/>
  <c r="AM25" i="35"/>
  <c r="AQ25" i="35"/>
  <c r="AO36" i="35"/>
  <c r="AQ90" i="35"/>
  <c r="AM90" i="35"/>
  <c r="AQ115" i="35"/>
  <c r="AM115" i="35"/>
  <c r="AQ32" i="35"/>
  <c r="AM32" i="35"/>
  <c r="AQ33" i="35"/>
  <c r="AM33" i="35"/>
  <c r="AQ61" i="35"/>
  <c r="AM61" i="35"/>
  <c r="AQ27" i="35"/>
  <c r="AM27" i="35"/>
  <c r="AO27" i="35"/>
  <c r="AJ114" i="35"/>
  <c r="AM85" i="35"/>
  <c r="AQ85" i="35"/>
  <c r="AJ91" i="35"/>
  <c r="AM114" i="35"/>
  <c r="AQ114" i="35"/>
  <c r="AJ111" i="35"/>
  <c r="AJ94" i="35"/>
  <c r="AM111" i="35"/>
  <c r="AQ111" i="35"/>
  <c r="AQ65" i="35"/>
  <c r="AM65" i="35"/>
  <c r="AJ44" i="35"/>
  <c r="AM101" i="35"/>
  <c r="AQ101" i="35"/>
  <c r="AM21" i="35"/>
  <c r="AQ21" i="35"/>
  <c r="AM29" i="35"/>
  <c r="AQ29" i="35"/>
  <c r="AJ50" i="35"/>
  <c r="AM97" i="35"/>
  <c r="AQ97" i="35"/>
  <c r="AM89" i="35"/>
  <c r="AQ89" i="35"/>
  <c r="AM79" i="35"/>
  <c r="AQ79" i="35"/>
  <c r="AO103" i="35"/>
  <c r="AQ78" i="35"/>
  <c r="AM78" i="35"/>
  <c r="AJ52" i="35"/>
  <c r="AJ120" i="35"/>
  <c r="AJ17" i="35"/>
  <c r="AK17" i="35" s="1"/>
  <c r="AJ31" i="35"/>
  <c r="AJ47" i="35"/>
  <c r="AM84" i="35"/>
  <c r="AQ84" i="35"/>
  <c r="AQ105" i="35"/>
  <c r="AM105" i="35"/>
  <c r="CK657" i="35"/>
  <c r="AQ39" i="35"/>
  <c r="AM39" i="35"/>
  <c r="CI684" i="35"/>
  <c r="AQ30" i="35"/>
  <c r="AM30" i="35"/>
  <c r="AJ71" i="35"/>
  <c r="AO25" i="35"/>
  <c r="AO99" i="35"/>
  <c r="AM36" i="35"/>
  <c r="AQ36" i="35"/>
  <c r="AO56" i="35"/>
  <c r="AQ57" i="35"/>
  <c r="AM57" i="35"/>
  <c r="AM69" i="35"/>
  <c r="AQ69" i="35"/>
  <c r="AQ106" i="35"/>
  <c r="AM106" i="35"/>
  <c r="AJ33" i="35"/>
  <c r="AQ63" i="35"/>
  <c r="AM63" i="35"/>
  <c r="AQ87" i="35"/>
  <c r="AM87" i="35"/>
  <c r="CK700" i="35"/>
  <c r="AQ77" i="35"/>
  <c r="AM77" i="35"/>
  <c r="AJ95" i="35"/>
  <c r="CL716" i="35"/>
  <c r="CK667" i="35"/>
  <c r="AQ119" i="35"/>
  <c r="AM119" i="35"/>
  <c r="AQ23" i="35"/>
  <c r="AM23" i="35"/>
  <c r="AQ46" i="35"/>
  <c r="AM46" i="35"/>
  <c r="AM116" i="35"/>
  <c r="AQ116" i="35"/>
  <c r="AQ120" i="35"/>
  <c r="AM120" i="35"/>
  <c r="AQ96" i="35"/>
  <c r="AM96" i="35"/>
  <c r="AQ58" i="35"/>
  <c r="AM58" i="35"/>
  <c r="AQ88" i="35"/>
  <c r="AM88" i="35"/>
  <c r="AM121" i="35"/>
  <c r="AQ121" i="35"/>
  <c r="AQ110" i="35"/>
  <c r="AM110" i="35"/>
  <c r="AQ49" i="35"/>
  <c r="AM49" i="35"/>
  <c r="AM91" i="35"/>
  <c r="AQ91" i="35"/>
  <c r="AJ62" i="35"/>
  <c r="AJ113" i="35"/>
  <c r="AO22" i="35"/>
  <c r="AM44" i="35"/>
  <c r="AQ44" i="35"/>
  <c r="AQ81" i="35"/>
  <c r="AM81" i="35"/>
  <c r="AQ59" i="35"/>
  <c r="AM59" i="35"/>
  <c r="AJ68" i="35"/>
  <c r="AM86" i="35"/>
  <c r="AQ86" i="35"/>
  <c r="AJ104" i="35"/>
  <c r="AQ103" i="35"/>
  <c r="AM103" i="35"/>
  <c r="AJ82" i="35"/>
  <c r="AJ76" i="35"/>
  <c r="CK717" i="35"/>
  <c r="AO23" i="35"/>
  <c r="BA15" i="35"/>
  <c r="AY15" i="35"/>
  <c r="AZ15" i="35"/>
  <c r="AQ31" i="35"/>
  <c r="AM31" i="35"/>
  <c r="AO40" i="35"/>
  <c r="AQ38" i="35"/>
  <c r="AM38" i="35"/>
  <c r="AQ35" i="35"/>
  <c r="AM35" i="35"/>
  <c r="CL659" i="35"/>
  <c r="BA16" i="35"/>
  <c r="AY16" i="35"/>
  <c r="AZ16" i="35"/>
  <c r="AJ30" i="35"/>
  <c r="AM83" i="35"/>
  <c r="AQ83" i="35"/>
  <c r="AJ24" i="35"/>
  <c r="AJ36" i="35"/>
  <c r="AJ43" i="35"/>
  <c r="CL709" i="35"/>
  <c r="AM56" i="35"/>
  <c r="AQ56" i="35"/>
  <c r="AJ57" i="35"/>
  <c r="AO106" i="35"/>
  <c r="CL648" i="35"/>
  <c r="AQ95" i="35"/>
  <c r="AM95" i="35"/>
  <c r="AQ48" i="35"/>
  <c r="AM48" i="35"/>
  <c r="AJ22" i="35"/>
  <c r="AO65" i="35"/>
  <c r="BB13" i="35"/>
  <c r="AZ13" i="35"/>
  <c r="AY13" i="35"/>
  <c r="BA13" i="35"/>
  <c r="AM51" i="35"/>
  <c r="AQ51" i="35"/>
  <c r="AM60" i="35"/>
  <c r="AQ60" i="35"/>
  <c r="AQ82" i="35"/>
  <c r="AM82" i="35"/>
  <c r="AJ78" i="35"/>
  <c r="CI710" i="35"/>
  <c r="CD702" i="35"/>
  <c r="CK658" i="35"/>
  <c r="AJ15" i="35"/>
  <c r="AJ40" i="35"/>
  <c r="AQ108" i="35"/>
  <c r="AM108" i="35"/>
  <c r="AJ39" i="35"/>
  <c r="AJ16" i="35"/>
  <c r="AM37" i="35"/>
  <c r="AQ37" i="35"/>
  <c r="AQ24" i="35"/>
  <c r="AM24" i="35"/>
  <c r="AO66" i="35"/>
  <c r="CF646" i="35"/>
  <c r="CK654" i="35"/>
  <c r="AO63" i="35"/>
  <c r="AO87" i="35"/>
  <c r="AY20" i="35"/>
  <c r="AZ20" i="35"/>
  <c r="BA20" i="35"/>
  <c r="CI789" i="35"/>
  <c r="CK656" i="35"/>
  <c r="CJ682" i="35"/>
  <c r="AY52" i="35" l="1"/>
  <c r="CD327" i="35" s="1"/>
  <c r="BA83" i="35"/>
  <c r="BE83" i="35" s="1"/>
  <c r="AY83" i="35"/>
  <c r="CD575" i="35" s="1"/>
  <c r="AZ46" i="35"/>
  <c r="CE279" i="35" s="1"/>
  <c r="BA24" i="35"/>
  <c r="CF102" i="35" s="1"/>
  <c r="AY84" i="35"/>
  <c r="CD583" i="35" s="1"/>
  <c r="AY24" i="35"/>
  <c r="CD102" i="35" s="1"/>
  <c r="BA91" i="35"/>
  <c r="CF639" i="35" s="1"/>
  <c r="CF351" i="35"/>
  <c r="BA80" i="35"/>
  <c r="BE80" i="35" s="1"/>
  <c r="AY88" i="35"/>
  <c r="CD615" i="35" s="1"/>
  <c r="AY111" i="35"/>
  <c r="CD799" i="35" s="1"/>
  <c r="AZ104" i="35"/>
  <c r="AZ80" i="35"/>
  <c r="CE551" i="35" s="1"/>
  <c r="BA73" i="35"/>
  <c r="CF495" i="35" s="1"/>
  <c r="AY68" i="35"/>
  <c r="CD455" i="35" s="1"/>
  <c r="AZ68" i="35"/>
  <c r="CE455" i="35" s="1"/>
  <c r="AY34" i="35"/>
  <c r="CD183" i="35" s="1"/>
  <c r="AY91" i="35"/>
  <c r="CD639" i="35" s="1"/>
  <c r="BA60" i="35"/>
  <c r="BE60" i="35" s="1"/>
  <c r="AY43" i="35"/>
  <c r="CD255" i="35" s="1"/>
  <c r="AZ33" i="35"/>
  <c r="CE175" i="35" s="1"/>
  <c r="AZ32" i="35"/>
  <c r="CE167" i="35" s="1"/>
  <c r="AZ45" i="35"/>
  <c r="CE271" i="35" s="1"/>
  <c r="AZ82" i="35"/>
  <c r="CE567" i="35" s="1"/>
  <c r="AZ60" i="35"/>
  <c r="CE391" i="35" s="1"/>
  <c r="AY109" i="35"/>
  <c r="CD783" i="35" s="1"/>
  <c r="AZ109" i="35"/>
  <c r="BA79" i="35"/>
  <c r="BE79" i="35" s="1"/>
  <c r="AZ79" i="35"/>
  <c r="CE543" i="35" s="1"/>
  <c r="BA89" i="35"/>
  <c r="CF623" i="35" s="1"/>
  <c r="BA78" i="35"/>
  <c r="BE78" i="35" s="1"/>
  <c r="BA41" i="35"/>
  <c r="CF239" i="35" s="1"/>
  <c r="BA111" i="35"/>
  <c r="BE111" i="35" s="1"/>
  <c r="BI111" i="35" s="1"/>
  <c r="BM111" i="35" s="1"/>
  <c r="BQ111" i="35" s="1"/>
  <c r="BU111" i="35" s="1"/>
  <c r="BY111" i="35" s="1"/>
  <c r="BA45" i="35"/>
  <c r="BE45" i="35" s="1"/>
  <c r="AZ43" i="35"/>
  <c r="CE255" i="35" s="1"/>
  <c r="AZ120" i="35"/>
  <c r="AZ73" i="35"/>
  <c r="CE495" i="35" s="1"/>
  <c r="AY102" i="35"/>
  <c r="CD727" i="35" s="1"/>
  <c r="AY75" i="35"/>
  <c r="CD511" i="35" s="1"/>
  <c r="AZ118" i="35"/>
  <c r="BA75" i="35"/>
  <c r="BE75" i="35" s="1"/>
  <c r="BA74" i="35"/>
  <c r="BE74" i="35" s="1"/>
  <c r="BA121" i="35"/>
  <c r="BE121" i="35" s="1"/>
  <c r="BI121" i="35" s="1"/>
  <c r="BM121" i="35" s="1"/>
  <c r="BQ121" i="35" s="1"/>
  <c r="BU121" i="35" s="1"/>
  <c r="BY121" i="35" s="1"/>
  <c r="AZ74" i="35"/>
  <c r="CE503" i="35" s="1"/>
  <c r="AZ67" i="35"/>
  <c r="CE447" i="35" s="1"/>
  <c r="AY118" i="35"/>
  <c r="CD855" i="35" s="1"/>
  <c r="AZ34" i="35"/>
  <c r="CE183" i="35" s="1"/>
  <c r="AZ58" i="35"/>
  <c r="CE375" i="35" s="1"/>
  <c r="AY58" i="35"/>
  <c r="CD375" i="35" s="1"/>
  <c r="AZ38" i="35"/>
  <c r="CE215" i="35" s="1"/>
  <c r="BA62" i="35"/>
  <c r="BE62" i="35" s="1"/>
  <c r="BA38" i="35"/>
  <c r="CF215" i="35" s="1"/>
  <c r="AY62" i="35"/>
  <c r="CD407" i="35" s="1"/>
  <c r="AY42" i="35"/>
  <c r="CD247" i="35" s="1"/>
  <c r="AZ42" i="35"/>
  <c r="CE247" i="35" s="1"/>
  <c r="AY120" i="35"/>
  <c r="CD871" i="35" s="1"/>
  <c r="AZ72" i="35"/>
  <c r="CE487" i="35" s="1"/>
  <c r="BA104" i="35"/>
  <c r="BE104" i="35" s="1"/>
  <c r="BI104" i="35" s="1"/>
  <c r="BM104" i="35" s="1"/>
  <c r="BQ104" i="35" s="1"/>
  <c r="BU104" i="35" s="1"/>
  <c r="BY104" i="35" s="1"/>
  <c r="AY61" i="35"/>
  <c r="CD399" i="35" s="1"/>
  <c r="AZ90" i="35"/>
  <c r="CE631" i="35" s="1"/>
  <c r="AZ84" i="35"/>
  <c r="CE583" i="35" s="1"/>
  <c r="AY85" i="35"/>
  <c r="CD591" i="35" s="1"/>
  <c r="AZ88" i="35"/>
  <c r="CE615" i="35" s="1"/>
  <c r="AZ121" i="35"/>
  <c r="AZ61" i="35"/>
  <c r="CE399" i="35" s="1"/>
  <c r="AY90" i="35"/>
  <c r="CD631" i="35" s="1"/>
  <c r="BA85" i="35"/>
  <c r="BE85" i="35" s="1"/>
  <c r="AY31" i="35"/>
  <c r="CD159" i="35" s="1"/>
  <c r="AY97" i="35"/>
  <c r="CD687" i="35" s="1"/>
  <c r="AZ78" i="35"/>
  <c r="CE535" i="35" s="1"/>
  <c r="AY116" i="35"/>
  <c r="CD839" i="35" s="1"/>
  <c r="AZ95" i="35"/>
  <c r="CE671" i="35" s="1"/>
  <c r="AZ96" i="35"/>
  <c r="CE679" i="35" s="1"/>
  <c r="AZ116" i="35"/>
  <c r="AZ41" i="35"/>
  <c r="CE239" i="35" s="1"/>
  <c r="AZ52" i="35"/>
  <c r="CE327" i="35" s="1"/>
  <c r="BA108" i="35"/>
  <c r="BE108" i="35" s="1"/>
  <c r="BI108" i="35" s="1"/>
  <c r="BM108" i="35" s="1"/>
  <c r="BQ108" i="35" s="1"/>
  <c r="BU108" i="35" s="1"/>
  <c r="BY108" i="35" s="1"/>
  <c r="BA32" i="35"/>
  <c r="CF167" i="35" s="1"/>
  <c r="AZ31" i="35"/>
  <c r="CE159" i="35" s="1"/>
  <c r="AY108" i="35"/>
  <c r="CD775" i="35" s="1"/>
  <c r="BA70" i="35"/>
  <c r="CF471" i="35" s="1"/>
  <c r="BA114" i="35"/>
  <c r="BE114" i="35" s="1"/>
  <c r="BI114" i="35" s="1"/>
  <c r="BM114" i="35" s="1"/>
  <c r="BQ114" i="35" s="1"/>
  <c r="BU114" i="35" s="1"/>
  <c r="BY114" i="35" s="1"/>
  <c r="AZ115" i="35"/>
  <c r="AZ54" i="35"/>
  <c r="CE343" i="35" s="1"/>
  <c r="AZ51" i="35"/>
  <c r="CE319" i="35" s="1"/>
  <c r="BA115" i="35"/>
  <c r="BE115" i="35" s="1"/>
  <c r="BI115" i="35" s="1"/>
  <c r="BM115" i="35" s="1"/>
  <c r="BQ115" i="35" s="1"/>
  <c r="BU115" i="35" s="1"/>
  <c r="BY115" i="35" s="1"/>
  <c r="BA86" i="35"/>
  <c r="BE86" i="35" s="1"/>
  <c r="BA112" i="35"/>
  <c r="BE112" i="35" s="1"/>
  <c r="BI112" i="35" s="1"/>
  <c r="BM112" i="35" s="1"/>
  <c r="BQ112" i="35" s="1"/>
  <c r="BU112" i="35" s="1"/>
  <c r="BY112" i="35" s="1"/>
  <c r="BA51" i="35"/>
  <c r="BE51" i="35" s="1"/>
  <c r="AY86" i="35"/>
  <c r="CD599" i="35" s="1"/>
  <c r="BA72" i="35"/>
  <c r="CF487" i="35" s="1"/>
  <c r="AY21" i="35"/>
  <c r="CD78" i="35" s="1"/>
  <c r="AZ114" i="35"/>
  <c r="AZ37" i="35"/>
  <c r="CE207" i="35" s="1"/>
  <c r="AY98" i="35"/>
  <c r="CD695" i="35" s="1"/>
  <c r="AY69" i="35"/>
  <c r="CD463" i="35" s="1"/>
  <c r="AY37" i="35"/>
  <c r="CD207" i="35" s="1"/>
  <c r="AY33" i="35"/>
  <c r="CD175" i="35" s="1"/>
  <c r="AY46" i="35"/>
  <c r="CD279" i="35" s="1"/>
  <c r="AZ105" i="35"/>
  <c r="BA98" i="35"/>
  <c r="BE98" i="35" s="1"/>
  <c r="BI98" i="35" s="1"/>
  <c r="BM98" i="35" s="1"/>
  <c r="BQ98" i="35" s="1"/>
  <c r="BU98" i="35" s="1"/>
  <c r="BY98" i="35" s="1"/>
  <c r="CF701" i="35" s="1"/>
  <c r="AY67" i="35"/>
  <c r="CD447" i="35" s="1"/>
  <c r="AZ112" i="35"/>
  <c r="BA102" i="35"/>
  <c r="BE102" i="35" s="1"/>
  <c r="BI102" i="35" s="1"/>
  <c r="BM102" i="35" s="1"/>
  <c r="BQ102" i="35" s="1"/>
  <c r="BU102" i="35" s="1"/>
  <c r="BY102" i="35" s="1"/>
  <c r="AZ35" i="35"/>
  <c r="CE191" i="35" s="1"/>
  <c r="BA28" i="35"/>
  <c r="CF135" i="35" s="1"/>
  <c r="BA35" i="35"/>
  <c r="BE35" i="35" s="1"/>
  <c r="AY95" i="35"/>
  <c r="CD671" i="35" s="1"/>
  <c r="BA105" i="35"/>
  <c r="BE105" i="35" s="1"/>
  <c r="BI105" i="35" s="1"/>
  <c r="BM105" i="35" s="1"/>
  <c r="BQ105" i="35" s="1"/>
  <c r="BU105" i="35" s="1"/>
  <c r="BY105" i="35" s="1"/>
  <c r="AY28" i="35"/>
  <c r="CD135" i="35" s="1"/>
  <c r="BA113" i="35"/>
  <c r="BE113" i="35" s="1"/>
  <c r="BI113" i="35" s="1"/>
  <c r="BM113" i="35" s="1"/>
  <c r="BQ113" i="35" s="1"/>
  <c r="BU113" i="35" s="1"/>
  <c r="BY113" i="35" s="1"/>
  <c r="AY117" i="35"/>
  <c r="CD847" i="35" s="1"/>
  <c r="AZ69" i="35"/>
  <c r="CE463" i="35" s="1"/>
  <c r="BA76" i="35"/>
  <c r="BE76" i="35" s="1"/>
  <c r="AY89" i="35"/>
  <c r="CD623" i="35" s="1"/>
  <c r="AZ113" i="35"/>
  <c r="BA117" i="35"/>
  <c r="BE117" i="35" s="1"/>
  <c r="BI117" i="35" s="1"/>
  <c r="BM117" i="35" s="1"/>
  <c r="BQ117" i="35" s="1"/>
  <c r="BU117" i="35" s="1"/>
  <c r="BY117" i="35" s="1"/>
  <c r="AZ76" i="35"/>
  <c r="CE519" i="35" s="1"/>
  <c r="BY97" i="35"/>
  <c r="CF693" i="35" s="1"/>
  <c r="CF692" i="35"/>
  <c r="AZ70" i="35"/>
  <c r="CE471" i="35" s="1"/>
  <c r="BA82" i="35"/>
  <c r="BE82" i="35" s="1"/>
  <c r="AZ21" i="35"/>
  <c r="CE78" i="35" s="1"/>
  <c r="AZ97" i="35"/>
  <c r="AY54" i="35"/>
  <c r="CD343" i="35" s="1"/>
  <c r="AY96" i="35"/>
  <c r="CD679" i="35" s="1"/>
  <c r="AN66" i="35"/>
  <c r="AS66" i="35" s="1"/>
  <c r="R66" i="35" s="1"/>
  <c r="AN53" i="35"/>
  <c r="AS53" i="35" s="1"/>
  <c r="R53" i="35" s="1"/>
  <c r="BY95" i="35"/>
  <c r="CF677" i="35" s="1"/>
  <c r="CF676" i="35"/>
  <c r="AN28" i="35"/>
  <c r="AS28" i="35" s="1"/>
  <c r="R28" i="35" s="1"/>
  <c r="CD831" i="35"/>
  <c r="CD751" i="35"/>
  <c r="AN43" i="35"/>
  <c r="AS43" i="35" s="1"/>
  <c r="R43" i="35" s="1"/>
  <c r="AZ53" i="35"/>
  <c r="BA53" i="35"/>
  <c r="AY53" i="35"/>
  <c r="AN94" i="35"/>
  <c r="AS94" i="35" s="1"/>
  <c r="R94" i="35" s="1"/>
  <c r="CI797" i="35"/>
  <c r="CD215" i="35"/>
  <c r="AN27" i="35"/>
  <c r="AS27" i="35" s="1"/>
  <c r="R27" i="35" s="1"/>
  <c r="CF631" i="35"/>
  <c r="BE90" i="35"/>
  <c r="CD239" i="35"/>
  <c r="BA56" i="35"/>
  <c r="AZ56" i="35"/>
  <c r="AY56" i="35"/>
  <c r="CJ692" i="35"/>
  <c r="CD319" i="35"/>
  <c r="CD487" i="35"/>
  <c r="AY63" i="35"/>
  <c r="BA63" i="35"/>
  <c r="AZ63" i="35"/>
  <c r="AK16" i="35"/>
  <c r="AL16" i="35" s="1"/>
  <c r="CI718" i="35"/>
  <c r="CD710" i="35"/>
  <c r="CE14" i="35"/>
  <c r="AZ106" i="35"/>
  <c r="BA106" i="35"/>
  <c r="BE106" i="35" s="1"/>
  <c r="BI106" i="35" s="1"/>
  <c r="BM106" i="35" s="1"/>
  <c r="BQ106" i="35" s="1"/>
  <c r="BU106" i="35" s="1"/>
  <c r="BY106" i="35" s="1"/>
  <c r="AY106" i="35"/>
  <c r="CL667" i="35"/>
  <c r="CD30" i="35"/>
  <c r="AN44" i="35"/>
  <c r="AS44" i="35" s="1"/>
  <c r="R44" i="35" s="1"/>
  <c r="AN88" i="35"/>
  <c r="AS88" i="35" s="1"/>
  <c r="R88" i="35" s="1"/>
  <c r="AN116" i="35"/>
  <c r="AS116" i="35" s="1"/>
  <c r="R116" i="35" s="1"/>
  <c r="CD567" i="35"/>
  <c r="AN87" i="35"/>
  <c r="AS87" i="35" s="1"/>
  <c r="R87" i="35" s="1"/>
  <c r="AZ25" i="35"/>
  <c r="AY25" i="35"/>
  <c r="BA25" i="35"/>
  <c r="AN84" i="35"/>
  <c r="AS84" i="35" s="1"/>
  <c r="R84" i="35" s="1"/>
  <c r="AN89" i="35"/>
  <c r="AS89" i="35" s="1"/>
  <c r="R89" i="35" s="1"/>
  <c r="AN65" i="35"/>
  <c r="AS65" i="35" s="1"/>
  <c r="R65" i="35" s="1"/>
  <c r="AN114" i="35"/>
  <c r="AS114" i="35" s="1"/>
  <c r="R114" i="35" s="1"/>
  <c r="AN115" i="35"/>
  <c r="AS115" i="35" s="1"/>
  <c r="R115" i="35" s="1"/>
  <c r="AN64" i="35"/>
  <c r="AS64" i="35" s="1"/>
  <c r="R64" i="35" s="1"/>
  <c r="CD191" i="35"/>
  <c r="AN73" i="35"/>
  <c r="AS73" i="35" s="1"/>
  <c r="R73" i="35" s="1"/>
  <c r="R55" i="35"/>
  <c r="AN70" i="35"/>
  <c r="AS70" i="35" s="1"/>
  <c r="R70" i="35" s="1"/>
  <c r="AN117" i="35"/>
  <c r="AS117" i="35" s="1"/>
  <c r="R117" i="35" s="1"/>
  <c r="CI690" i="35"/>
  <c r="CL654" i="35"/>
  <c r="BE37" i="35"/>
  <c r="CF207" i="35"/>
  <c r="AN42" i="35"/>
  <c r="AS42" i="35" s="1"/>
  <c r="R42" i="35" s="1"/>
  <c r="AN52" i="35"/>
  <c r="AS52" i="35" s="1"/>
  <c r="R52" i="35" s="1"/>
  <c r="CJ683" i="35"/>
  <c r="CJ672" i="35"/>
  <c r="AK13" i="35"/>
  <c r="AL13" i="35" s="1"/>
  <c r="AN108" i="35"/>
  <c r="AS108" i="35" s="1"/>
  <c r="R108" i="35" s="1"/>
  <c r="CK666" i="35"/>
  <c r="AN96" i="35"/>
  <c r="AS96" i="35" s="1"/>
  <c r="R96" i="35" s="1"/>
  <c r="AN101" i="35"/>
  <c r="AS101" i="35" s="1"/>
  <c r="R101" i="35" s="1"/>
  <c r="AZ44" i="35"/>
  <c r="AY44" i="35"/>
  <c r="BA44" i="35"/>
  <c r="BA87" i="35"/>
  <c r="AZ87" i="35"/>
  <c r="AY87" i="35"/>
  <c r="AN48" i="35"/>
  <c r="AS48" i="35" s="1"/>
  <c r="R48" i="35" s="1"/>
  <c r="BE16" i="35"/>
  <c r="CF38" i="35"/>
  <c r="CE30" i="35"/>
  <c r="CK725" i="35"/>
  <c r="AN77" i="35"/>
  <c r="AS77" i="35" s="1"/>
  <c r="R77" i="35" s="1"/>
  <c r="BE43" i="35"/>
  <c r="CF255" i="35"/>
  <c r="CD551" i="35"/>
  <c r="CD503" i="35"/>
  <c r="AN119" i="35"/>
  <c r="AS119" i="35" s="1"/>
  <c r="R119" i="35" s="1"/>
  <c r="BE21" i="35"/>
  <c r="CF78" i="35"/>
  <c r="AN106" i="35"/>
  <c r="AS106" i="35" s="1"/>
  <c r="R106" i="35" s="1"/>
  <c r="CK665" i="35"/>
  <c r="AN78" i="35"/>
  <c r="AS78" i="35" s="1"/>
  <c r="R78" i="35" s="1"/>
  <c r="CE639" i="35"/>
  <c r="AN61" i="35"/>
  <c r="AS61" i="35" s="1"/>
  <c r="R61" i="35" s="1"/>
  <c r="BA71" i="35"/>
  <c r="AZ71" i="35"/>
  <c r="AY71" i="35"/>
  <c r="BA39" i="35"/>
  <c r="AY39" i="35"/>
  <c r="AZ39" i="35"/>
  <c r="AN67" i="35"/>
  <c r="AS67" i="35" s="1"/>
  <c r="R67" i="35" s="1"/>
  <c r="AN41" i="35"/>
  <c r="AS41" i="35" s="1"/>
  <c r="R41" i="35" s="1"/>
  <c r="BA29" i="35"/>
  <c r="AZ29" i="35"/>
  <c r="AY29" i="35"/>
  <c r="BA94" i="35"/>
  <c r="BE94" i="35" s="1"/>
  <c r="BI94" i="35" s="1"/>
  <c r="BM94" i="35" s="1"/>
  <c r="BQ94" i="35" s="1"/>
  <c r="BU94" i="35" s="1"/>
  <c r="AZ94" i="35"/>
  <c r="AY94" i="35"/>
  <c r="CD823" i="35"/>
  <c r="BA57" i="35"/>
  <c r="AY57" i="35"/>
  <c r="AZ57" i="35"/>
  <c r="AP55" i="35"/>
  <c r="BD55" i="35" s="1"/>
  <c r="CD543" i="35"/>
  <c r="AY110" i="35"/>
  <c r="BA110" i="35"/>
  <c r="BE110" i="35" s="1"/>
  <c r="BI110" i="35" s="1"/>
  <c r="BM110" i="35" s="1"/>
  <c r="BQ110" i="35" s="1"/>
  <c r="BU110" i="35" s="1"/>
  <c r="BY110" i="35" s="1"/>
  <c r="AZ110" i="35"/>
  <c r="AY26" i="35"/>
  <c r="AZ26" i="35"/>
  <c r="BA26" i="35"/>
  <c r="AN34" i="35"/>
  <c r="AS34" i="35" s="1"/>
  <c r="R34" i="35" s="1"/>
  <c r="AN72" i="35"/>
  <c r="AS72" i="35" s="1"/>
  <c r="R72" i="35" s="1"/>
  <c r="BE52" i="35"/>
  <c r="CF327" i="35"/>
  <c r="CE511" i="35"/>
  <c r="AN103" i="35"/>
  <c r="AS103" i="35" s="1"/>
  <c r="R103" i="35" s="1"/>
  <c r="AN36" i="35"/>
  <c r="AS36" i="35" s="1"/>
  <c r="R36" i="35" s="1"/>
  <c r="CD14" i="35"/>
  <c r="AN110" i="35"/>
  <c r="AS110" i="35" s="1"/>
  <c r="R110" i="35" s="1"/>
  <c r="CK708" i="35"/>
  <c r="AY99" i="35"/>
  <c r="BA99" i="35"/>
  <c r="BE99" i="35" s="1"/>
  <c r="BI99" i="35" s="1"/>
  <c r="BM99" i="35" s="1"/>
  <c r="BQ99" i="35" s="1"/>
  <c r="BU99" i="35" s="1"/>
  <c r="BY99" i="35" s="1"/>
  <c r="CF709" i="35" s="1"/>
  <c r="AZ99" i="35"/>
  <c r="CJ687" i="35"/>
  <c r="CD743" i="35"/>
  <c r="CF70" i="35"/>
  <c r="BE20" i="35"/>
  <c r="CC14" i="35"/>
  <c r="AN83" i="35"/>
  <c r="AS83" i="35" s="1"/>
  <c r="R83" i="35" s="1"/>
  <c r="CJ690" i="35"/>
  <c r="CE70" i="35"/>
  <c r="AN24" i="35"/>
  <c r="AS24" i="35" s="1"/>
  <c r="R24" i="35" s="1"/>
  <c r="AN82" i="35"/>
  <c r="AS82" i="35" s="1"/>
  <c r="R82" i="35" s="1"/>
  <c r="AN38" i="35"/>
  <c r="AS38" i="35" s="1"/>
  <c r="R38" i="35" s="1"/>
  <c r="AN86" i="35"/>
  <c r="AS86" i="35" s="1"/>
  <c r="R86" i="35" s="1"/>
  <c r="CE102" i="35"/>
  <c r="AN58" i="35"/>
  <c r="AS58" i="35" s="1"/>
  <c r="R58" i="35" s="1"/>
  <c r="BE54" i="35"/>
  <c r="CF343" i="35"/>
  <c r="AN46" i="35"/>
  <c r="AS46" i="35" s="1"/>
  <c r="R46" i="35" s="1"/>
  <c r="CE407" i="35"/>
  <c r="CK675" i="35"/>
  <c r="AN63" i="35"/>
  <c r="AS63" i="35" s="1"/>
  <c r="R63" i="35" s="1"/>
  <c r="CI692" i="35"/>
  <c r="AN97" i="35"/>
  <c r="AS97" i="35" s="1"/>
  <c r="R97" i="35" s="1"/>
  <c r="AN90" i="35"/>
  <c r="AS90" i="35" s="1"/>
  <c r="R90" i="35" s="1"/>
  <c r="AZ30" i="35"/>
  <c r="AY30" i="35"/>
  <c r="BA30" i="35"/>
  <c r="BA47" i="35"/>
  <c r="AZ47" i="35"/>
  <c r="AY47" i="35"/>
  <c r="BA100" i="35"/>
  <c r="BE100" i="35" s="1"/>
  <c r="BI100" i="35" s="1"/>
  <c r="BM100" i="35" s="1"/>
  <c r="BQ100" i="35" s="1"/>
  <c r="BU100" i="35" s="1"/>
  <c r="BY100" i="35" s="1"/>
  <c r="CF717" i="35" s="1"/>
  <c r="AZ100" i="35"/>
  <c r="AY100" i="35"/>
  <c r="AN54" i="35"/>
  <c r="AS54" i="35" s="1"/>
  <c r="R54" i="35" s="1"/>
  <c r="CD54" i="35"/>
  <c r="CJ726" i="35"/>
  <c r="CE718" i="35"/>
  <c r="CF159" i="35"/>
  <c r="BE31" i="35"/>
  <c r="CD519" i="35"/>
  <c r="BA107" i="35"/>
  <c r="BE107" i="35" s="1"/>
  <c r="BI107" i="35" s="1"/>
  <c r="BM107" i="35" s="1"/>
  <c r="BQ107" i="35" s="1"/>
  <c r="BU107" i="35" s="1"/>
  <c r="BY107" i="35" s="1"/>
  <c r="AZ107" i="35"/>
  <c r="AY107" i="35"/>
  <c r="AK20" i="35"/>
  <c r="AL20" i="35" s="1"/>
  <c r="AN102" i="35"/>
  <c r="AS102" i="35" s="1"/>
  <c r="R102" i="35" s="1"/>
  <c r="AL17" i="35"/>
  <c r="BA101" i="35"/>
  <c r="BE101" i="35" s="1"/>
  <c r="BI101" i="35" s="1"/>
  <c r="BM101" i="35" s="1"/>
  <c r="BQ101" i="35" s="1"/>
  <c r="BU101" i="35" s="1"/>
  <c r="BY101" i="35" s="1"/>
  <c r="AY101" i="35"/>
  <c r="AZ101" i="35"/>
  <c r="CD271" i="35"/>
  <c r="BE88" i="35"/>
  <c r="CF615" i="35"/>
  <c r="AN45" i="35"/>
  <c r="AS45" i="35" s="1"/>
  <c r="R45" i="35" s="1"/>
  <c r="CE599" i="35"/>
  <c r="AN47" i="35"/>
  <c r="AS47" i="35" s="1"/>
  <c r="R47" i="35" s="1"/>
  <c r="AZ64" i="35"/>
  <c r="AY64" i="35"/>
  <c r="BA64" i="35"/>
  <c r="AN76" i="35"/>
  <c r="AS76" i="35" s="1"/>
  <c r="R76" i="35" s="1"/>
  <c r="AZ50" i="35"/>
  <c r="AY50" i="35"/>
  <c r="BA50" i="35"/>
  <c r="AN113" i="35"/>
  <c r="AS113" i="35" s="1"/>
  <c r="R113" i="35" s="1"/>
  <c r="BA22" i="35"/>
  <c r="AY22" i="35"/>
  <c r="AZ22" i="35"/>
  <c r="CD70" i="35"/>
  <c r="CE135" i="35"/>
  <c r="CK662" i="35"/>
  <c r="CF654" i="35"/>
  <c r="AN37" i="35"/>
  <c r="AS37" i="35" s="1"/>
  <c r="R37" i="35" s="1"/>
  <c r="CD471" i="35"/>
  <c r="AN60" i="35"/>
  <c r="AS60" i="35" s="1"/>
  <c r="R60" i="35" s="1"/>
  <c r="CD815" i="35"/>
  <c r="AN95" i="35"/>
  <c r="AS95" i="35" s="1"/>
  <c r="R95" i="35" s="1"/>
  <c r="CL656" i="35"/>
  <c r="AN56" i="35"/>
  <c r="AS56" i="35" s="1"/>
  <c r="R56" i="35" s="1"/>
  <c r="BE15" i="35"/>
  <c r="CF30" i="35"/>
  <c r="CD535" i="35"/>
  <c r="CD167" i="35"/>
  <c r="AN30" i="35"/>
  <c r="AS30" i="35" s="1"/>
  <c r="R30" i="35" s="1"/>
  <c r="AN105" i="35"/>
  <c r="AS105" i="35" s="1"/>
  <c r="R105" i="35" s="1"/>
  <c r="AN29" i="35"/>
  <c r="AS29" i="35" s="1"/>
  <c r="R29" i="35" s="1"/>
  <c r="AN85" i="35"/>
  <c r="AS85" i="35" s="1"/>
  <c r="R85" i="35" s="1"/>
  <c r="AN25" i="35"/>
  <c r="AS25" i="35" s="1"/>
  <c r="R25" i="35" s="1"/>
  <c r="CL657" i="35"/>
  <c r="BE84" i="35"/>
  <c r="CF583" i="35"/>
  <c r="CD46" i="35"/>
  <c r="AN80" i="35"/>
  <c r="AS80" i="35" s="1"/>
  <c r="R80" i="35" s="1"/>
  <c r="AN98" i="35"/>
  <c r="AS98" i="35" s="1"/>
  <c r="R98" i="35" s="1"/>
  <c r="CE591" i="35"/>
  <c r="AN107" i="35"/>
  <c r="AS107" i="35" s="1"/>
  <c r="R107" i="35" s="1"/>
  <c r="AN40" i="35"/>
  <c r="AS40" i="35" s="1"/>
  <c r="R40" i="35" s="1"/>
  <c r="CE54" i="35"/>
  <c r="AN50" i="35"/>
  <c r="AS50" i="35" s="1"/>
  <c r="R50" i="35" s="1"/>
  <c r="AN109" i="35"/>
  <c r="AS109" i="35" s="1"/>
  <c r="R109" i="35" s="1"/>
  <c r="AN112" i="35"/>
  <c r="AS112" i="35" s="1"/>
  <c r="R112" i="35" s="1"/>
  <c r="CI688" i="35"/>
  <c r="BE58" i="35"/>
  <c r="CF375" i="35"/>
  <c r="CF352" i="35"/>
  <c r="BI55" i="35"/>
  <c r="BA77" i="35"/>
  <c r="AY77" i="35"/>
  <c r="AZ77" i="35"/>
  <c r="CJ725" i="35"/>
  <c r="BE67" i="35"/>
  <c r="CF447" i="35"/>
  <c r="BA119" i="35"/>
  <c r="BE119" i="35" s="1"/>
  <c r="BI119" i="35" s="1"/>
  <c r="BM119" i="35" s="1"/>
  <c r="BQ119" i="35" s="1"/>
  <c r="BU119" i="35" s="1"/>
  <c r="BY119" i="35" s="1"/>
  <c r="AZ119" i="35"/>
  <c r="AY119" i="35"/>
  <c r="AN22" i="35"/>
  <c r="AS22" i="35" s="1"/>
  <c r="R22" i="35" s="1"/>
  <c r="AN62" i="35"/>
  <c r="AS62" i="35" s="1"/>
  <c r="R62" i="35" s="1"/>
  <c r="CF183" i="35"/>
  <c r="BE34" i="35"/>
  <c r="BE61" i="35"/>
  <c r="CF399" i="35"/>
  <c r="AN35" i="35"/>
  <c r="AS35" i="35" s="1"/>
  <c r="R35" i="35" s="1"/>
  <c r="AN79" i="35"/>
  <c r="AS79" i="35" s="1"/>
  <c r="R79" i="35" s="1"/>
  <c r="AN32" i="35"/>
  <c r="AS32" i="35" s="1"/>
  <c r="R32" i="35" s="1"/>
  <c r="CL717" i="35"/>
  <c r="BE42" i="35"/>
  <c r="CF247" i="35"/>
  <c r="BA40" i="35"/>
  <c r="AZ40" i="35"/>
  <c r="AY40" i="35"/>
  <c r="AN59" i="35"/>
  <c r="AS59" i="35" s="1"/>
  <c r="R59" i="35" s="1"/>
  <c r="AN91" i="35"/>
  <c r="AS91" i="35" s="1"/>
  <c r="R91" i="35" s="1"/>
  <c r="AN120" i="35"/>
  <c r="AS120" i="35" s="1"/>
  <c r="R120" i="35" s="1"/>
  <c r="CD495" i="35"/>
  <c r="AN69" i="35"/>
  <c r="AS69" i="35" s="1"/>
  <c r="R69" i="35" s="1"/>
  <c r="AZ103" i="35"/>
  <c r="BA103" i="35"/>
  <c r="BE103" i="35" s="1"/>
  <c r="BI103" i="35" s="1"/>
  <c r="BM103" i="35" s="1"/>
  <c r="BQ103" i="35" s="1"/>
  <c r="BU103" i="35" s="1"/>
  <c r="BY103" i="35" s="1"/>
  <c r="AY103" i="35"/>
  <c r="CD391" i="35"/>
  <c r="AN111" i="35"/>
  <c r="AS111" i="35" s="1"/>
  <c r="R111" i="35" s="1"/>
  <c r="AN33" i="35"/>
  <c r="AS33" i="35" s="1"/>
  <c r="R33" i="35" s="1"/>
  <c r="CE46" i="35"/>
  <c r="AK18" i="35"/>
  <c r="AL18" i="35" s="1"/>
  <c r="BE46" i="35"/>
  <c r="CF279" i="35"/>
  <c r="BE18" i="35"/>
  <c r="CF54" i="35"/>
  <c r="AN100" i="35"/>
  <c r="AS100" i="35" s="1"/>
  <c r="R100" i="35" s="1"/>
  <c r="CL663" i="35"/>
  <c r="BE69" i="35"/>
  <c r="CF463" i="35"/>
  <c r="AN99" i="35"/>
  <c r="AS99" i="35" s="1"/>
  <c r="R99" i="35" s="1"/>
  <c r="CE623" i="35"/>
  <c r="CK671" i="35"/>
  <c r="AN71" i="35"/>
  <c r="AS71" i="35" s="1"/>
  <c r="R71" i="35" s="1"/>
  <c r="BA49" i="35"/>
  <c r="AZ49" i="35"/>
  <c r="AY49" i="35"/>
  <c r="BE13" i="35"/>
  <c r="CF14" i="35"/>
  <c r="CD38" i="35"/>
  <c r="CK664" i="35"/>
  <c r="AK15" i="35"/>
  <c r="AL15" i="35" s="1"/>
  <c r="BA66" i="35"/>
  <c r="AY66" i="35"/>
  <c r="AZ66" i="35"/>
  <c r="CE575" i="35"/>
  <c r="AN51" i="35"/>
  <c r="AS51" i="35" s="1"/>
  <c r="R51" i="35" s="1"/>
  <c r="AZ65" i="35"/>
  <c r="AY65" i="35"/>
  <c r="BA65" i="35"/>
  <c r="CE38" i="35"/>
  <c r="CD879" i="35"/>
  <c r="AN31" i="35"/>
  <c r="AS31" i="35" s="1"/>
  <c r="R31" i="35" s="1"/>
  <c r="AZ23" i="35"/>
  <c r="AY23" i="35"/>
  <c r="BA23" i="35"/>
  <c r="AN81" i="35"/>
  <c r="AS81" i="35" s="1"/>
  <c r="R81" i="35" s="1"/>
  <c r="AN49" i="35"/>
  <c r="AS49" i="35" s="1"/>
  <c r="R49" i="35" s="1"/>
  <c r="CF175" i="35"/>
  <c r="BE33" i="35"/>
  <c r="AN121" i="35"/>
  <c r="AS121" i="35" s="1"/>
  <c r="R121" i="35" s="1"/>
  <c r="AN23" i="35"/>
  <c r="AS23" i="35" s="1"/>
  <c r="R23" i="35" s="1"/>
  <c r="BE68" i="35"/>
  <c r="CF455" i="35"/>
  <c r="CL724" i="35"/>
  <c r="AN57" i="35"/>
  <c r="AS57" i="35" s="1"/>
  <c r="R57" i="35" s="1"/>
  <c r="AN39" i="35"/>
  <c r="AS39" i="35" s="1"/>
  <c r="R39" i="35" s="1"/>
  <c r="AN21" i="35"/>
  <c r="AS21" i="35" s="1"/>
  <c r="R21" i="35" s="1"/>
  <c r="AZ27" i="35"/>
  <c r="AY27" i="35"/>
  <c r="BA27" i="35"/>
  <c r="BA36" i="35"/>
  <c r="AY36" i="35"/>
  <c r="AZ36" i="35"/>
  <c r="BE17" i="35"/>
  <c r="CF46" i="35"/>
  <c r="AN74" i="35"/>
  <c r="AS74" i="35" s="1"/>
  <c r="R74" i="35" s="1"/>
  <c r="AY81" i="35"/>
  <c r="BA81" i="35"/>
  <c r="AZ81" i="35"/>
  <c r="BY96" i="35"/>
  <c r="CF685" i="35" s="1"/>
  <c r="CF684" i="35"/>
  <c r="AN26" i="35"/>
  <c r="AS26" i="35" s="1"/>
  <c r="R26" i="35" s="1"/>
  <c r="AN118" i="35"/>
  <c r="AS118" i="35" s="1"/>
  <c r="R118" i="35" s="1"/>
  <c r="AN68" i="35"/>
  <c r="AS68" i="35" s="1"/>
  <c r="R68" i="35" s="1"/>
  <c r="AY59" i="35"/>
  <c r="AZ59" i="35"/>
  <c r="BA59" i="35"/>
  <c r="AN75" i="35"/>
  <c r="AS75" i="35" s="1"/>
  <c r="R75" i="35" s="1"/>
  <c r="CL658" i="35"/>
  <c r="AN104" i="35"/>
  <c r="AS104" i="35" s="1"/>
  <c r="R104" i="35" s="1"/>
  <c r="BA48" i="35"/>
  <c r="AZ48" i="35"/>
  <c r="AY48" i="35"/>
  <c r="BE91" i="35" l="1"/>
  <c r="CF640" i="35" s="1"/>
  <c r="CF575" i="35"/>
  <c r="BE24" i="35"/>
  <c r="CF103" i="35" s="1"/>
  <c r="CF599" i="35"/>
  <c r="BE89" i="35"/>
  <c r="CF624" i="35" s="1"/>
  <c r="CF551" i="35"/>
  <c r="BE73" i="35"/>
  <c r="BI73" i="35" s="1"/>
  <c r="CF391" i="35"/>
  <c r="BE32" i="35"/>
  <c r="CF168" i="35" s="1"/>
  <c r="BE70" i="35"/>
  <c r="BI70" i="35" s="1"/>
  <c r="CF511" i="35"/>
  <c r="CF591" i="35"/>
  <c r="CF503" i="35"/>
  <c r="BE38" i="35"/>
  <c r="BI38" i="35" s="1"/>
  <c r="CF543" i="35"/>
  <c r="CF535" i="35"/>
  <c r="BE41" i="35"/>
  <c r="CF240" i="35" s="1"/>
  <c r="CF271" i="35"/>
  <c r="BE72" i="35"/>
  <c r="CF488" i="35" s="1"/>
  <c r="CF407" i="35"/>
  <c r="CF319" i="35"/>
  <c r="CF191" i="35"/>
  <c r="AP57" i="35"/>
  <c r="AR57" i="35" s="1"/>
  <c r="AP85" i="35"/>
  <c r="BC85" i="35" s="1"/>
  <c r="CD592" i="35" s="1"/>
  <c r="AP89" i="35"/>
  <c r="BC89" i="35" s="1"/>
  <c r="CD624" i="35" s="1"/>
  <c r="CF700" i="35"/>
  <c r="AP103" i="35"/>
  <c r="BD103" i="35" s="1"/>
  <c r="AP50" i="35"/>
  <c r="AR50" i="35" s="1"/>
  <c r="AP110" i="35"/>
  <c r="AR110" i="35" s="1"/>
  <c r="BE28" i="35"/>
  <c r="BI28" i="35" s="1"/>
  <c r="CF519" i="35"/>
  <c r="CF567" i="35"/>
  <c r="AP80" i="35"/>
  <c r="BC80" i="35" s="1"/>
  <c r="CD552" i="35" s="1"/>
  <c r="AP117" i="35"/>
  <c r="BD117" i="35" s="1"/>
  <c r="BH117" i="35" s="1"/>
  <c r="AP112" i="35"/>
  <c r="BC112" i="35" s="1"/>
  <c r="AP56" i="35"/>
  <c r="K56" i="35" s="1"/>
  <c r="AP83" i="35"/>
  <c r="BC83" i="35" s="1"/>
  <c r="CD576" i="35" s="1"/>
  <c r="AP108" i="35"/>
  <c r="AR108" i="35" s="1"/>
  <c r="AP42" i="35"/>
  <c r="BD42" i="35" s="1"/>
  <c r="CY42" i="35" s="1"/>
  <c r="AP87" i="35"/>
  <c r="BD87" i="35" s="1"/>
  <c r="AP99" i="35"/>
  <c r="AR99" i="35" s="1"/>
  <c r="AP33" i="35"/>
  <c r="BC33" i="35" s="1"/>
  <c r="CD176" i="35" s="1"/>
  <c r="AP97" i="35"/>
  <c r="BD97" i="35" s="1"/>
  <c r="Q97" i="35" s="1"/>
  <c r="AP69" i="35"/>
  <c r="AR69" i="35" s="1"/>
  <c r="AP54" i="35"/>
  <c r="AR54" i="35" s="1"/>
  <c r="AP73" i="35"/>
  <c r="K73" i="35" s="1"/>
  <c r="AP84" i="35"/>
  <c r="BC84" i="35" s="1"/>
  <c r="CD584" i="35" s="1"/>
  <c r="AP68" i="35"/>
  <c r="BC68" i="35" s="1"/>
  <c r="CD456" i="35" s="1"/>
  <c r="CF663" i="35"/>
  <c r="AP40" i="35"/>
  <c r="BC40" i="35" s="1"/>
  <c r="AP98" i="35"/>
  <c r="AR98" i="35" s="1"/>
  <c r="AP25" i="35"/>
  <c r="AR25" i="35" s="1"/>
  <c r="AP72" i="35"/>
  <c r="BC72" i="35" s="1"/>
  <c r="CD488" i="35" s="1"/>
  <c r="CF667" i="35"/>
  <c r="AP64" i="35"/>
  <c r="BD64" i="35" s="1"/>
  <c r="AP62" i="35"/>
  <c r="BC62" i="35" s="1"/>
  <c r="CD408" i="35" s="1"/>
  <c r="AP60" i="35"/>
  <c r="BC60" i="35" s="1"/>
  <c r="CD392" i="35" s="1"/>
  <c r="AP119" i="35"/>
  <c r="BD119" i="35" s="1"/>
  <c r="AP24" i="35"/>
  <c r="BC24" i="35" s="1"/>
  <c r="CD103" i="35" s="1"/>
  <c r="AP32" i="35"/>
  <c r="BD32" i="35" s="1"/>
  <c r="AP37" i="35"/>
  <c r="BD37" i="35" s="1"/>
  <c r="AP41" i="35"/>
  <c r="K41" i="35" s="1"/>
  <c r="AP48" i="35"/>
  <c r="BD48" i="35" s="1"/>
  <c r="AP26" i="35"/>
  <c r="AR26" i="35" s="1"/>
  <c r="AP58" i="35"/>
  <c r="BC58" i="35" s="1"/>
  <c r="CD376" i="35" s="1"/>
  <c r="AP106" i="35"/>
  <c r="K106" i="35" s="1"/>
  <c r="AP30" i="35"/>
  <c r="K30" i="35" s="1"/>
  <c r="AP46" i="35"/>
  <c r="K46" i="35" s="1"/>
  <c r="AP61" i="35"/>
  <c r="AR61" i="35" s="1"/>
  <c r="AP101" i="35"/>
  <c r="BD101" i="35" s="1"/>
  <c r="Q101" i="35" s="1"/>
  <c r="CE352" i="35"/>
  <c r="BH55" i="35"/>
  <c r="Q55" i="35"/>
  <c r="AQ20" i="35"/>
  <c r="AM20" i="35"/>
  <c r="AM18" i="35"/>
  <c r="AQ18" i="35"/>
  <c r="AQ15" i="35"/>
  <c r="AM15" i="35"/>
  <c r="AM16" i="35"/>
  <c r="AQ16" i="35"/>
  <c r="CD559" i="35"/>
  <c r="CE199" i="35"/>
  <c r="CE127" i="35"/>
  <c r="CE439" i="35"/>
  <c r="BI69" i="35"/>
  <c r="CF464" i="35"/>
  <c r="CX46" i="35"/>
  <c r="BI46" i="35"/>
  <c r="CF280" i="35"/>
  <c r="BE40" i="35"/>
  <c r="CF231" i="35"/>
  <c r="AP79" i="35"/>
  <c r="BD79" i="35" s="1"/>
  <c r="CX34" i="35"/>
  <c r="BI34" i="35"/>
  <c r="CF184" i="35"/>
  <c r="CD863" i="35"/>
  <c r="CI700" i="35"/>
  <c r="CF504" i="35"/>
  <c r="BI74" i="35"/>
  <c r="CE367" i="35"/>
  <c r="CD663" i="35"/>
  <c r="CD479" i="35"/>
  <c r="BE56" i="35"/>
  <c r="CF359" i="35"/>
  <c r="CL666" i="35"/>
  <c r="CE383" i="35"/>
  <c r="CD295" i="35"/>
  <c r="CD199" i="35"/>
  <c r="AP39" i="35"/>
  <c r="BC39" i="35" s="1"/>
  <c r="AP51" i="35"/>
  <c r="BD51" i="35" s="1"/>
  <c r="CD439" i="35"/>
  <c r="CJ733" i="35"/>
  <c r="CF353" i="35"/>
  <c r="BM55" i="35"/>
  <c r="BI84" i="35"/>
  <c r="CF584" i="35"/>
  <c r="AP29" i="35"/>
  <c r="BC29" i="35" s="1"/>
  <c r="CL664" i="35"/>
  <c r="CD767" i="35"/>
  <c r="CJ695" i="35"/>
  <c r="CE687" i="35"/>
  <c r="CD703" i="35"/>
  <c r="CD367" i="35"/>
  <c r="CE663" i="35"/>
  <c r="CE143" i="35"/>
  <c r="CE479" i="35"/>
  <c r="BE44" i="35"/>
  <c r="CF263" i="35"/>
  <c r="CJ680" i="35"/>
  <c r="CF110" i="35"/>
  <c r="BE25" i="35"/>
  <c r="CF512" i="35"/>
  <c r="BI75" i="35"/>
  <c r="BI78" i="35"/>
  <c r="CF536" i="35"/>
  <c r="CD335" i="35"/>
  <c r="AP53" i="35"/>
  <c r="BD53" i="35" s="1"/>
  <c r="BE65" i="35"/>
  <c r="CF431" i="35"/>
  <c r="BE66" i="35"/>
  <c r="CF439" i="35"/>
  <c r="BE49" i="35"/>
  <c r="CF303" i="35"/>
  <c r="CL671" i="35"/>
  <c r="CD735" i="35"/>
  <c r="CE86" i="35"/>
  <c r="AP45" i="35"/>
  <c r="AM17" i="35"/>
  <c r="AQ17" i="35"/>
  <c r="CJ734" i="35"/>
  <c r="CE726" i="35"/>
  <c r="AP63" i="35"/>
  <c r="BD63" i="35" s="1"/>
  <c r="AP86" i="35"/>
  <c r="AP82" i="35"/>
  <c r="BD82" i="35" s="1"/>
  <c r="CJ698" i="35"/>
  <c r="AP34" i="35"/>
  <c r="BE57" i="35"/>
  <c r="CF367" i="35"/>
  <c r="BY94" i="35"/>
  <c r="CF669" i="35" s="1"/>
  <c r="CF668" i="35"/>
  <c r="BE29" i="35"/>
  <c r="CF143" i="35"/>
  <c r="CE223" i="35"/>
  <c r="BE71" i="35"/>
  <c r="CF479" i="35"/>
  <c r="CK733" i="35"/>
  <c r="CF725" i="35"/>
  <c r="CD263" i="35"/>
  <c r="CJ691" i="35"/>
  <c r="BI37" i="35"/>
  <c r="CX37" i="35"/>
  <c r="CF208" i="35"/>
  <c r="CD110" i="35"/>
  <c r="CF408" i="35"/>
  <c r="BI62" i="35"/>
  <c r="AP116" i="35"/>
  <c r="CD759" i="35"/>
  <c r="CE415" i="35"/>
  <c r="CF632" i="35"/>
  <c r="BI90" i="35"/>
  <c r="CI805" i="35"/>
  <c r="BE53" i="35"/>
  <c r="CF335" i="35"/>
  <c r="CE295" i="35"/>
  <c r="BI86" i="35"/>
  <c r="CF600" i="35"/>
  <c r="CF199" i="35"/>
  <c r="BE36" i="35"/>
  <c r="BE48" i="35"/>
  <c r="CF295" i="35"/>
  <c r="BE59" i="35"/>
  <c r="CF383" i="35"/>
  <c r="AP118" i="35"/>
  <c r="BD118" i="35" s="1"/>
  <c r="CL732" i="35"/>
  <c r="AP121" i="35"/>
  <c r="AP81" i="35"/>
  <c r="BC81" i="35" s="1"/>
  <c r="AP31" i="35"/>
  <c r="BD31" i="35" s="1"/>
  <c r="CD431" i="35"/>
  <c r="BI13" i="35"/>
  <c r="CX13" i="35"/>
  <c r="CF15" i="35"/>
  <c r="AP100" i="35"/>
  <c r="BC100" i="35" s="1"/>
  <c r="AP91" i="35"/>
  <c r="CE527" i="35"/>
  <c r="CL665" i="35"/>
  <c r="AP105" i="35"/>
  <c r="BI80" i="35"/>
  <c r="CF552" i="35"/>
  <c r="BI15" i="35"/>
  <c r="CX15" i="35"/>
  <c r="CF31" i="35"/>
  <c r="AP95" i="35"/>
  <c r="BD95" i="35" s="1"/>
  <c r="CD86" i="35"/>
  <c r="AP113" i="35"/>
  <c r="AP76" i="35"/>
  <c r="AP47" i="35"/>
  <c r="BC47" i="35" s="1"/>
  <c r="BI31" i="35"/>
  <c r="CX31" i="35"/>
  <c r="CF160" i="35"/>
  <c r="CK683" i="35"/>
  <c r="CF675" i="35"/>
  <c r="BI82" i="35"/>
  <c r="CF568" i="35"/>
  <c r="CF344" i="35"/>
  <c r="BI54" i="35"/>
  <c r="BE26" i="35"/>
  <c r="CF118" i="35"/>
  <c r="CD223" i="35"/>
  <c r="CD607" i="35"/>
  <c r="CE263" i="35"/>
  <c r="CE110" i="35"/>
  <c r="BE63" i="35"/>
  <c r="CF415" i="35"/>
  <c r="CE335" i="35"/>
  <c r="BI35" i="35"/>
  <c r="CX35" i="35"/>
  <c r="CF192" i="35"/>
  <c r="CX33" i="35"/>
  <c r="BI33" i="35"/>
  <c r="CF176" i="35"/>
  <c r="BE23" i="35"/>
  <c r="CF94" i="35"/>
  <c r="CE431" i="35"/>
  <c r="CD527" i="35"/>
  <c r="CF376" i="35"/>
  <c r="BI58" i="35"/>
  <c r="AP107" i="35"/>
  <c r="CF86" i="35"/>
  <c r="BE22" i="35"/>
  <c r="BE50" i="35"/>
  <c r="CF311" i="35"/>
  <c r="BE64" i="35"/>
  <c r="CF423" i="35"/>
  <c r="AP90" i="35"/>
  <c r="CE118" i="35"/>
  <c r="CF320" i="35"/>
  <c r="CX51" i="35"/>
  <c r="BI51" i="35"/>
  <c r="BE39" i="35"/>
  <c r="CF223" i="35"/>
  <c r="AP78" i="35"/>
  <c r="BD78" i="35" s="1"/>
  <c r="CF79" i="35"/>
  <c r="BI21" i="35"/>
  <c r="CX21" i="35"/>
  <c r="CF256" i="35"/>
  <c r="BI43" i="35"/>
  <c r="CX43" i="35"/>
  <c r="CE607" i="35"/>
  <c r="AP96" i="35"/>
  <c r="CL662" i="35"/>
  <c r="AP70" i="35"/>
  <c r="AP114" i="35"/>
  <c r="AP44" i="35"/>
  <c r="CD415" i="35"/>
  <c r="AP75" i="35"/>
  <c r="AP74" i="35"/>
  <c r="BD74" i="35" s="1"/>
  <c r="AP21" i="35"/>
  <c r="BD21" i="35" s="1"/>
  <c r="BI68" i="35"/>
  <c r="CF456" i="35"/>
  <c r="CD94" i="35"/>
  <c r="BI83" i="35"/>
  <c r="CF576" i="35"/>
  <c r="AP71" i="35"/>
  <c r="BC71" i="35" s="1"/>
  <c r="BI85" i="35"/>
  <c r="CF592" i="35"/>
  <c r="AP59" i="35"/>
  <c r="BC59" i="35" s="1"/>
  <c r="CF248" i="35"/>
  <c r="BI42" i="35"/>
  <c r="CX42" i="35"/>
  <c r="AP35" i="35"/>
  <c r="BE77" i="35"/>
  <c r="CF527" i="35"/>
  <c r="CK670" i="35"/>
  <c r="CF662" i="35"/>
  <c r="CD311" i="35"/>
  <c r="CD423" i="35"/>
  <c r="BI79" i="35"/>
  <c r="CF544" i="35"/>
  <c r="CD287" i="35"/>
  <c r="BE30" i="35"/>
  <c r="CF151" i="35"/>
  <c r="BI20" i="35"/>
  <c r="CX20" i="35"/>
  <c r="CF71" i="35"/>
  <c r="CF708" i="35"/>
  <c r="CK716" i="35"/>
  <c r="CD118" i="35"/>
  <c r="CD791" i="35"/>
  <c r="CI726" i="35"/>
  <c r="CD718" i="35"/>
  <c r="CJ700" i="35"/>
  <c r="AP28" i="35"/>
  <c r="BE27" i="35"/>
  <c r="CF127" i="35"/>
  <c r="CE94" i="35"/>
  <c r="CF664" i="35"/>
  <c r="CK672" i="35"/>
  <c r="CD303" i="35"/>
  <c r="BI18" i="35"/>
  <c r="CX18" i="35"/>
  <c r="CF55" i="35"/>
  <c r="CD231" i="35"/>
  <c r="CL725" i="35"/>
  <c r="CE311" i="35"/>
  <c r="CE423" i="35"/>
  <c r="BI88" i="35"/>
  <c r="CF616" i="35"/>
  <c r="AP102" i="35"/>
  <c r="BD102" i="35" s="1"/>
  <c r="CE287" i="35"/>
  <c r="CD151" i="35"/>
  <c r="AP38" i="35"/>
  <c r="BD38" i="35" s="1"/>
  <c r="CF328" i="35"/>
  <c r="BI52" i="35"/>
  <c r="BI76" i="35"/>
  <c r="CF520" i="35"/>
  <c r="CD143" i="35"/>
  <c r="AP67" i="35"/>
  <c r="CK673" i="35"/>
  <c r="CF665" i="35"/>
  <c r="AP77" i="35"/>
  <c r="BD77" i="35" s="1"/>
  <c r="CX16" i="35"/>
  <c r="BI16" i="35"/>
  <c r="CF39" i="35"/>
  <c r="CK674" i="35"/>
  <c r="CF666" i="35"/>
  <c r="AP52" i="35"/>
  <c r="BD52" i="35" s="1"/>
  <c r="CI698" i="35"/>
  <c r="AP65" i="35"/>
  <c r="BC65" i="35" s="1"/>
  <c r="CL675" i="35"/>
  <c r="CD359" i="35"/>
  <c r="AP27" i="35"/>
  <c r="BC27" i="35" s="1"/>
  <c r="CE559" i="35"/>
  <c r="AP104" i="35"/>
  <c r="CD383" i="35"/>
  <c r="BE81" i="35"/>
  <c r="CF559" i="35"/>
  <c r="BI17" i="35"/>
  <c r="CX17" i="35"/>
  <c r="CF47" i="35"/>
  <c r="CD127" i="35"/>
  <c r="CF392" i="35"/>
  <c r="BI60" i="35"/>
  <c r="AP23" i="35"/>
  <c r="BC23" i="35" s="1"/>
  <c r="AP49" i="35"/>
  <c r="BD49" i="35" s="1"/>
  <c r="CE303" i="35"/>
  <c r="CK679" i="35"/>
  <c r="CF671" i="35"/>
  <c r="AP111" i="35"/>
  <c r="AP120" i="35"/>
  <c r="BD120" i="35" s="1"/>
  <c r="CE231" i="35"/>
  <c r="CF400" i="35"/>
  <c r="BI61" i="35"/>
  <c r="AP22" i="35"/>
  <c r="BI67" i="35"/>
  <c r="CF448" i="35"/>
  <c r="CI696" i="35"/>
  <c r="AP109" i="35"/>
  <c r="CD719" i="35"/>
  <c r="CD711" i="35"/>
  <c r="BE47" i="35"/>
  <c r="CF287" i="35"/>
  <c r="CE151" i="35"/>
  <c r="AP36" i="35"/>
  <c r="BC36" i="35" s="1"/>
  <c r="AR55" i="35"/>
  <c r="K55" i="35"/>
  <c r="BC55" i="35"/>
  <c r="BE87" i="35"/>
  <c r="CF607" i="35"/>
  <c r="AM13" i="35"/>
  <c r="AQ13" i="35"/>
  <c r="AP115" i="35"/>
  <c r="AP88" i="35"/>
  <c r="BD88" i="35" s="1"/>
  <c r="CE359" i="35"/>
  <c r="CF272" i="35"/>
  <c r="CX45" i="35"/>
  <c r="BI45" i="35"/>
  <c r="AP94" i="35"/>
  <c r="BC94" i="35" s="1"/>
  <c r="AP43" i="35"/>
  <c r="AP66" i="35"/>
  <c r="BI89" i="35" l="1"/>
  <c r="CF625" i="35" s="1"/>
  <c r="BI91" i="35"/>
  <c r="CF641" i="35" s="1"/>
  <c r="BI24" i="35"/>
  <c r="BM24" i="35" s="1"/>
  <c r="CX24" i="35"/>
  <c r="DC24" i="35" s="1"/>
  <c r="BD57" i="35"/>
  <c r="CE368" i="35" s="1"/>
  <c r="BD80" i="35"/>
  <c r="BH80" i="35" s="1"/>
  <c r="BI41" i="35"/>
  <c r="CF241" i="35" s="1"/>
  <c r="CX32" i="35"/>
  <c r="DC32" i="35" s="1"/>
  <c r="BD89" i="35"/>
  <c r="CE624" i="35" s="1"/>
  <c r="CF472" i="35"/>
  <c r="BI32" i="35"/>
  <c r="BM32" i="35" s="1"/>
  <c r="CF496" i="35"/>
  <c r="CX28" i="35"/>
  <c r="CW28" i="35" s="1"/>
  <c r="CX38" i="35"/>
  <c r="DC38" i="35" s="1"/>
  <c r="K37" i="35"/>
  <c r="CF216" i="35"/>
  <c r="BC37" i="35"/>
  <c r="CD208" i="35" s="1"/>
  <c r="K112" i="35"/>
  <c r="Q42" i="35"/>
  <c r="K85" i="35"/>
  <c r="AR62" i="35"/>
  <c r="AR85" i="35"/>
  <c r="BD62" i="35"/>
  <c r="Q62" i="35" s="1"/>
  <c r="BI72" i="35"/>
  <c r="CF489" i="35" s="1"/>
  <c r="BD106" i="35"/>
  <c r="BH106" i="35" s="1"/>
  <c r="BC103" i="35"/>
  <c r="BG103" i="35" s="1"/>
  <c r="BD98" i="35"/>
  <c r="BH98" i="35" s="1"/>
  <c r="K98" i="35"/>
  <c r="AR72" i="35"/>
  <c r="K72" i="35"/>
  <c r="CX41" i="35"/>
  <c r="DC41" i="35" s="1"/>
  <c r="BC110" i="35"/>
  <c r="K32" i="35"/>
  <c r="AR106" i="35"/>
  <c r="K97" i="35"/>
  <c r="BD26" i="35"/>
  <c r="BH26" i="35" s="1"/>
  <c r="AR80" i="35"/>
  <c r="AR83" i="35"/>
  <c r="BC26" i="35"/>
  <c r="CD119" i="35" s="1"/>
  <c r="AR97" i="35"/>
  <c r="BD112" i="35"/>
  <c r="BG112" i="35" s="1"/>
  <c r="BK112" i="35" s="1"/>
  <c r="BC32" i="35"/>
  <c r="BG32" i="35" s="1"/>
  <c r="BD54" i="35"/>
  <c r="CE344" i="35" s="1"/>
  <c r="AR32" i="35"/>
  <c r="AR112" i="35"/>
  <c r="BC54" i="35"/>
  <c r="CD344" i="35" s="1"/>
  <c r="K54" i="35"/>
  <c r="BC98" i="35"/>
  <c r="CD696" i="35" s="1"/>
  <c r="CE248" i="35"/>
  <c r="AR41" i="35"/>
  <c r="BH42" i="35"/>
  <c r="BL42" i="35" s="1"/>
  <c r="BC64" i="35"/>
  <c r="CD424" i="35" s="1"/>
  <c r="CF136" i="35"/>
  <c r="BC101" i="35"/>
  <c r="BG101" i="35" s="1"/>
  <c r="AR42" i="35"/>
  <c r="BC87" i="35"/>
  <c r="BG87" i="35" s="1"/>
  <c r="AR37" i="35"/>
  <c r="BD30" i="35"/>
  <c r="Q30" i="35" s="1"/>
  <c r="BC30" i="35"/>
  <c r="CD152" i="35" s="1"/>
  <c r="K62" i="35"/>
  <c r="K69" i="35"/>
  <c r="K80" i="35"/>
  <c r="K99" i="35"/>
  <c r="K89" i="35"/>
  <c r="BD99" i="35"/>
  <c r="BH99" i="35" s="1"/>
  <c r="AR89" i="35"/>
  <c r="K57" i="35"/>
  <c r="K42" i="35"/>
  <c r="AR33" i="35"/>
  <c r="BC117" i="35"/>
  <c r="BG117" i="35" s="1"/>
  <c r="BK117" i="35" s="1"/>
  <c r="Q117" i="35"/>
  <c r="K26" i="35"/>
  <c r="BC97" i="35"/>
  <c r="CD688" i="35" s="1"/>
  <c r="BD25" i="35"/>
  <c r="BH25" i="35" s="1"/>
  <c r="BD50" i="35"/>
  <c r="BH50" i="35" s="1"/>
  <c r="BC50" i="35"/>
  <c r="CD312" i="35" s="1"/>
  <c r="K110" i="35"/>
  <c r="BC69" i="35"/>
  <c r="BC56" i="35"/>
  <c r="CD360" i="35" s="1"/>
  <c r="K24" i="35"/>
  <c r="BD56" i="35"/>
  <c r="CE360" i="35" s="1"/>
  <c r="AR58" i="35"/>
  <c r="K50" i="35"/>
  <c r="K25" i="35"/>
  <c r="K58" i="35"/>
  <c r="BC99" i="35"/>
  <c r="BH103" i="35"/>
  <c r="BL103" i="35" s="1"/>
  <c r="BP103" i="35" s="1"/>
  <c r="BT103" i="35" s="1"/>
  <c r="BX103" i="35" s="1"/>
  <c r="Q103" i="35"/>
  <c r="BC25" i="35"/>
  <c r="CD111" i="35" s="1"/>
  <c r="BD68" i="35"/>
  <c r="Q68" i="35" s="1"/>
  <c r="BC57" i="35"/>
  <c r="CD368" i="35" s="1"/>
  <c r="AR73" i="35"/>
  <c r="BC42" i="35"/>
  <c r="BG42" i="35" s="1"/>
  <c r="BD110" i="35"/>
  <c r="BC106" i="35"/>
  <c r="BD69" i="35"/>
  <c r="CE464" i="35" s="1"/>
  <c r="K108" i="35"/>
  <c r="BD85" i="35"/>
  <c r="Q85" i="35" s="1"/>
  <c r="K68" i="35"/>
  <c r="K103" i="35"/>
  <c r="AR103" i="35"/>
  <c r="AR68" i="35"/>
  <c r="BD47" i="35"/>
  <c r="BG47" i="35" s="1"/>
  <c r="K33" i="35"/>
  <c r="K83" i="35"/>
  <c r="BD33" i="35"/>
  <c r="CE176" i="35" s="1"/>
  <c r="BC108" i="35"/>
  <c r="BD108" i="35"/>
  <c r="AR117" i="35"/>
  <c r="BD40" i="35"/>
  <c r="BH40" i="35" s="1"/>
  <c r="AR56" i="35"/>
  <c r="BD72" i="35"/>
  <c r="BG72" i="35" s="1"/>
  <c r="BD58" i="35"/>
  <c r="BG58" i="35" s="1"/>
  <c r="CD377" i="35" s="1"/>
  <c r="K117" i="35"/>
  <c r="BH97" i="35"/>
  <c r="CE689" i="35" s="1"/>
  <c r="K84" i="35"/>
  <c r="AR84" i="35"/>
  <c r="BD83" i="35"/>
  <c r="BD84" i="35"/>
  <c r="CE584" i="35" s="1"/>
  <c r="AR40" i="35"/>
  <c r="K40" i="35"/>
  <c r="AR60" i="35"/>
  <c r="AR24" i="35"/>
  <c r="AR30" i="35"/>
  <c r="BD39" i="35"/>
  <c r="CY39" i="35" s="1"/>
  <c r="K64" i="35"/>
  <c r="AR64" i="35"/>
  <c r="K60" i="35"/>
  <c r="BD60" i="35"/>
  <c r="BH60" i="35" s="1"/>
  <c r="BC73" i="35"/>
  <c r="BD73" i="35"/>
  <c r="K87" i="35"/>
  <c r="AR87" i="35"/>
  <c r="Q119" i="35"/>
  <c r="BH119" i="35"/>
  <c r="BL119" i="35" s="1"/>
  <c r="BP119" i="35" s="1"/>
  <c r="BT119" i="35" s="1"/>
  <c r="BX119" i="35" s="1"/>
  <c r="BH101" i="35"/>
  <c r="BL101" i="35" s="1"/>
  <c r="BP101" i="35" s="1"/>
  <c r="BT101" i="35" s="1"/>
  <c r="BX101" i="35" s="1"/>
  <c r="CE725" i="35" s="1"/>
  <c r="BC48" i="35"/>
  <c r="BG48" i="35" s="1"/>
  <c r="AR101" i="35"/>
  <c r="K101" i="35"/>
  <c r="BC41" i="35"/>
  <c r="BD41" i="35"/>
  <c r="BC46" i="35"/>
  <c r="BD46" i="35"/>
  <c r="BD61" i="35"/>
  <c r="BC61" i="35"/>
  <c r="BD29" i="35"/>
  <c r="CY29" i="35" s="1"/>
  <c r="BC119" i="35"/>
  <c r="BG119" i="35" s="1"/>
  <c r="CD865" i="35" s="1"/>
  <c r="AR119" i="35"/>
  <c r="K119" i="35"/>
  <c r="AR48" i="35"/>
  <c r="K48" i="35"/>
  <c r="K61" i="35"/>
  <c r="AR46" i="35"/>
  <c r="CV42" i="35"/>
  <c r="BC77" i="35"/>
  <c r="CD528" i="35" s="1"/>
  <c r="BD24" i="35"/>
  <c r="CD200" i="35"/>
  <c r="CE328" i="35"/>
  <c r="BH52" i="35"/>
  <c r="Q52" i="35"/>
  <c r="CY38" i="35"/>
  <c r="BH38" i="35"/>
  <c r="CE216" i="35"/>
  <c r="Q38" i="35"/>
  <c r="CE416" i="35"/>
  <c r="BH63" i="35"/>
  <c r="Q63" i="35"/>
  <c r="BH95" i="35"/>
  <c r="Q95" i="35"/>
  <c r="CE672" i="35"/>
  <c r="BH118" i="35"/>
  <c r="Q118" i="35"/>
  <c r="BH88" i="35"/>
  <c r="Q88" i="35"/>
  <c r="CE616" i="35"/>
  <c r="BH120" i="35"/>
  <c r="Q120" i="35"/>
  <c r="BH74" i="35"/>
  <c r="Q74" i="35"/>
  <c r="CE504" i="35"/>
  <c r="CD95" i="35"/>
  <c r="CE336" i="35"/>
  <c r="BH53" i="35"/>
  <c r="Q53" i="35"/>
  <c r="CD664" i="35"/>
  <c r="CD432" i="35"/>
  <c r="CE320" i="35"/>
  <c r="CY51" i="35"/>
  <c r="CV51" i="35" s="1"/>
  <c r="BH51" i="35"/>
  <c r="Q51" i="35"/>
  <c r="BH77" i="35"/>
  <c r="Q77" i="35"/>
  <c r="CE528" i="35"/>
  <c r="CD560" i="35"/>
  <c r="K43" i="35"/>
  <c r="AR43" i="35"/>
  <c r="BC43" i="35"/>
  <c r="BD43" i="35"/>
  <c r="CK681" i="35"/>
  <c r="CF673" i="35"/>
  <c r="BM42" i="35"/>
  <c r="CF249" i="35"/>
  <c r="K44" i="35"/>
  <c r="AR44" i="35"/>
  <c r="BM45" i="35"/>
  <c r="CF273" i="35"/>
  <c r="CY31" i="35"/>
  <c r="CV31" i="35" s="1"/>
  <c r="BH31" i="35"/>
  <c r="CE160" i="35"/>
  <c r="Q31" i="35"/>
  <c r="BM67" i="35"/>
  <c r="CF449" i="35"/>
  <c r="CF393" i="35"/>
  <c r="BM60" i="35"/>
  <c r="BI81" i="35"/>
  <c r="CF560" i="35"/>
  <c r="BD81" i="35"/>
  <c r="AR67" i="35"/>
  <c r="K67" i="35"/>
  <c r="BD67" i="35"/>
  <c r="BC67" i="35"/>
  <c r="CE424" i="35"/>
  <c r="BH64" i="35"/>
  <c r="Q64" i="35"/>
  <c r="CL733" i="35"/>
  <c r="CF672" i="35"/>
  <c r="CK680" i="35"/>
  <c r="BI27" i="35"/>
  <c r="CX27" i="35"/>
  <c r="CF128" i="35"/>
  <c r="CK724" i="35"/>
  <c r="CF716" i="35"/>
  <c r="CK678" i="35"/>
  <c r="CF670" i="35"/>
  <c r="AR75" i="35"/>
  <c r="K75" i="35"/>
  <c r="BC75" i="35"/>
  <c r="BI22" i="35"/>
  <c r="CX22" i="35"/>
  <c r="CF87" i="35"/>
  <c r="CF377" i="35"/>
  <c r="BM58" i="35"/>
  <c r="CW35" i="35"/>
  <c r="DC35" i="35"/>
  <c r="AR113" i="35"/>
  <c r="K113" i="35"/>
  <c r="BC113" i="35"/>
  <c r="BM80" i="35"/>
  <c r="CF553" i="35"/>
  <c r="CX29" i="35"/>
  <c r="BI29" i="35"/>
  <c r="CF144" i="35"/>
  <c r="CJ706" i="35"/>
  <c r="BI65" i="35"/>
  <c r="CF432" i="35"/>
  <c r="CL672" i="35"/>
  <c r="K39" i="35"/>
  <c r="AR39" i="35"/>
  <c r="CL674" i="35"/>
  <c r="BL55" i="35"/>
  <c r="CE353" i="35"/>
  <c r="K94" i="35"/>
  <c r="AR94" i="35"/>
  <c r="BM28" i="35"/>
  <c r="CF137" i="35"/>
  <c r="AR23" i="35"/>
  <c r="K23" i="35"/>
  <c r="K52" i="35"/>
  <c r="AR52" i="35"/>
  <c r="BC52" i="35"/>
  <c r="CF617" i="35"/>
  <c r="BM88" i="35"/>
  <c r="BM83" i="35"/>
  <c r="CF577" i="35"/>
  <c r="BH87" i="35"/>
  <c r="CE608" i="35"/>
  <c r="Q87" i="35"/>
  <c r="AR107" i="35"/>
  <c r="K107" i="35"/>
  <c r="K118" i="35"/>
  <c r="AR118" i="35"/>
  <c r="BC118" i="35"/>
  <c r="BG118" i="35" s="1"/>
  <c r="BI87" i="35"/>
  <c r="CF608" i="35"/>
  <c r="CW45" i="35"/>
  <c r="DC45" i="35"/>
  <c r="BI47" i="35"/>
  <c r="CX47" i="35"/>
  <c r="CF288" i="35"/>
  <c r="K22" i="35"/>
  <c r="AR22" i="35"/>
  <c r="CK687" i="35"/>
  <c r="CF679" i="35"/>
  <c r="CD384" i="35"/>
  <c r="CK682" i="35"/>
  <c r="CF674" i="35"/>
  <c r="CD144" i="35"/>
  <c r="CD232" i="35"/>
  <c r="AR28" i="35"/>
  <c r="K28" i="35"/>
  <c r="BD28" i="35"/>
  <c r="BC28" i="35"/>
  <c r="BI30" i="35"/>
  <c r="CX30" i="35"/>
  <c r="CF152" i="35"/>
  <c r="AR59" i="35"/>
  <c r="K59" i="35"/>
  <c r="K114" i="35"/>
  <c r="AR114" i="35"/>
  <c r="BC114" i="35"/>
  <c r="BD114" i="35"/>
  <c r="CW43" i="35"/>
  <c r="DC43" i="35"/>
  <c r="CF224" i="35"/>
  <c r="BI39" i="35"/>
  <c r="CX39" i="35"/>
  <c r="AR90" i="35"/>
  <c r="K90" i="35"/>
  <c r="BC90" i="35"/>
  <c r="BI23" i="35"/>
  <c r="CX23" i="35"/>
  <c r="CF95" i="35"/>
  <c r="BM35" i="35"/>
  <c r="CF193" i="35"/>
  <c r="BM82" i="35"/>
  <c r="CF569" i="35"/>
  <c r="BC22" i="35"/>
  <c r="AR105" i="35"/>
  <c r="K105" i="35"/>
  <c r="BC105" i="35"/>
  <c r="BD105" i="35"/>
  <c r="CF384" i="35"/>
  <c r="BI59" i="35"/>
  <c r="BH48" i="35"/>
  <c r="CY48" i="35"/>
  <c r="CE296" i="35"/>
  <c r="Q48" i="35"/>
  <c r="BM73" i="35"/>
  <c r="CF497" i="35"/>
  <c r="K82" i="35"/>
  <c r="AR82" i="35"/>
  <c r="BC82" i="35"/>
  <c r="AN17" i="35"/>
  <c r="AS17" i="35" s="1"/>
  <c r="AR29" i="35"/>
  <c r="K29" i="35"/>
  <c r="CY37" i="35"/>
  <c r="CV37" i="35" s="1"/>
  <c r="BH37" i="35"/>
  <c r="CE208" i="35"/>
  <c r="Q37" i="35"/>
  <c r="CI708" i="35"/>
  <c r="BM69" i="35"/>
  <c r="CF465" i="35"/>
  <c r="CE79" i="35"/>
  <c r="CY21" i="35"/>
  <c r="CV21" i="35" s="1"/>
  <c r="BH21" i="35"/>
  <c r="Q21" i="35"/>
  <c r="BM61" i="35"/>
  <c r="CF401" i="35"/>
  <c r="CD128" i="35"/>
  <c r="CL683" i="35"/>
  <c r="CD288" i="35"/>
  <c r="CF528" i="35"/>
  <c r="BI77" i="35"/>
  <c r="K70" i="35"/>
  <c r="AR70" i="35"/>
  <c r="BD70" i="35"/>
  <c r="BC70" i="35"/>
  <c r="BM43" i="35"/>
  <c r="CF257" i="35"/>
  <c r="K91" i="35"/>
  <c r="AR91" i="35"/>
  <c r="BC91" i="35"/>
  <c r="K31" i="35"/>
  <c r="AR31" i="35"/>
  <c r="BC31" i="35"/>
  <c r="BC44" i="35"/>
  <c r="K86" i="35"/>
  <c r="AR86" i="35"/>
  <c r="BC86" i="35"/>
  <c r="BD86" i="35"/>
  <c r="K45" i="35"/>
  <c r="AR45" i="35"/>
  <c r="BC45" i="35"/>
  <c r="BD45" i="35"/>
  <c r="CL679" i="35"/>
  <c r="BM75" i="35"/>
  <c r="CF513" i="35"/>
  <c r="CJ688" i="35"/>
  <c r="CJ703" i="35"/>
  <c r="CE695" i="35"/>
  <c r="BM38" i="35"/>
  <c r="CF217" i="35"/>
  <c r="BD91" i="35"/>
  <c r="BI40" i="35"/>
  <c r="CX40" i="35"/>
  <c r="CF232" i="35"/>
  <c r="AN18" i="35"/>
  <c r="AS18" i="35" s="1"/>
  <c r="K36" i="35"/>
  <c r="AR36" i="35"/>
  <c r="BH78" i="35"/>
  <c r="CE536" i="35"/>
  <c r="Q78" i="35"/>
  <c r="CJ708" i="35"/>
  <c r="CF457" i="35"/>
  <c r="BM68" i="35"/>
  <c r="BM33" i="35"/>
  <c r="CF177" i="35"/>
  <c r="BD44" i="35"/>
  <c r="CF119" i="35"/>
  <c r="BI26" i="35"/>
  <c r="CX26" i="35"/>
  <c r="CK691" i="35"/>
  <c r="CF683" i="35"/>
  <c r="DC31" i="35"/>
  <c r="CW31" i="35"/>
  <c r="K95" i="35"/>
  <c r="AR95" i="35"/>
  <c r="BC95" i="35"/>
  <c r="CL673" i="35"/>
  <c r="CF336" i="35"/>
  <c r="BI53" i="35"/>
  <c r="K63" i="35"/>
  <c r="AR63" i="35"/>
  <c r="BH79" i="35"/>
  <c r="Q79" i="35"/>
  <c r="CE544" i="35"/>
  <c r="K53" i="35"/>
  <c r="AR53" i="35"/>
  <c r="BD94" i="35"/>
  <c r="BM84" i="35"/>
  <c r="CF585" i="35"/>
  <c r="CF360" i="35"/>
  <c r="BI56" i="35"/>
  <c r="CD480" i="35"/>
  <c r="AN20" i="35"/>
  <c r="AS20" i="35" s="1"/>
  <c r="BH82" i="35"/>
  <c r="CE568" i="35"/>
  <c r="Q82" i="35"/>
  <c r="BM16" i="35"/>
  <c r="CF40" i="35"/>
  <c r="BM85" i="35"/>
  <c r="CF593" i="35"/>
  <c r="BI48" i="35"/>
  <c r="CX48" i="35"/>
  <c r="CF296" i="35"/>
  <c r="K109" i="35"/>
  <c r="AR109" i="35"/>
  <c r="BC109" i="35"/>
  <c r="BM89" i="35"/>
  <c r="AR27" i="35"/>
  <c r="K27" i="35"/>
  <c r="K65" i="35"/>
  <c r="AR65" i="35"/>
  <c r="DC16" i="35"/>
  <c r="BM76" i="35"/>
  <c r="CF521" i="35"/>
  <c r="DC18" i="35"/>
  <c r="DC20" i="35"/>
  <c r="K71" i="35"/>
  <c r="AR71" i="35"/>
  <c r="BC63" i="35"/>
  <c r="CL670" i="35"/>
  <c r="DC21" i="35"/>
  <c r="CW21" i="35"/>
  <c r="CW51" i="35"/>
  <c r="DC51" i="35"/>
  <c r="BD65" i="35"/>
  <c r="BG65" i="35" s="1"/>
  <c r="CW33" i="35"/>
  <c r="DC33" i="35"/>
  <c r="BD90" i="35"/>
  <c r="BD75" i="35"/>
  <c r="BM31" i="35"/>
  <c r="CF161" i="35"/>
  <c r="AR100" i="35"/>
  <c r="K100" i="35"/>
  <c r="K121" i="35"/>
  <c r="AR121" i="35"/>
  <c r="BC121" i="35"/>
  <c r="BI36" i="35"/>
  <c r="CX36" i="35"/>
  <c r="CF200" i="35"/>
  <c r="K116" i="35"/>
  <c r="AR116" i="35"/>
  <c r="BC116" i="35"/>
  <c r="BD116" i="35"/>
  <c r="DC37" i="35"/>
  <c r="CW37" i="35"/>
  <c r="BI71" i="35"/>
  <c r="CF480" i="35"/>
  <c r="CF368" i="35"/>
  <c r="BI57" i="35"/>
  <c r="BD100" i="35"/>
  <c r="BD22" i="35"/>
  <c r="BI49" i="35"/>
  <c r="CX49" i="35"/>
  <c r="CF304" i="35"/>
  <c r="BC53" i="35"/>
  <c r="BI25" i="35"/>
  <c r="CX25" i="35"/>
  <c r="CF111" i="35"/>
  <c r="BQ55" i="35"/>
  <c r="CF354" i="35"/>
  <c r="BM74" i="35"/>
  <c r="CF505" i="35"/>
  <c r="BM34" i="35"/>
  <c r="CF185" i="35"/>
  <c r="AN16" i="35"/>
  <c r="AS16" i="35" s="1"/>
  <c r="BH49" i="35"/>
  <c r="CY49" i="35"/>
  <c r="CE304" i="35"/>
  <c r="Q49" i="35"/>
  <c r="BM51" i="35"/>
  <c r="CF321" i="35"/>
  <c r="AR81" i="35"/>
  <c r="K81" i="35"/>
  <c r="AR115" i="35"/>
  <c r="K115" i="35"/>
  <c r="BD115" i="35"/>
  <c r="BC115" i="35"/>
  <c r="K66" i="35"/>
  <c r="AR66" i="35"/>
  <c r="BH102" i="35"/>
  <c r="Q102" i="35"/>
  <c r="CD352" i="35"/>
  <c r="BG55" i="35"/>
  <c r="BL117" i="35"/>
  <c r="BP117" i="35" s="1"/>
  <c r="BT117" i="35" s="1"/>
  <c r="BX117" i="35" s="1"/>
  <c r="CE849" i="35"/>
  <c r="CF473" i="35"/>
  <c r="BM70" i="35"/>
  <c r="DC17" i="35"/>
  <c r="AR104" i="35"/>
  <c r="K104" i="35"/>
  <c r="BC104" i="35"/>
  <c r="AR77" i="35"/>
  <c r="K77" i="35"/>
  <c r="BM52" i="35"/>
  <c r="CF329" i="35"/>
  <c r="K102" i="35"/>
  <c r="AR102" i="35"/>
  <c r="BC102" i="35"/>
  <c r="BG102" i="35" s="1"/>
  <c r="BM18" i="35"/>
  <c r="CF56" i="35"/>
  <c r="CI734" i="35"/>
  <c r="CD726" i="35"/>
  <c r="BM20" i="35"/>
  <c r="CF72" i="35"/>
  <c r="BM79" i="35"/>
  <c r="CF545" i="35"/>
  <c r="K35" i="35"/>
  <c r="AR35" i="35"/>
  <c r="BD35" i="35"/>
  <c r="BC35" i="35"/>
  <c r="BD104" i="35"/>
  <c r="BM21" i="35"/>
  <c r="CF80" i="35"/>
  <c r="BI64" i="35"/>
  <c r="CF424" i="35"/>
  <c r="DC15" i="35"/>
  <c r="CI813" i="35"/>
  <c r="CF409" i="35"/>
  <c r="BM62" i="35"/>
  <c r="BM37" i="35"/>
  <c r="CF209" i="35"/>
  <c r="CK741" i="35"/>
  <c r="CF733" i="35"/>
  <c r="CF264" i="35"/>
  <c r="CX44" i="35"/>
  <c r="BI44" i="35"/>
  <c r="BD113" i="35"/>
  <c r="BC66" i="35"/>
  <c r="BD59" i="35"/>
  <c r="DC34" i="35"/>
  <c r="CW34" i="35"/>
  <c r="BD66" i="35"/>
  <c r="AN15" i="35"/>
  <c r="AS15" i="35" s="1"/>
  <c r="K88" i="35"/>
  <c r="AR88" i="35"/>
  <c r="BC88" i="35"/>
  <c r="AN13" i="35"/>
  <c r="AS13" i="35" s="1"/>
  <c r="CI704" i="35"/>
  <c r="K120" i="35"/>
  <c r="AR120" i="35"/>
  <c r="BC120" i="35"/>
  <c r="BG120" i="35" s="1"/>
  <c r="K49" i="35"/>
  <c r="AR49" i="35"/>
  <c r="BM17" i="35"/>
  <c r="CF48" i="35"/>
  <c r="CI706" i="35"/>
  <c r="BC49" i="35"/>
  <c r="BD23" i="35"/>
  <c r="BH32" i="35"/>
  <c r="CY32" i="35"/>
  <c r="CE168" i="35"/>
  <c r="Q32" i="35"/>
  <c r="DC42" i="35"/>
  <c r="CW42" i="35"/>
  <c r="DD42" i="35"/>
  <c r="K21" i="35"/>
  <c r="AR21" i="35"/>
  <c r="BC21" i="35"/>
  <c r="AR96" i="35"/>
  <c r="K96" i="35"/>
  <c r="BC96" i="35"/>
  <c r="BD96" i="35"/>
  <c r="BI63" i="35"/>
  <c r="CF416" i="35"/>
  <c r="BM54" i="35"/>
  <c r="CF345" i="35"/>
  <c r="K47" i="35"/>
  <c r="AR47" i="35"/>
  <c r="BM15" i="35"/>
  <c r="CF32" i="35"/>
  <c r="DC13" i="35"/>
  <c r="CL740" i="35"/>
  <c r="CF633" i="35"/>
  <c r="BM90" i="35"/>
  <c r="AR34" i="35"/>
  <c r="K34" i="35"/>
  <c r="BD34" i="35"/>
  <c r="BC34" i="35"/>
  <c r="CJ742" i="35"/>
  <c r="CE734" i="35"/>
  <c r="BI66" i="35"/>
  <c r="CF440" i="35"/>
  <c r="BD71" i="35"/>
  <c r="BG71" i="35" s="1"/>
  <c r="BC107" i="35"/>
  <c r="BD109" i="35"/>
  <c r="BD121" i="35"/>
  <c r="K79" i="35"/>
  <c r="AR79" i="35"/>
  <c r="BC79" i="35"/>
  <c r="BM46" i="35"/>
  <c r="CF281" i="35"/>
  <c r="BD27" i="35"/>
  <c r="K111" i="35"/>
  <c r="AR111" i="35"/>
  <c r="BC111" i="35"/>
  <c r="BD111" i="35"/>
  <c r="K38" i="35"/>
  <c r="AR38" i="35"/>
  <c r="BC38" i="35"/>
  <c r="K74" i="35"/>
  <c r="AR74" i="35"/>
  <c r="BC74" i="35"/>
  <c r="K78" i="35"/>
  <c r="AR78" i="35"/>
  <c r="BC78" i="35"/>
  <c r="CX50" i="35"/>
  <c r="BI50" i="35"/>
  <c r="CF312" i="35"/>
  <c r="CD224" i="35"/>
  <c r="AR76" i="35"/>
  <c r="K76" i="35"/>
  <c r="BD76" i="35"/>
  <c r="BC76" i="35"/>
  <c r="BM13" i="35"/>
  <c r="CF16" i="35"/>
  <c r="BM86" i="35"/>
  <c r="CF601" i="35"/>
  <c r="CJ699" i="35"/>
  <c r="BD107" i="35"/>
  <c r="BM78" i="35"/>
  <c r="CF537" i="35"/>
  <c r="CJ741" i="35"/>
  <c r="AR51" i="35"/>
  <c r="K51" i="35"/>
  <c r="BC51" i="35"/>
  <c r="CW46" i="35"/>
  <c r="DC46" i="35"/>
  <c r="BD36" i="35"/>
  <c r="BM91" i="35" l="1"/>
  <c r="BQ91" i="35" s="1"/>
  <c r="CE552" i="35"/>
  <c r="CF104" i="35"/>
  <c r="CW24" i="35"/>
  <c r="BG80" i="35"/>
  <c r="CD553" i="35" s="1"/>
  <c r="Q57" i="35"/>
  <c r="BH57" i="35"/>
  <c r="BL57" i="35" s="1"/>
  <c r="CW32" i="35"/>
  <c r="CV32" i="35"/>
  <c r="CE456" i="35"/>
  <c r="CD168" i="35"/>
  <c r="BG68" i="35"/>
  <c r="CD457" i="35" s="1"/>
  <c r="CD809" i="35"/>
  <c r="Q58" i="35"/>
  <c r="BG37" i="35"/>
  <c r="BK37" i="35" s="1"/>
  <c r="BH112" i="35"/>
  <c r="BL112" i="35" s="1"/>
  <c r="BP112" i="35" s="1"/>
  <c r="BT112" i="35" s="1"/>
  <c r="BX112" i="35" s="1"/>
  <c r="BG25" i="35"/>
  <c r="CD112" i="35" s="1"/>
  <c r="Q106" i="35"/>
  <c r="Q99" i="35"/>
  <c r="CF169" i="35"/>
  <c r="DC28" i="35"/>
  <c r="Q89" i="35"/>
  <c r="CD248" i="35"/>
  <c r="BM41" i="35"/>
  <c r="CF242" i="35" s="1"/>
  <c r="BH89" i="35"/>
  <c r="CE625" i="35" s="1"/>
  <c r="BG89" i="35"/>
  <c r="CD625" i="35" s="1"/>
  <c r="Q80" i="35"/>
  <c r="BH68" i="35"/>
  <c r="CE457" i="35" s="1"/>
  <c r="BH39" i="35"/>
  <c r="BL39" i="35" s="1"/>
  <c r="CE408" i="35"/>
  <c r="CE737" i="35"/>
  <c r="CW38" i="35"/>
  <c r="BH62" i="35"/>
  <c r="BL62" i="35" s="1"/>
  <c r="Q112" i="35"/>
  <c r="BG106" i="35"/>
  <c r="CD761" i="35" s="1"/>
  <c r="BG56" i="35"/>
  <c r="CD361" i="35" s="1"/>
  <c r="CV38" i="35"/>
  <c r="BG62" i="35"/>
  <c r="BK62" i="35" s="1"/>
  <c r="BG39" i="35"/>
  <c r="BK39" i="35" s="1"/>
  <c r="CW41" i="35"/>
  <c r="BG40" i="35"/>
  <c r="BK40" i="35" s="1"/>
  <c r="CE119" i="35"/>
  <c r="Q98" i="35"/>
  <c r="BL97" i="35"/>
  <c r="BP97" i="35" s="1"/>
  <c r="Q39" i="35"/>
  <c r="BG64" i="35"/>
  <c r="CD425" i="35" s="1"/>
  <c r="CD608" i="35"/>
  <c r="BG26" i="35"/>
  <c r="CD120" i="35" s="1"/>
  <c r="CE224" i="35"/>
  <c r="Q47" i="35"/>
  <c r="BM72" i="35"/>
  <c r="BQ72" i="35" s="1"/>
  <c r="Q26" i="35"/>
  <c r="Q69" i="35"/>
  <c r="BG98" i="35"/>
  <c r="CD697" i="35" s="1"/>
  <c r="BH47" i="35"/>
  <c r="CE289" i="35" s="1"/>
  <c r="CD296" i="35"/>
  <c r="Q54" i="35"/>
  <c r="CY26" i="35"/>
  <c r="CV26" i="35" s="1"/>
  <c r="CE249" i="35"/>
  <c r="BH54" i="35"/>
  <c r="BL54" i="35" s="1"/>
  <c r="Q33" i="35"/>
  <c r="CY33" i="35"/>
  <c r="CV33" i="35" s="1"/>
  <c r="BG33" i="35"/>
  <c r="BK33" i="35" s="1"/>
  <c r="BG110" i="35"/>
  <c r="BK110" i="35" s="1"/>
  <c r="CE312" i="35"/>
  <c r="CD737" i="35"/>
  <c r="BK103" i="35"/>
  <c r="BO103" i="35" s="1"/>
  <c r="BK101" i="35"/>
  <c r="BO101" i="35" s="1"/>
  <c r="BS101" i="35" s="1"/>
  <c r="BW101" i="35" s="1"/>
  <c r="CD725" i="35" s="1"/>
  <c r="CD721" i="35"/>
  <c r="DD31" i="35"/>
  <c r="DF31" i="35" s="1"/>
  <c r="BG54" i="35"/>
  <c r="BK54" i="35" s="1"/>
  <c r="BG30" i="35"/>
  <c r="CD153" i="35" s="1"/>
  <c r="BH69" i="35"/>
  <c r="CE465" i="35" s="1"/>
  <c r="BG99" i="35"/>
  <c r="BK99" i="35" s="1"/>
  <c r="BG69" i="35"/>
  <c r="CD465" i="35" s="1"/>
  <c r="CY40" i="35"/>
  <c r="CV40" i="35" s="1"/>
  <c r="CE152" i="35"/>
  <c r="CY30" i="35"/>
  <c r="CV30" i="35" s="1"/>
  <c r="CD464" i="35"/>
  <c r="BH30" i="35"/>
  <c r="CE153" i="35" s="1"/>
  <c r="BH72" i="35"/>
  <c r="CE489" i="35" s="1"/>
  <c r="BH33" i="35"/>
  <c r="BL33" i="35" s="1"/>
  <c r="Q110" i="35"/>
  <c r="CD849" i="35"/>
  <c r="CE488" i="35"/>
  <c r="BK58" i="35"/>
  <c r="CD378" i="35" s="1"/>
  <c r="BG50" i="35"/>
  <c r="CD313" i="35" s="1"/>
  <c r="CY50" i="35"/>
  <c r="CV50" i="35" s="1"/>
  <c r="BG85" i="35"/>
  <c r="CD593" i="35" s="1"/>
  <c r="BH58" i="35"/>
  <c r="BL58" i="35" s="1"/>
  <c r="BG57" i="35"/>
  <c r="BK57" i="35" s="1"/>
  <c r="Q25" i="35"/>
  <c r="CY25" i="35"/>
  <c r="DD25" i="35" s="1"/>
  <c r="CE111" i="35"/>
  <c r="BH110" i="35"/>
  <c r="CE793" i="35" s="1"/>
  <c r="Q72" i="35"/>
  <c r="BH85" i="35"/>
  <c r="BL85" i="35" s="1"/>
  <c r="CE594" i="35" s="1"/>
  <c r="Q56" i="35"/>
  <c r="BG97" i="35"/>
  <c r="CD689" i="35" s="1"/>
  <c r="Q40" i="35"/>
  <c r="BH56" i="35"/>
  <c r="BL56" i="35" s="1"/>
  <c r="BG77" i="35"/>
  <c r="CD529" i="35" s="1"/>
  <c r="CE232" i="35"/>
  <c r="CE288" i="35"/>
  <c r="Q50" i="35"/>
  <c r="CY47" i="35"/>
  <c r="CV47" i="35" s="1"/>
  <c r="AP18" i="35"/>
  <c r="BD18" i="35" s="1"/>
  <c r="CE376" i="35"/>
  <c r="CV39" i="35"/>
  <c r="DD21" i="35"/>
  <c r="DF21" i="35" s="1"/>
  <c r="CE392" i="35"/>
  <c r="DD38" i="35"/>
  <c r="DF38" i="35" s="1"/>
  <c r="Q29" i="35"/>
  <c r="BG60" i="35"/>
  <c r="BK60" i="35" s="1"/>
  <c r="Q60" i="35"/>
  <c r="CE592" i="35"/>
  <c r="CE865" i="35"/>
  <c r="BG108" i="35"/>
  <c r="CV29" i="35"/>
  <c r="BH108" i="35"/>
  <c r="Q108" i="35"/>
  <c r="CE144" i="35"/>
  <c r="BG29" i="35"/>
  <c r="CD145" i="35" s="1"/>
  <c r="BH84" i="35"/>
  <c r="Q84" i="35"/>
  <c r="BG84" i="35"/>
  <c r="BG116" i="35"/>
  <c r="CD841" i="35" s="1"/>
  <c r="BG83" i="35"/>
  <c r="Q83" i="35"/>
  <c r="CE576" i="35"/>
  <c r="BH83" i="35"/>
  <c r="BK119" i="35"/>
  <c r="BO119" i="35" s="1"/>
  <c r="BS119" i="35" s="1"/>
  <c r="BW119" i="35" s="1"/>
  <c r="BG73" i="35"/>
  <c r="CD496" i="35"/>
  <c r="CE721" i="35"/>
  <c r="DD37" i="35"/>
  <c r="DF37" i="35" s="1"/>
  <c r="BH29" i="35"/>
  <c r="CE145" i="35" s="1"/>
  <c r="BG114" i="35"/>
  <c r="BK114" i="35" s="1"/>
  <c r="BG111" i="35"/>
  <c r="BK111" i="35" s="1"/>
  <c r="DD32" i="35"/>
  <c r="DF32" i="35" s="1"/>
  <c r="DF42" i="35"/>
  <c r="DD51" i="35"/>
  <c r="DF51" i="35" s="1"/>
  <c r="BH73" i="35"/>
  <c r="Q73" i="35"/>
  <c r="CE496" i="35"/>
  <c r="BG115" i="35"/>
  <c r="CD833" i="35" s="1"/>
  <c r="BH24" i="35"/>
  <c r="CY24" i="35"/>
  <c r="CE103" i="35"/>
  <c r="Q24" i="35"/>
  <c r="BG24" i="35"/>
  <c r="AP17" i="35"/>
  <c r="BD17" i="35" s="1"/>
  <c r="BH46" i="35"/>
  <c r="CY46" i="35"/>
  <c r="CE280" i="35"/>
  <c r="Q46" i="35"/>
  <c r="BG61" i="35"/>
  <c r="CD400" i="35"/>
  <c r="BH61" i="35"/>
  <c r="Q61" i="35"/>
  <c r="CE400" i="35"/>
  <c r="BG107" i="35"/>
  <c r="BK107" i="35" s="1"/>
  <c r="CD280" i="35"/>
  <c r="BG46" i="35"/>
  <c r="BH41" i="35"/>
  <c r="CY41" i="35"/>
  <c r="CE240" i="35"/>
  <c r="Q41" i="35"/>
  <c r="CV49" i="35"/>
  <c r="CD240" i="35"/>
  <c r="BG41" i="35"/>
  <c r="CD433" i="35"/>
  <c r="BK65" i="35"/>
  <c r="CD481" i="35"/>
  <c r="BK71" i="35"/>
  <c r="BH107" i="35"/>
  <c r="Q107" i="35"/>
  <c r="CF602" i="35"/>
  <c r="BQ86" i="35"/>
  <c r="CD536" i="35"/>
  <c r="BG78" i="35"/>
  <c r="BH121" i="35"/>
  <c r="Q121" i="35"/>
  <c r="CF441" i="35"/>
  <c r="BM66" i="35"/>
  <c r="CL748" i="35"/>
  <c r="BH96" i="35"/>
  <c r="Q96" i="35"/>
  <c r="CI712" i="35"/>
  <c r="CD704" i="35"/>
  <c r="BH113" i="35"/>
  <c r="Q113" i="35"/>
  <c r="CI821" i="35"/>
  <c r="CD192" i="35"/>
  <c r="BG35" i="35"/>
  <c r="CI742" i="35"/>
  <c r="CD734" i="35"/>
  <c r="CD353" i="35"/>
  <c r="BK55" i="35"/>
  <c r="BM36" i="35"/>
  <c r="CF201" i="35"/>
  <c r="BH75" i="35"/>
  <c r="CE512" i="35"/>
  <c r="Q75" i="35"/>
  <c r="CD416" i="35"/>
  <c r="BG63" i="35"/>
  <c r="CD169" i="35"/>
  <c r="BK32" i="35"/>
  <c r="BQ89" i="35"/>
  <c r="CF626" i="35"/>
  <c r="BM53" i="35"/>
  <c r="CF337" i="35"/>
  <c r="BM26" i="35"/>
  <c r="CF120" i="35"/>
  <c r="R18" i="35"/>
  <c r="CY45" i="35"/>
  <c r="BH45" i="35"/>
  <c r="CE272" i="35"/>
  <c r="Q45" i="35"/>
  <c r="CD640" i="35"/>
  <c r="BG91" i="35"/>
  <c r="BQ43" i="35"/>
  <c r="CF258" i="35"/>
  <c r="CL691" i="35"/>
  <c r="CI716" i="35"/>
  <c r="CF498" i="35"/>
  <c r="BQ73" i="35"/>
  <c r="BH114" i="35"/>
  <c r="Q114" i="35"/>
  <c r="DD29" i="35"/>
  <c r="DC29" i="35"/>
  <c r="CW29" i="35"/>
  <c r="BO117" i="35"/>
  <c r="BM22" i="35"/>
  <c r="CF88" i="35"/>
  <c r="CK688" i="35"/>
  <c r="CF680" i="35"/>
  <c r="BM81" i="35"/>
  <c r="CF561" i="35"/>
  <c r="CE617" i="35"/>
  <c r="BL88" i="35"/>
  <c r="CD249" i="35"/>
  <c r="BK42" i="35"/>
  <c r="BH109" i="35"/>
  <c r="Q109" i="35"/>
  <c r="BG96" i="35"/>
  <c r="CD680" i="35"/>
  <c r="CE169" i="35"/>
  <c r="BL32" i="35"/>
  <c r="BQ17" i="35"/>
  <c r="CF49" i="35"/>
  <c r="BM44" i="35"/>
  <c r="CF265" i="35"/>
  <c r="CF425" i="35"/>
  <c r="BM64" i="35"/>
  <c r="BH35" i="35"/>
  <c r="CY35" i="35"/>
  <c r="CE192" i="35"/>
  <c r="Q35" i="35"/>
  <c r="BQ34" i="35"/>
  <c r="CF186" i="35"/>
  <c r="DC25" i="35"/>
  <c r="CW25" i="35"/>
  <c r="CE87" i="35"/>
  <c r="BH22" i="35"/>
  <c r="CY22" i="35"/>
  <c r="CV22" i="35" s="1"/>
  <c r="Q22" i="35"/>
  <c r="BG121" i="35"/>
  <c r="CE632" i="35"/>
  <c r="BH90" i="35"/>
  <c r="Q90" i="35"/>
  <c r="CE640" i="35"/>
  <c r="BH91" i="35"/>
  <c r="Q91" i="35"/>
  <c r="CJ711" i="35"/>
  <c r="CE703" i="35"/>
  <c r="CD272" i="35"/>
  <c r="BG45" i="35"/>
  <c r="CD472" i="35"/>
  <c r="BG70" i="35"/>
  <c r="BH105" i="35"/>
  <c r="Q105" i="35"/>
  <c r="CW30" i="35"/>
  <c r="DC30" i="35"/>
  <c r="BQ88" i="35"/>
  <c r="CF618" i="35"/>
  <c r="CE553" i="35"/>
  <c r="BL80" i="35"/>
  <c r="BQ60" i="35"/>
  <c r="CF394" i="35"/>
  <c r="BL52" i="35"/>
  <c r="CE329" i="35"/>
  <c r="CJ749" i="35"/>
  <c r="CE741" i="35"/>
  <c r="BQ24" i="35"/>
  <c r="CF105" i="35"/>
  <c r="BQ13" i="35"/>
  <c r="CF17" i="35"/>
  <c r="CE128" i="35"/>
  <c r="CY27" i="35"/>
  <c r="CV27" i="35" s="1"/>
  <c r="BH27" i="35"/>
  <c r="Q27" i="35"/>
  <c r="AP15" i="35"/>
  <c r="BD15" i="35" s="1"/>
  <c r="CW44" i="35"/>
  <c r="DC44" i="35"/>
  <c r="CK749" i="35"/>
  <c r="CF741" i="35"/>
  <c r="CF57" i="35"/>
  <c r="BQ18" i="35"/>
  <c r="BQ70" i="35"/>
  <c r="CF474" i="35"/>
  <c r="AP16" i="35"/>
  <c r="BD16" i="35" s="1"/>
  <c r="CF112" i="35"/>
  <c r="BM25" i="35"/>
  <c r="Q100" i="35"/>
  <c r="BH100" i="35"/>
  <c r="BH116" i="35"/>
  <c r="Q116" i="35"/>
  <c r="CF594" i="35"/>
  <c r="BQ85" i="35"/>
  <c r="CE569" i="35"/>
  <c r="BL82" i="35"/>
  <c r="BM56" i="35"/>
  <c r="CF361" i="35"/>
  <c r="BH44" i="35"/>
  <c r="CY44" i="35"/>
  <c r="CV44" i="35" s="1"/>
  <c r="CE264" i="35"/>
  <c r="Q44" i="35"/>
  <c r="CJ716" i="35"/>
  <c r="CE680" i="35"/>
  <c r="CD264" i="35"/>
  <c r="BG44" i="35"/>
  <c r="CE472" i="35"/>
  <c r="BH70" i="35"/>
  <c r="Q70" i="35"/>
  <c r="BL60" i="35"/>
  <c r="CE393" i="35"/>
  <c r="CE80" i="35"/>
  <c r="BL21" i="35"/>
  <c r="R17" i="35"/>
  <c r="BG105" i="35"/>
  <c r="CW39" i="35"/>
  <c r="DC39" i="35"/>
  <c r="DD39" i="35"/>
  <c r="BM30" i="35"/>
  <c r="CF153" i="35"/>
  <c r="CK695" i="35"/>
  <c r="CF687" i="35"/>
  <c r="BM87" i="35"/>
  <c r="CF609" i="35"/>
  <c r="CL680" i="35"/>
  <c r="CD448" i="35"/>
  <c r="BG67" i="35"/>
  <c r="BQ45" i="35"/>
  <c r="CF274" i="35"/>
  <c r="BL118" i="35"/>
  <c r="BP118" i="35" s="1"/>
  <c r="BT118" i="35" s="1"/>
  <c r="BX118" i="35" s="1"/>
  <c r="CE857" i="35"/>
  <c r="BL63" i="35"/>
  <c r="CE417" i="35"/>
  <c r="CD520" i="35"/>
  <c r="BG76" i="35"/>
  <c r="CD504" i="35"/>
  <c r="BG74" i="35"/>
  <c r="BH111" i="35"/>
  <c r="Q111" i="35"/>
  <c r="BQ54" i="35"/>
  <c r="CF346" i="35"/>
  <c r="R15" i="35"/>
  <c r="BQ21" i="35"/>
  <c r="CF81" i="35"/>
  <c r="BK102" i="35"/>
  <c r="CD729" i="35"/>
  <c r="BL102" i="35"/>
  <c r="BP102" i="35" s="1"/>
  <c r="BT102" i="35" s="1"/>
  <c r="BX102" i="35" s="1"/>
  <c r="CE733" i="35" s="1"/>
  <c r="CE729" i="35"/>
  <c r="BL49" i="35"/>
  <c r="CE305" i="35"/>
  <c r="R16" i="35"/>
  <c r="CF506" i="35"/>
  <c r="BQ74" i="35"/>
  <c r="CD336" i="35"/>
  <c r="BG53" i="35"/>
  <c r="CF369" i="35"/>
  <c r="BM57" i="35"/>
  <c r="BL99" i="35"/>
  <c r="BP99" i="35" s="1"/>
  <c r="BT99" i="35" s="1"/>
  <c r="BX99" i="35" s="1"/>
  <c r="CE709" i="35" s="1"/>
  <c r="CE705" i="35"/>
  <c r="R20" i="35"/>
  <c r="BH94" i="35"/>
  <c r="Q94" i="35"/>
  <c r="CE664" i="35"/>
  <c r="CE545" i="35"/>
  <c r="BL79" i="35"/>
  <c r="CW40" i="35"/>
  <c r="DC40" i="35"/>
  <c r="CJ696" i="35"/>
  <c r="CE688" i="35"/>
  <c r="CV48" i="35"/>
  <c r="BQ35" i="35"/>
  <c r="CF194" i="35"/>
  <c r="BM39" i="35"/>
  <c r="CF225" i="35"/>
  <c r="CD136" i="35"/>
  <c r="BG28" i="35"/>
  <c r="CD328" i="35"/>
  <c r="BG52" i="35"/>
  <c r="CF138" i="35"/>
  <c r="BQ28" i="35"/>
  <c r="CF554" i="35"/>
  <c r="BQ80" i="35"/>
  <c r="CD512" i="35"/>
  <c r="BG75" i="35"/>
  <c r="CL741" i="35"/>
  <c r="CE448" i="35"/>
  <c r="BH67" i="35"/>
  <c r="Q67" i="35"/>
  <c r="BH43" i="35"/>
  <c r="CY43" i="35"/>
  <c r="Q43" i="35"/>
  <c r="CE256" i="35"/>
  <c r="BL77" i="35"/>
  <c r="CE529" i="35"/>
  <c r="BG94" i="35"/>
  <c r="CE505" i="35"/>
  <c r="BL74" i="35"/>
  <c r="CJ707" i="35"/>
  <c r="BH76" i="35"/>
  <c r="CE520" i="35"/>
  <c r="Q76" i="35"/>
  <c r="BQ46" i="35"/>
  <c r="CF282" i="35"/>
  <c r="CE95" i="35"/>
  <c r="CY23" i="35"/>
  <c r="CV23" i="35" s="1"/>
  <c r="BH23" i="35"/>
  <c r="Q23" i="35"/>
  <c r="BK120" i="35"/>
  <c r="CD873" i="35"/>
  <c r="R13" i="35"/>
  <c r="BQ37" i="35"/>
  <c r="CF210" i="35"/>
  <c r="BH104" i="35"/>
  <c r="Q104" i="35"/>
  <c r="BQ20" i="35"/>
  <c r="CF73" i="35"/>
  <c r="BG104" i="35"/>
  <c r="BL40" i="35"/>
  <c r="CE233" i="35"/>
  <c r="AP20" i="35"/>
  <c r="BD20" i="35" s="1"/>
  <c r="CD297" i="35"/>
  <c r="BK48" i="35"/>
  <c r="BQ33" i="35"/>
  <c r="CF178" i="35"/>
  <c r="BM40" i="35"/>
  <c r="CF233" i="35"/>
  <c r="BH86" i="35"/>
  <c r="Q86" i="35"/>
  <c r="CE600" i="35"/>
  <c r="BG27" i="35"/>
  <c r="CD568" i="35"/>
  <c r="BG82" i="35"/>
  <c r="BL48" i="35"/>
  <c r="CE297" i="35"/>
  <c r="CE136" i="35"/>
  <c r="BH28" i="35"/>
  <c r="CY28" i="35"/>
  <c r="Q28" i="35"/>
  <c r="CE609" i="35"/>
  <c r="BL87" i="35"/>
  <c r="BQ32" i="35"/>
  <c r="CF170" i="35"/>
  <c r="BG113" i="35"/>
  <c r="BQ58" i="35"/>
  <c r="CF378" i="35"/>
  <c r="CK732" i="35"/>
  <c r="CF724" i="35"/>
  <c r="BQ67" i="35"/>
  <c r="CF450" i="35"/>
  <c r="BQ42" i="35"/>
  <c r="CF250" i="35"/>
  <c r="CD256" i="35"/>
  <c r="BG43" i="35"/>
  <c r="CD489" i="35"/>
  <c r="BK72" i="35"/>
  <c r="CD544" i="35"/>
  <c r="BG79" i="35"/>
  <c r="CJ750" i="35"/>
  <c r="CE742" i="35"/>
  <c r="BQ90" i="35"/>
  <c r="CF634" i="35"/>
  <c r="BQ15" i="35"/>
  <c r="CF33" i="35"/>
  <c r="BM63" i="35"/>
  <c r="CF417" i="35"/>
  <c r="BL106" i="35"/>
  <c r="BP106" i="35" s="1"/>
  <c r="BT106" i="35" s="1"/>
  <c r="BX106" i="35" s="1"/>
  <c r="CE761" i="35"/>
  <c r="CD304" i="35"/>
  <c r="BG49" i="35"/>
  <c r="AP13" i="35"/>
  <c r="BQ62" i="35"/>
  <c r="CF410" i="35"/>
  <c r="BL98" i="35"/>
  <c r="CE697" i="35"/>
  <c r="BQ51" i="35"/>
  <c r="CF322" i="35"/>
  <c r="CF355" i="35"/>
  <c r="BU55" i="35"/>
  <c r="CW49" i="35"/>
  <c r="DD49" i="35"/>
  <c r="DC49" i="35"/>
  <c r="CE432" i="35"/>
  <c r="BH65" i="35"/>
  <c r="Q65" i="35"/>
  <c r="BG109" i="35"/>
  <c r="DD48" i="35"/>
  <c r="DC48" i="35"/>
  <c r="CW48" i="35"/>
  <c r="CE537" i="35"/>
  <c r="BL78" i="35"/>
  <c r="CF514" i="35"/>
  <c r="BQ75" i="35"/>
  <c r="CD600" i="35"/>
  <c r="BG86" i="35"/>
  <c r="CD160" i="35"/>
  <c r="BG31" i="35"/>
  <c r="CE112" i="35"/>
  <c r="BL25" i="35"/>
  <c r="BM77" i="35"/>
  <c r="CF529" i="35"/>
  <c r="CF385" i="35"/>
  <c r="BM59" i="35"/>
  <c r="CD87" i="35"/>
  <c r="BG22" i="35"/>
  <c r="DC23" i="35"/>
  <c r="CW23" i="35"/>
  <c r="BK118" i="35"/>
  <c r="CD857" i="35"/>
  <c r="CJ714" i="35"/>
  <c r="BL64" i="35"/>
  <c r="CE425" i="35"/>
  <c r="BL51" i="35"/>
  <c r="CE321" i="35"/>
  <c r="BL53" i="35"/>
  <c r="CE337" i="35"/>
  <c r="BL120" i="35"/>
  <c r="BP120" i="35" s="1"/>
  <c r="BT120" i="35" s="1"/>
  <c r="BX120" i="35" s="1"/>
  <c r="CE873" i="35"/>
  <c r="BL95" i="35"/>
  <c r="CE673" i="35"/>
  <c r="BH36" i="35"/>
  <c r="CY36" i="35"/>
  <c r="CV36" i="35" s="1"/>
  <c r="CE200" i="35"/>
  <c r="Q36" i="35"/>
  <c r="CD320" i="35"/>
  <c r="BG51" i="35"/>
  <c r="BM50" i="35"/>
  <c r="CF313" i="35"/>
  <c r="CD216" i="35"/>
  <c r="BG38" i="35"/>
  <c r="BH71" i="35"/>
  <c r="CE480" i="35"/>
  <c r="Q71" i="35"/>
  <c r="CD184" i="35"/>
  <c r="BG34" i="35"/>
  <c r="CD79" i="35"/>
  <c r="BG21" i="35"/>
  <c r="CD616" i="35"/>
  <c r="BG88" i="35"/>
  <c r="CE440" i="35"/>
  <c r="BH66" i="35"/>
  <c r="Q66" i="35"/>
  <c r="CE384" i="35"/>
  <c r="BH59" i="35"/>
  <c r="Q59" i="35"/>
  <c r="CD609" i="35"/>
  <c r="BK87" i="35"/>
  <c r="BM49" i="35"/>
  <c r="CF305" i="35"/>
  <c r="BM71" i="35"/>
  <c r="CF481" i="35"/>
  <c r="BM48" i="35"/>
  <c r="CF297" i="35"/>
  <c r="BQ16" i="35"/>
  <c r="CF41" i="35"/>
  <c r="CL681" i="35"/>
  <c r="CK699" i="35"/>
  <c r="CF691" i="35"/>
  <c r="BL50" i="35"/>
  <c r="CE313" i="35"/>
  <c r="BQ69" i="35"/>
  <c r="CF466" i="35"/>
  <c r="BL37" i="35"/>
  <c r="CE209" i="35"/>
  <c r="BM23" i="35"/>
  <c r="CF96" i="35"/>
  <c r="CK690" i="35"/>
  <c r="CF682" i="35"/>
  <c r="CW47" i="35"/>
  <c r="DC47" i="35"/>
  <c r="CF578" i="35"/>
  <c r="BQ83" i="35"/>
  <c r="CL682" i="35"/>
  <c r="DC27" i="35"/>
  <c r="CW27" i="35"/>
  <c r="BH81" i="35"/>
  <c r="Q81" i="35"/>
  <c r="CE560" i="35"/>
  <c r="CK689" i="35"/>
  <c r="CF681" i="35"/>
  <c r="BL38" i="35"/>
  <c r="CE217" i="35"/>
  <c r="BG36" i="35"/>
  <c r="CF538" i="35"/>
  <c r="BQ78" i="35"/>
  <c r="CW50" i="35"/>
  <c r="DC50" i="35"/>
  <c r="CY34" i="35"/>
  <c r="BH34" i="35"/>
  <c r="CE184" i="35"/>
  <c r="Q34" i="35"/>
  <c r="CI714" i="35"/>
  <c r="CD440" i="35"/>
  <c r="BG66" i="35"/>
  <c r="CF546" i="35"/>
  <c r="BQ79" i="35"/>
  <c r="BQ52" i="35"/>
  <c r="CF330" i="35"/>
  <c r="BH115" i="35"/>
  <c r="Q115" i="35"/>
  <c r="CW36" i="35"/>
  <c r="DC36" i="35"/>
  <c r="BQ31" i="35"/>
  <c r="CF162" i="35"/>
  <c r="CL678" i="35"/>
  <c r="CE250" i="35"/>
  <c r="BP42" i="35"/>
  <c r="BQ76" i="35"/>
  <c r="CF522" i="35"/>
  <c r="BG100" i="35"/>
  <c r="CF586" i="35"/>
  <c r="BQ84" i="35"/>
  <c r="BG95" i="35"/>
  <c r="CD672" i="35"/>
  <c r="CW26" i="35"/>
  <c r="DC26" i="35"/>
  <c r="BQ68" i="35"/>
  <c r="CF458" i="35"/>
  <c r="BQ38" i="35"/>
  <c r="CF218" i="35"/>
  <c r="CL687" i="35"/>
  <c r="CD289" i="35"/>
  <c r="BK47" i="35"/>
  <c r="BQ61" i="35"/>
  <c r="CF402" i="35"/>
  <c r="CF570" i="35"/>
  <c r="BQ82" i="35"/>
  <c r="CD632" i="35"/>
  <c r="BG90" i="35"/>
  <c r="BG59" i="35"/>
  <c r="BM47" i="35"/>
  <c r="CF289" i="35"/>
  <c r="BP55" i="35"/>
  <c r="CE354" i="35"/>
  <c r="CF433" i="35"/>
  <c r="BM65" i="35"/>
  <c r="BM29" i="35"/>
  <c r="CF145" i="35"/>
  <c r="CW22" i="35"/>
  <c r="DC22" i="35"/>
  <c r="CK686" i="35"/>
  <c r="CF678" i="35"/>
  <c r="BM27" i="35"/>
  <c r="CF129" i="35"/>
  <c r="CE161" i="35"/>
  <c r="BL31" i="35"/>
  <c r="CE120" i="35"/>
  <c r="BL26" i="35"/>
  <c r="BG81" i="35"/>
  <c r="BG23" i="35"/>
  <c r="CF642" i="35" l="1"/>
  <c r="BK80" i="35"/>
  <c r="BO80" i="35" s="1"/>
  <c r="CE369" i="35"/>
  <c r="BK68" i="35"/>
  <c r="CD458" i="35" s="1"/>
  <c r="BL68" i="35"/>
  <c r="BP68" i="35" s="1"/>
  <c r="CD209" i="35"/>
  <c r="CD409" i="35"/>
  <c r="CE809" i="35"/>
  <c r="BQ41" i="35"/>
  <c r="BU41" i="35" s="1"/>
  <c r="CD233" i="35"/>
  <c r="BK25" i="35"/>
  <c r="CD113" i="35" s="1"/>
  <c r="BK26" i="35"/>
  <c r="CD121" i="35" s="1"/>
  <c r="BK106" i="35"/>
  <c r="BO106" i="35" s="1"/>
  <c r="BS106" i="35" s="1"/>
  <c r="BW106" i="35" s="1"/>
  <c r="CD765" i="35" s="1"/>
  <c r="CE177" i="35"/>
  <c r="DD26" i="35"/>
  <c r="DF26" i="35" s="1"/>
  <c r="CF490" i="35"/>
  <c r="BL89" i="35"/>
  <c r="BP89" i="35" s="1"/>
  <c r="CE627" i="35" s="1"/>
  <c r="K18" i="35"/>
  <c r="BK89" i="35"/>
  <c r="CD626" i="35" s="1"/>
  <c r="BK116" i="35"/>
  <c r="CD225" i="35"/>
  <c r="CD705" i="35"/>
  <c r="CD393" i="35"/>
  <c r="CV25" i="35"/>
  <c r="AR18" i="35"/>
  <c r="CE225" i="35"/>
  <c r="CE409" i="35"/>
  <c r="BL47" i="35"/>
  <c r="BP47" i="35" s="1"/>
  <c r="BK56" i="35"/>
  <c r="BO56" i="35" s="1"/>
  <c r="CE690" i="35"/>
  <c r="BC18" i="35"/>
  <c r="CD55" i="35" s="1"/>
  <c r="DD33" i="35"/>
  <c r="DF33" i="35" s="1"/>
  <c r="BK98" i="35"/>
  <c r="CD698" i="35" s="1"/>
  <c r="CE361" i="35"/>
  <c r="DD50" i="35"/>
  <c r="DF50" i="35" s="1"/>
  <c r="CD793" i="35"/>
  <c r="BK64" i="35"/>
  <c r="CD426" i="35" s="1"/>
  <c r="BL30" i="35"/>
  <c r="CE154" i="35" s="1"/>
  <c r="CD177" i="35"/>
  <c r="CD345" i="35"/>
  <c r="BL72" i="35"/>
  <c r="CE490" i="35" s="1"/>
  <c r="BL69" i="35"/>
  <c r="BP69" i="35" s="1"/>
  <c r="CE345" i="35"/>
  <c r="DD40" i="35"/>
  <c r="DF40" i="35" s="1"/>
  <c r="BL29" i="35"/>
  <c r="BP29" i="35" s="1"/>
  <c r="AR17" i="35"/>
  <c r="BK30" i="35"/>
  <c r="CD154" i="35" s="1"/>
  <c r="CD801" i="35"/>
  <c r="BK69" i="35"/>
  <c r="CD466" i="35" s="1"/>
  <c r="CD369" i="35"/>
  <c r="BK29" i="35"/>
  <c r="CD146" i="35" s="1"/>
  <c r="BP85" i="35"/>
  <c r="BT85" i="35" s="1"/>
  <c r="BO99" i="35"/>
  <c r="BS99" i="35" s="1"/>
  <c r="CE377" i="35"/>
  <c r="DD30" i="35"/>
  <c r="DF30" i="35" s="1"/>
  <c r="BK77" i="35"/>
  <c r="CD530" i="35" s="1"/>
  <c r="BK115" i="35"/>
  <c r="BK50" i="35"/>
  <c r="CD314" i="35" s="1"/>
  <c r="DD47" i="35"/>
  <c r="DF47" i="35" s="1"/>
  <c r="BK97" i="35"/>
  <c r="CD690" i="35" s="1"/>
  <c r="BL110" i="35"/>
  <c r="BP110" i="35" s="1"/>
  <c r="BT110" i="35" s="1"/>
  <c r="BX110" i="35" s="1"/>
  <c r="CE593" i="35"/>
  <c r="BK85" i="35"/>
  <c r="BC17" i="35"/>
  <c r="BG17" i="35" s="1"/>
  <c r="DD23" i="35"/>
  <c r="DF23" i="35" s="1"/>
  <c r="K17" i="35"/>
  <c r="CD723" i="35"/>
  <c r="BK108" i="35"/>
  <c r="CD777" i="35"/>
  <c r="CE577" i="35"/>
  <c r="BL83" i="35"/>
  <c r="BL108" i="35"/>
  <c r="CE777" i="35"/>
  <c r="CD585" i="35"/>
  <c r="BK84" i="35"/>
  <c r="CD577" i="35"/>
  <c r="BK83" i="35"/>
  <c r="CE585" i="35"/>
  <c r="BL84" i="35"/>
  <c r="CD769" i="35"/>
  <c r="DD22" i="35"/>
  <c r="DF22" i="35" s="1"/>
  <c r="BO112" i="35"/>
  <c r="BS112" i="35" s="1"/>
  <c r="BW112" i="35" s="1"/>
  <c r="CD813" i="35" s="1"/>
  <c r="CD825" i="35"/>
  <c r="DD27" i="35"/>
  <c r="DF27" i="35" s="1"/>
  <c r="DF25" i="35"/>
  <c r="BK73" i="35"/>
  <c r="CD497" i="35"/>
  <c r="BL73" i="35"/>
  <c r="CE497" i="35"/>
  <c r="CV24" i="35"/>
  <c r="DD24" i="35"/>
  <c r="DF24" i="35" s="1"/>
  <c r="DF49" i="35"/>
  <c r="CV41" i="35"/>
  <c r="DD41" i="35"/>
  <c r="DF41" i="35" s="1"/>
  <c r="BL46" i="35"/>
  <c r="CE281" i="35"/>
  <c r="CE104" i="35"/>
  <c r="BL24" i="35"/>
  <c r="BO118" i="35"/>
  <c r="BS118" i="35" s="1"/>
  <c r="BW118" i="35" s="1"/>
  <c r="CE241" i="35"/>
  <c r="BL41" i="35"/>
  <c r="CD867" i="35"/>
  <c r="CD241" i="35"/>
  <c r="BK41" i="35"/>
  <c r="BL61" i="35"/>
  <c r="CE401" i="35"/>
  <c r="CD281" i="35"/>
  <c r="BK46" i="35"/>
  <c r="CV46" i="35"/>
  <c r="DD46" i="35"/>
  <c r="DF46" i="35" s="1"/>
  <c r="DD36" i="35"/>
  <c r="DF36" i="35" s="1"/>
  <c r="CD706" i="35"/>
  <c r="CE706" i="35"/>
  <c r="CD401" i="35"/>
  <c r="BK61" i="35"/>
  <c r="CD104" i="35"/>
  <c r="BK24" i="35"/>
  <c r="CE71" i="35"/>
  <c r="BH20" i="35"/>
  <c r="CY20" i="35"/>
  <c r="BK100" i="35"/>
  <c r="CD714" i="35" s="1"/>
  <c r="CD713" i="35"/>
  <c r="CL686" i="35"/>
  <c r="CI722" i="35"/>
  <c r="CD226" i="35"/>
  <c r="BO39" i="35"/>
  <c r="CD321" i="35"/>
  <c r="BK51" i="35"/>
  <c r="CD490" i="35"/>
  <c r="CE298" i="35"/>
  <c r="BP48" i="35"/>
  <c r="CE601" i="35"/>
  <c r="BL86" i="35"/>
  <c r="CE530" i="35"/>
  <c r="BP77" i="35"/>
  <c r="BL94" i="35"/>
  <c r="CE665" i="35"/>
  <c r="CD337" i="35"/>
  <c r="BK53" i="35"/>
  <c r="CE306" i="35"/>
  <c r="BP49" i="35"/>
  <c r="BT97" i="35"/>
  <c r="CE691" i="35"/>
  <c r="BL111" i="35"/>
  <c r="BP111" i="35" s="1"/>
  <c r="BT111" i="35" s="1"/>
  <c r="BX111" i="35" s="1"/>
  <c r="CE801" i="35"/>
  <c r="BQ30" i="35"/>
  <c r="CF154" i="35"/>
  <c r="BU85" i="35"/>
  <c r="CF595" i="35"/>
  <c r="BU60" i="35"/>
  <c r="CF395" i="35"/>
  <c r="BL105" i="35"/>
  <c r="BP105" i="35" s="1"/>
  <c r="BT105" i="35" s="1"/>
  <c r="BX105" i="35" s="1"/>
  <c r="CE753" i="35"/>
  <c r="CJ719" i="35"/>
  <c r="CE711" i="35"/>
  <c r="CF187" i="35"/>
  <c r="BU34" i="35"/>
  <c r="BL35" i="35"/>
  <c r="CE193" i="35"/>
  <c r="CD410" i="35"/>
  <c r="BO62" i="35"/>
  <c r="BK96" i="35"/>
  <c r="CD681" i="35"/>
  <c r="BQ22" i="35"/>
  <c r="CF89" i="35"/>
  <c r="CD170" i="35"/>
  <c r="BO32" i="35"/>
  <c r="CD354" i="35"/>
  <c r="BO55" i="35"/>
  <c r="CE121" i="35"/>
  <c r="BP26" i="35"/>
  <c r="CD633" i="35"/>
  <c r="BK90" i="35"/>
  <c r="CF331" i="35"/>
  <c r="BU52" i="35"/>
  <c r="BU69" i="35"/>
  <c r="CF467" i="35"/>
  <c r="BU16" i="35"/>
  <c r="CF42" i="35"/>
  <c r="BQ49" i="35"/>
  <c r="CF306" i="35"/>
  <c r="CD610" i="35"/>
  <c r="BO87" i="35"/>
  <c r="CD617" i="35"/>
  <c r="BK88" i="35"/>
  <c r="BP95" i="35"/>
  <c r="CE674" i="35"/>
  <c r="BP64" i="35"/>
  <c r="CE426" i="35"/>
  <c r="CD601" i="35"/>
  <c r="BK86" i="35"/>
  <c r="CE538" i="35"/>
  <c r="BP78" i="35"/>
  <c r="BY55" i="35"/>
  <c r="CF357" i="35" s="1"/>
  <c r="CF356" i="35"/>
  <c r="CJ758" i="35"/>
  <c r="CE750" i="35"/>
  <c r="CK740" i="35"/>
  <c r="CF732" i="35"/>
  <c r="CD569" i="35"/>
  <c r="BK82" i="35"/>
  <c r="CE234" i="35"/>
  <c r="BP40" i="35"/>
  <c r="CF74" i="35"/>
  <c r="BU20" i="35"/>
  <c r="CE521" i="35"/>
  <c r="BL76" i="35"/>
  <c r="CL749" i="35"/>
  <c r="BU28" i="35"/>
  <c r="CF139" i="35"/>
  <c r="CF491" i="35"/>
  <c r="BU72" i="35"/>
  <c r="BH15" i="35"/>
  <c r="CY15" i="35"/>
  <c r="CE31" i="35"/>
  <c r="CD505" i="35"/>
  <c r="BK74" i="35"/>
  <c r="BP57" i="35"/>
  <c r="CE370" i="35"/>
  <c r="CD265" i="35"/>
  <c r="BK44" i="35"/>
  <c r="BL44" i="35"/>
  <c r="CE265" i="35"/>
  <c r="AR16" i="35"/>
  <c r="K16" i="35"/>
  <c r="BC16" i="35"/>
  <c r="CJ757" i="35"/>
  <c r="CE554" i="35"/>
  <c r="BP80" i="35"/>
  <c r="CD473" i="35"/>
  <c r="BK70" i="35"/>
  <c r="BQ64" i="35"/>
  <c r="CF426" i="35"/>
  <c r="BP88" i="35"/>
  <c r="CE618" i="35"/>
  <c r="BS117" i="35"/>
  <c r="BW117" i="35" s="1"/>
  <c r="CD851" i="35"/>
  <c r="BL114" i="35"/>
  <c r="BP114" i="35" s="1"/>
  <c r="BT114" i="35" s="1"/>
  <c r="BX114" i="35" s="1"/>
  <c r="CE825" i="35"/>
  <c r="BL45" i="35"/>
  <c r="CE273" i="35"/>
  <c r="BQ53" i="35"/>
  <c r="CF338" i="35"/>
  <c r="BL75" i="35"/>
  <c r="CE513" i="35"/>
  <c r="CE226" i="35"/>
  <c r="BP39" i="35"/>
  <c r="BQ47" i="35"/>
  <c r="CF290" i="35"/>
  <c r="CL695" i="35"/>
  <c r="BK95" i="35"/>
  <c r="CD673" i="35"/>
  <c r="CF163" i="35"/>
  <c r="BU31" i="35"/>
  <c r="BU79" i="35"/>
  <c r="CF547" i="35"/>
  <c r="BU78" i="35"/>
  <c r="CF539" i="35"/>
  <c r="CK697" i="35"/>
  <c r="CF689" i="35"/>
  <c r="CK707" i="35"/>
  <c r="CF699" i="35"/>
  <c r="CD370" i="35"/>
  <c r="BO57" i="35"/>
  <c r="CD545" i="35"/>
  <c r="BK79" i="35"/>
  <c r="CD257" i="35"/>
  <c r="BK43" i="35"/>
  <c r="BQ40" i="35"/>
  <c r="CF234" i="35"/>
  <c r="BO120" i="35"/>
  <c r="BP58" i="35"/>
  <c r="CE378" i="35"/>
  <c r="CD513" i="35"/>
  <c r="BK75" i="35"/>
  <c r="BQ39" i="35"/>
  <c r="CF226" i="35"/>
  <c r="BU74" i="35"/>
  <c r="CF507" i="35"/>
  <c r="CL688" i="35"/>
  <c r="DF39" i="35"/>
  <c r="BP21" i="35"/>
  <c r="CE81" i="35"/>
  <c r="CK757" i="35"/>
  <c r="CF749" i="35"/>
  <c r="BL91" i="35"/>
  <c r="CE641" i="35"/>
  <c r="CE88" i="35"/>
  <c r="BL22" i="35"/>
  <c r="CL699" i="35"/>
  <c r="CV45" i="35"/>
  <c r="DD45" i="35"/>
  <c r="DF45" i="35" s="1"/>
  <c r="CD537" i="35"/>
  <c r="BK78" i="35"/>
  <c r="CD482" i="35"/>
  <c r="CD561" i="35"/>
  <c r="BK81" i="35"/>
  <c r="CE162" i="35"/>
  <c r="BP31" i="35"/>
  <c r="CD385" i="35"/>
  <c r="BK59" i="35"/>
  <c r="BU82" i="35"/>
  <c r="CF571" i="35"/>
  <c r="BL34" i="35"/>
  <c r="CE185" i="35"/>
  <c r="CL690" i="35"/>
  <c r="CK698" i="35"/>
  <c r="CF690" i="35"/>
  <c r="CE314" i="35"/>
  <c r="BP50" i="35"/>
  <c r="BQ48" i="35"/>
  <c r="CF298" i="35"/>
  <c r="CD80" i="35"/>
  <c r="BK21" i="35"/>
  <c r="BL71" i="35"/>
  <c r="CE481" i="35"/>
  <c r="CJ722" i="35"/>
  <c r="BU75" i="35"/>
  <c r="CF515" i="35"/>
  <c r="BQ63" i="35"/>
  <c r="CF418" i="35"/>
  <c r="BU58" i="35"/>
  <c r="CF379" i="35"/>
  <c r="CD129" i="35"/>
  <c r="BK27" i="35"/>
  <c r="CJ715" i="35"/>
  <c r="CE707" i="35"/>
  <c r="CV43" i="35"/>
  <c r="DD43" i="35"/>
  <c r="DF43" i="35" s="1"/>
  <c r="CD329" i="35"/>
  <c r="BK52" i="35"/>
  <c r="BP56" i="35"/>
  <c r="CE362" i="35"/>
  <c r="CD521" i="35"/>
  <c r="BK76" i="35"/>
  <c r="BU88" i="35"/>
  <c r="CF619" i="35"/>
  <c r="DF29" i="35"/>
  <c r="CE55" i="35"/>
  <c r="BH18" i="35"/>
  <c r="CY18" i="35"/>
  <c r="BQ36" i="35"/>
  <c r="CF202" i="35"/>
  <c r="CI750" i="35"/>
  <c r="CD742" i="35"/>
  <c r="BL113" i="35"/>
  <c r="BP113" i="35" s="1"/>
  <c r="BT113" i="35" s="1"/>
  <c r="BX113" i="35" s="1"/>
  <c r="CE817" i="35"/>
  <c r="CL756" i="35"/>
  <c r="CF146" i="35"/>
  <c r="BQ29" i="35"/>
  <c r="CF130" i="35"/>
  <c r="BQ27" i="35"/>
  <c r="BQ65" i="35"/>
  <c r="CF434" i="35"/>
  <c r="CD96" i="35"/>
  <c r="BK23" i="35"/>
  <c r="CD234" i="35"/>
  <c r="BO40" i="35"/>
  <c r="BU38" i="35"/>
  <c r="CF219" i="35"/>
  <c r="BU84" i="35"/>
  <c r="CF587" i="35"/>
  <c r="BU76" i="35"/>
  <c r="CF523" i="35"/>
  <c r="CD441" i="35"/>
  <c r="BK66" i="35"/>
  <c r="CV34" i="35"/>
  <c r="DD34" i="35"/>
  <c r="DF34" i="35" s="1"/>
  <c r="CD201" i="35"/>
  <c r="BK36" i="35"/>
  <c r="BU83" i="35"/>
  <c r="CF579" i="35"/>
  <c r="CL689" i="35"/>
  <c r="CD210" i="35"/>
  <c r="BO37" i="35"/>
  <c r="BL59" i="35"/>
  <c r="CE385" i="35"/>
  <c r="CD217" i="35"/>
  <c r="BK38" i="35"/>
  <c r="CD88" i="35"/>
  <c r="BK22" i="35"/>
  <c r="BQ77" i="35"/>
  <c r="CF530" i="35"/>
  <c r="DF48" i="35"/>
  <c r="BL65" i="35"/>
  <c r="BO65" i="35" s="1"/>
  <c r="CE433" i="35"/>
  <c r="CF323" i="35"/>
  <c r="BU51" i="35"/>
  <c r="BU62" i="35"/>
  <c r="CF411" i="35"/>
  <c r="BK113" i="35"/>
  <c r="CD817" i="35"/>
  <c r="CV28" i="35"/>
  <c r="DD28" i="35"/>
  <c r="DF28" i="35" s="1"/>
  <c r="CF179" i="35"/>
  <c r="BU33" i="35"/>
  <c r="CE96" i="35"/>
  <c r="BL23" i="35"/>
  <c r="BU46" i="35"/>
  <c r="CF283" i="35"/>
  <c r="CE506" i="35"/>
  <c r="BP74" i="35"/>
  <c r="BL43" i="35"/>
  <c r="CE257" i="35"/>
  <c r="BU35" i="35"/>
  <c r="CF195" i="35"/>
  <c r="CE546" i="35"/>
  <c r="BP79" i="35"/>
  <c r="CY16" i="35"/>
  <c r="BH16" i="35"/>
  <c r="CE39" i="35"/>
  <c r="BO102" i="35"/>
  <c r="CF610" i="35"/>
  <c r="BQ87" i="35"/>
  <c r="BK105" i="35"/>
  <c r="CD753" i="35"/>
  <c r="CE708" i="35"/>
  <c r="BL116" i="35"/>
  <c r="BP116" i="35" s="1"/>
  <c r="BT116" i="35" s="1"/>
  <c r="BX116" i="35" s="1"/>
  <c r="CE841" i="35"/>
  <c r="BU70" i="35"/>
  <c r="CF475" i="35"/>
  <c r="DD44" i="35"/>
  <c r="DF44" i="35" s="1"/>
  <c r="BP62" i="35"/>
  <c r="CE410" i="35"/>
  <c r="CF50" i="35"/>
  <c r="BU17" i="35"/>
  <c r="BL109" i="35"/>
  <c r="BP109" i="35" s="1"/>
  <c r="BT109" i="35" s="1"/>
  <c r="BX109" i="35" s="1"/>
  <c r="CE785" i="35"/>
  <c r="CF562" i="35"/>
  <c r="BQ81" i="35"/>
  <c r="CF499" i="35"/>
  <c r="BU73" i="35"/>
  <c r="BU43" i="35"/>
  <c r="CF259" i="35"/>
  <c r="CD417" i="35"/>
  <c r="BK63" i="35"/>
  <c r="CD193" i="35"/>
  <c r="BK35" i="35"/>
  <c r="BQ66" i="35"/>
  <c r="CF442" i="35"/>
  <c r="BU86" i="35"/>
  <c r="CF603" i="35"/>
  <c r="CF686" i="35"/>
  <c r="CK694" i="35"/>
  <c r="BU68" i="35"/>
  <c r="CF459" i="35"/>
  <c r="CE251" i="35"/>
  <c r="BT42" i="35"/>
  <c r="BL115" i="35"/>
  <c r="BP115" i="35" s="1"/>
  <c r="BT115" i="35" s="1"/>
  <c r="BX115" i="35" s="1"/>
  <c r="CE833" i="35"/>
  <c r="BQ23" i="35"/>
  <c r="CF97" i="35"/>
  <c r="BL36" i="35"/>
  <c r="CE201" i="35"/>
  <c r="BP53" i="35"/>
  <c r="CE338" i="35"/>
  <c r="CE113" i="35"/>
  <c r="BP25" i="35"/>
  <c r="K13" i="35"/>
  <c r="S13" i="35" s="1"/>
  <c r="AR13" i="35"/>
  <c r="BC13" i="35"/>
  <c r="BF13" i="35"/>
  <c r="BU15" i="35"/>
  <c r="CF34" i="35"/>
  <c r="BU42" i="35"/>
  <c r="CF251" i="35"/>
  <c r="CE137" i="35"/>
  <c r="BL28" i="35"/>
  <c r="BU91" i="35"/>
  <c r="CF643" i="35"/>
  <c r="CD298" i="35"/>
  <c r="BO48" i="35"/>
  <c r="BL104" i="35"/>
  <c r="BP104" i="35" s="1"/>
  <c r="BT104" i="35" s="1"/>
  <c r="BX104" i="35" s="1"/>
  <c r="CE749" i="35" s="1"/>
  <c r="CE745" i="35"/>
  <c r="BU80" i="35"/>
  <c r="CF555" i="35"/>
  <c r="BU45" i="35"/>
  <c r="CF275" i="35"/>
  <c r="BH17" i="35"/>
  <c r="CY17" i="35"/>
  <c r="CE47" i="35"/>
  <c r="BP60" i="35"/>
  <c r="CE394" i="35"/>
  <c r="CJ724" i="35"/>
  <c r="BQ56" i="35"/>
  <c r="CF362" i="35"/>
  <c r="BL100" i="35"/>
  <c r="BP100" i="35" s="1"/>
  <c r="BT100" i="35" s="1"/>
  <c r="BX100" i="35" s="1"/>
  <c r="CE717" i="35" s="1"/>
  <c r="CE713" i="35"/>
  <c r="BU13" i="35"/>
  <c r="CF18" i="35"/>
  <c r="CE330" i="35"/>
  <c r="BP52" i="35"/>
  <c r="CD346" i="35"/>
  <c r="BO54" i="35"/>
  <c r="CE346" i="35"/>
  <c r="BP54" i="35"/>
  <c r="CD273" i="35"/>
  <c r="BK45" i="35"/>
  <c r="BL90" i="35"/>
  <c r="CE633" i="35"/>
  <c r="CE170" i="35"/>
  <c r="BP32" i="35"/>
  <c r="CD178" i="35"/>
  <c r="BO33" i="35"/>
  <c r="CD641" i="35"/>
  <c r="BK91" i="35"/>
  <c r="BU89" i="35"/>
  <c r="CF627" i="35"/>
  <c r="CI720" i="35"/>
  <c r="CD712" i="35"/>
  <c r="BU61" i="35"/>
  <c r="CF403" i="35"/>
  <c r="CD394" i="35"/>
  <c r="BO60" i="35"/>
  <c r="CE218" i="35"/>
  <c r="BP38" i="35"/>
  <c r="CE561" i="35"/>
  <c r="BL81" i="35"/>
  <c r="BQ59" i="35"/>
  <c r="CF386" i="35"/>
  <c r="CE178" i="35"/>
  <c r="BP33" i="35"/>
  <c r="BK109" i="35"/>
  <c r="CD785" i="35"/>
  <c r="BP98" i="35"/>
  <c r="CE698" i="35"/>
  <c r="CD305" i="35"/>
  <c r="BK49" i="35"/>
  <c r="CF171" i="35"/>
  <c r="BU32" i="35"/>
  <c r="BD13" i="35"/>
  <c r="BK94" i="35"/>
  <c r="CD665" i="35"/>
  <c r="BL67" i="35"/>
  <c r="CE449" i="35"/>
  <c r="CJ704" i="35"/>
  <c r="CE696" i="35"/>
  <c r="BQ57" i="35"/>
  <c r="CF370" i="35"/>
  <c r="BU21" i="35"/>
  <c r="CF82" i="35"/>
  <c r="BU54" i="35"/>
  <c r="CF347" i="35"/>
  <c r="CD449" i="35"/>
  <c r="BK67" i="35"/>
  <c r="CK703" i="35"/>
  <c r="CF695" i="35"/>
  <c r="CE570" i="35"/>
  <c r="BP82" i="35"/>
  <c r="AR15" i="35"/>
  <c r="K15" i="35"/>
  <c r="BC15" i="35"/>
  <c r="BQ44" i="35"/>
  <c r="CF266" i="35"/>
  <c r="CK696" i="35"/>
  <c r="CF688" i="35"/>
  <c r="CD434" i="35"/>
  <c r="CE355" i="35"/>
  <c r="BT55" i="35"/>
  <c r="CD290" i="35"/>
  <c r="CE210" i="35"/>
  <c r="BP37" i="35"/>
  <c r="CF482" i="35"/>
  <c r="BQ71" i="35"/>
  <c r="BL66" i="35"/>
  <c r="CE441" i="35"/>
  <c r="CD185" i="35"/>
  <c r="BK34" i="35"/>
  <c r="BQ50" i="35"/>
  <c r="CF314" i="35"/>
  <c r="CE322" i="35"/>
  <c r="BP51" i="35"/>
  <c r="CD161" i="35"/>
  <c r="BK31" i="35"/>
  <c r="BU90" i="35"/>
  <c r="CF635" i="35"/>
  <c r="BU67" i="35"/>
  <c r="CF451" i="35"/>
  <c r="CE610" i="35"/>
  <c r="BP87" i="35"/>
  <c r="K20" i="35"/>
  <c r="AR20" i="35"/>
  <c r="BC20" i="35"/>
  <c r="BK104" i="35"/>
  <c r="CD745" i="35"/>
  <c r="BU37" i="35"/>
  <c r="CF211" i="35"/>
  <c r="BO58" i="35"/>
  <c r="CD137" i="35"/>
  <c r="BK28" i="35"/>
  <c r="BP63" i="35"/>
  <c r="CE418" i="35"/>
  <c r="BL70" i="35"/>
  <c r="CE473" i="35"/>
  <c r="CF113" i="35"/>
  <c r="BQ25" i="35"/>
  <c r="BU18" i="35"/>
  <c r="CF58" i="35"/>
  <c r="CE129" i="35"/>
  <c r="BL27" i="35"/>
  <c r="BU24" i="35"/>
  <c r="CF106" i="35"/>
  <c r="BS103" i="35"/>
  <c r="BW103" i="35" s="1"/>
  <c r="CD741" i="35" s="1"/>
  <c r="CD739" i="35"/>
  <c r="BK121" i="35"/>
  <c r="CD881" i="35"/>
  <c r="CV35" i="35"/>
  <c r="DD35" i="35"/>
  <c r="DF35" i="35" s="1"/>
  <c r="CD250" i="35"/>
  <c r="BO42" i="35"/>
  <c r="CI724" i="35"/>
  <c r="BQ26" i="35"/>
  <c r="CF121" i="35"/>
  <c r="CI829" i="35"/>
  <c r="BL96" i="35"/>
  <c r="CE681" i="35"/>
  <c r="BL121" i="35"/>
  <c r="BP121" i="35" s="1"/>
  <c r="BT121" i="35" s="1"/>
  <c r="BX121" i="35" s="1"/>
  <c r="CE881" i="35"/>
  <c r="BL107" i="35"/>
  <c r="BP107" i="35" s="1"/>
  <c r="BT107" i="35" s="1"/>
  <c r="BX107" i="35" s="1"/>
  <c r="CE769" i="35"/>
  <c r="CD554" i="35" l="1"/>
  <c r="CE458" i="35"/>
  <c r="BO68" i="35"/>
  <c r="CD459" i="35" s="1"/>
  <c r="CF243" i="35"/>
  <c r="BO25" i="35"/>
  <c r="CD114" i="35" s="1"/>
  <c r="BO26" i="35"/>
  <c r="CD122" i="35" s="1"/>
  <c r="BO64" i="35"/>
  <c r="CD427" i="35" s="1"/>
  <c r="BO98" i="35"/>
  <c r="CD699" i="35" s="1"/>
  <c r="BT89" i="35"/>
  <c r="CE628" i="35" s="1"/>
  <c r="CD362" i="35"/>
  <c r="BO47" i="35"/>
  <c r="BS47" i="35" s="1"/>
  <c r="CE146" i="35"/>
  <c r="BO110" i="35"/>
  <c r="BS110" i="35" s="1"/>
  <c r="BW110" i="35" s="1"/>
  <c r="CD797" i="35" s="1"/>
  <c r="CE595" i="35"/>
  <c r="BO89" i="35"/>
  <c r="CD627" i="35" s="1"/>
  <c r="CE626" i="35"/>
  <c r="CE290" i="35"/>
  <c r="BG18" i="35"/>
  <c r="CD56" i="35" s="1"/>
  <c r="BO77" i="35"/>
  <c r="BS77" i="35" s="1"/>
  <c r="CD707" i="35"/>
  <c r="BP30" i="35"/>
  <c r="CE155" i="35" s="1"/>
  <c r="CE466" i="35"/>
  <c r="BO72" i="35"/>
  <c r="CD491" i="35" s="1"/>
  <c r="BP72" i="35"/>
  <c r="BO30" i="35"/>
  <c r="BO69" i="35"/>
  <c r="BS69" i="35" s="1"/>
  <c r="BO50" i="35"/>
  <c r="CD315" i="35" s="1"/>
  <c r="CD811" i="35"/>
  <c r="BO29" i="35"/>
  <c r="BS29" i="35" s="1"/>
  <c r="CD47" i="35"/>
  <c r="BO97" i="35"/>
  <c r="CD691" i="35" s="1"/>
  <c r="CD763" i="35"/>
  <c r="BO115" i="35"/>
  <c r="BS115" i="35" s="1"/>
  <c r="BW115" i="35" s="1"/>
  <c r="CD594" i="35"/>
  <c r="BO85" i="35"/>
  <c r="CD859" i="35"/>
  <c r="BO116" i="35"/>
  <c r="CD843" i="35" s="1"/>
  <c r="CE716" i="35"/>
  <c r="CE586" i="35"/>
  <c r="BP84" i="35"/>
  <c r="CD586" i="35"/>
  <c r="BO84" i="35"/>
  <c r="CD578" i="35"/>
  <c r="BO83" i="35"/>
  <c r="BP108" i="35"/>
  <c r="BT108" i="35" s="1"/>
  <c r="BX108" i="35" s="1"/>
  <c r="BO108" i="35"/>
  <c r="BO114" i="35"/>
  <c r="BS114" i="35" s="1"/>
  <c r="BW114" i="35" s="1"/>
  <c r="CD829" i="35" s="1"/>
  <c r="BO105" i="35"/>
  <c r="CD755" i="35" s="1"/>
  <c r="BP83" i="35"/>
  <c r="CE578" i="35"/>
  <c r="CE498" i="35"/>
  <c r="BP73" i="35"/>
  <c r="BO73" i="35"/>
  <c r="CD498" i="35"/>
  <c r="BO111" i="35"/>
  <c r="BS111" i="35" s="1"/>
  <c r="BW111" i="35" s="1"/>
  <c r="CD805" i="35" s="1"/>
  <c r="CE105" i="35"/>
  <c r="BP24" i="35"/>
  <c r="BO61" i="35"/>
  <c r="CD402" i="35"/>
  <c r="CD105" i="35"/>
  <c r="BO24" i="35"/>
  <c r="BO109" i="35"/>
  <c r="BS109" i="35" s="1"/>
  <c r="BW109" i="35" s="1"/>
  <c r="CD789" i="35" s="1"/>
  <c r="CE282" i="35"/>
  <c r="BP46" i="35"/>
  <c r="CD242" i="35"/>
  <c r="BO41" i="35"/>
  <c r="BO113" i="35"/>
  <c r="CD819" i="35" s="1"/>
  <c r="BP41" i="35"/>
  <c r="CE242" i="35"/>
  <c r="CD282" i="35"/>
  <c r="BO46" i="35"/>
  <c r="BP61" i="35"/>
  <c r="CE402" i="35"/>
  <c r="BO107" i="35"/>
  <c r="CD771" i="35" s="1"/>
  <c r="BU26" i="35"/>
  <c r="CF122" i="35"/>
  <c r="BO121" i="35"/>
  <c r="CE419" i="35"/>
  <c r="BT63" i="35"/>
  <c r="BO104" i="35"/>
  <c r="CD186" i="35"/>
  <c r="BO34" i="35"/>
  <c r="CD395" i="35"/>
  <c r="BS60" i="35"/>
  <c r="CI728" i="35"/>
  <c r="CD720" i="35"/>
  <c r="BX85" i="35"/>
  <c r="CE597" i="35" s="1"/>
  <c r="CE596" i="35"/>
  <c r="BY13" i="35"/>
  <c r="CF20" i="35" s="1"/>
  <c r="CF19" i="35"/>
  <c r="BU56" i="35"/>
  <c r="CF363" i="35"/>
  <c r="CE138" i="35"/>
  <c r="BP28" i="35"/>
  <c r="BU81" i="35"/>
  <c r="CF563" i="35"/>
  <c r="DD16" i="35"/>
  <c r="DF16" i="35" s="1"/>
  <c r="DG16" i="35" s="1"/>
  <c r="DH16" i="35" s="1"/>
  <c r="CW16" i="35" s="1"/>
  <c r="CE258" i="35"/>
  <c r="BP43" i="35"/>
  <c r="CD211" i="35"/>
  <c r="BS37" i="35"/>
  <c r="CD202" i="35"/>
  <c r="BO36" i="35"/>
  <c r="BU29" i="35"/>
  <c r="CF147" i="35"/>
  <c r="CE363" i="35"/>
  <c r="BT56" i="35"/>
  <c r="CJ723" i="35"/>
  <c r="CE715" i="35"/>
  <c r="BU63" i="35"/>
  <c r="CF419" i="35"/>
  <c r="CL698" i="35"/>
  <c r="BY82" i="35"/>
  <c r="CF573" i="35" s="1"/>
  <c r="CF572" i="35"/>
  <c r="CL707" i="35"/>
  <c r="CE235" i="35"/>
  <c r="BT40" i="35"/>
  <c r="BY85" i="35"/>
  <c r="CF597" i="35" s="1"/>
  <c r="CF596" i="35"/>
  <c r="CE467" i="35"/>
  <c r="BT69" i="35"/>
  <c r="CI730" i="35"/>
  <c r="CD722" i="35"/>
  <c r="CI732" i="35"/>
  <c r="CD724" i="35"/>
  <c r="CD71" i="35"/>
  <c r="BG20" i="35"/>
  <c r="CF636" i="35"/>
  <c r="BY90" i="35"/>
  <c r="CF637" i="35" s="1"/>
  <c r="CE211" i="35"/>
  <c r="BT37" i="35"/>
  <c r="BU44" i="35"/>
  <c r="CF267" i="35"/>
  <c r="CF348" i="35"/>
  <c r="BY54" i="35"/>
  <c r="CF349" i="35" s="1"/>
  <c r="BU57" i="35"/>
  <c r="CF371" i="35"/>
  <c r="BO94" i="35"/>
  <c r="CD666" i="35"/>
  <c r="BT98" i="35"/>
  <c r="CE699" i="35"/>
  <c r="CD179" i="35"/>
  <c r="BS33" i="35"/>
  <c r="CE347" i="35"/>
  <c r="BT54" i="35"/>
  <c r="BY45" i="35"/>
  <c r="CF277" i="35" s="1"/>
  <c r="CF276" i="35"/>
  <c r="AX14" i="35"/>
  <c r="CE202" i="35"/>
  <c r="BP36" i="35"/>
  <c r="BX42" i="35"/>
  <c r="CE253" i="35" s="1"/>
  <c r="CE252" i="35"/>
  <c r="CE507" i="35"/>
  <c r="BT74" i="35"/>
  <c r="BY33" i="35"/>
  <c r="CF181" i="35" s="1"/>
  <c r="CF180" i="35"/>
  <c r="BU77" i="35"/>
  <c r="CF531" i="35"/>
  <c r="BY84" i="35"/>
  <c r="CF589" i="35" s="1"/>
  <c r="CF588" i="35"/>
  <c r="BU65" i="35"/>
  <c r="CF435" i="35"/>
  <c r="BU36" i="35"/>
  <c r="CF203" i="35"/>
  <c r="CD386" i="35"/>
  <c r="BO59" i="35"/>
  <c r="CD538" i="35"/>
  <c r="BO78" i="35"/>
  <c r="CL696" i="35"/>
  <c r="BY74" i="35"/>
  <c r="CF509" i="35" s="1"/>
  <c r="CF508" i="35"/>
  <c r="BY78" i="35"/>
  <c r="CF541" i="35" s="1"/>
  <c r="CF540" i="35"/>
  <c r="CL703" i="35"/>
  <c r="BU53" i="35"/>
  <c r="CF339" i="35"/>
  <c r="CE619" i="35"/>
  <c r="BT88" i="35"/>
  <c r="CL757" i="35"/>
  <c r="BT95" i="35"/>
  <c r="CE675" i="35"/>
  <c r="BY16" i="35"/>
  <c r="CF44" i="35" s="1"/>
  <c r="CF43" i="35"/>
  <c r="BO96" i="35"/>
  <c r="CD682" i="35"/>
  <c r="CJ727" i="35"/>
  <c r="CE719" i="35"/>
  <c r="CD338" i="35"/>
  <c r="BO53" i="35"/>
  <c r="CE531" i="35"/>
  <c r="BT77" i="35"/>
  <c r="CE299" i="35"/>
  <c r="BT48" i="35"/>
  <c r="CD322" i="35"/>
  <c r="BO51" i="35"/>
  <c r="BY18" i="35"/>
  <c r="CF60" i="35" s="1"/>
  <c r="CF59" i="35"/>
  <c r="CD138" i="35"/>
  <c r="BO28" i="35"/>
  <c r="CE323" i="35"/>
  <c r="BT51" i="35"/>
  <c r="CE356" i="35"/>
  <c r="BX55" i="35"/>
  <c r="CE357" i="35" s="1"/>
  <c r="CE562" i="35"/>
  <c r="BP81" i="35"/>
  <c r="CE724" i="35"/>
  <c r="CJ732" i="35"/>
  <c r="BT25" i="35"/>
  <c r="CE114" i="35"/>
  <c r="BY86" i="35"/>
  <c r="CF605" i="35" s="1"/>
  <c r="CF604" i="35"/>
  <c r="BY62" i="35"/>
  <c r="CF413" i="35" s="1"/>
  <c r="CF412" i="35"/>
  <c r="CD89" i="35"/>
  <c r="BO22" i="35"/>
  <c r="BU27" i="35"/>
  <c r="CF131" i="35"/>
  <c r="DD18" i="35"/>
  <c r="DF18" i="35" s="1"/>
  <c r="DG18" i="35" s="1"/>
  <c r="DH18" i="35" s="1"/>
  <c r="CW18" i="35" s="1"/>
  <c r="BY88" i="35"/>
  <c r="CF621" i="35" s="1"/>
  <c r="CF620" i="35"/>
  <c r="BY75" i="35"/>
  <c r="CF517" i="35" s="1"/>
  <c r="CF516" i="35"/>
  <c r="BU48" i="35"/>
  <c r="CF299" i="35"/>
  <c r="CE186" i="35"/>
  <c r="BP34" i="35"/>
  <c r="CE379" i="35"/>
  <c r="BT58" i="35"/>
  <c r="BU40" i="35"/>
  <c r="CF235" i="35"/>
  <c r="CD371" i="35"/>
  <c r="BS57" i="35"/>
  <c r="BT80" i="35"/>
  <c r="CE555" i="35"/>
  <c r="CE266" i="35"/>
  <c r="BP44" i="35"/>
  <c r="DD15" i="35"/>
  <c r="DF15" i="35" s="1"/>
  <c r="DG15" i="35" s="1"/>
  <c r="DH15" i="35" s="1"/>
  <c r="CW15" i="35" s="1"/>
  <c r="CE522" i="35"/>
  <c r="BP76" i="35"/>
  <c r="CD570" i="35"/>
  <c r="BO82" i="35"/>
  <c r="CE539" i="35"/>
  <c r="BT78" i="35"/>
  <c r="CD618" i="35"/>
  <c r="BO88" i="35"/>
  <c r="CD634" i="35"/>
  <c r="BO90" i="35"/>
  <c r="CD355" i="35"/>
  <c r="BS55" i="35"/>
  <c r="CD411" i="35"/>
  <c r="BS62" i="35"/>
  <c r="CF155" i="35"/>
  <c r="BU30" i="35"/>
  <c r="CL694" i="35"/>
  <c r="CD251" i="35"/>
  <c r="BS42" i="35"/>
  <c r="BU25" i="35"/>
  <c r="CF114" i="35"/>
  <c r="BP66" i="35"/>
  <c r="CE442" i="35"/>
  <c r="CF83" i="35"/>
  <c r="BY21" i="35"/>
  <c r="CF84" i="35" s="1"/>
  <c r="CJ712" i="35"/>
  <c r="CE704" i="35"/>
  <c r="BH13" i="35"/>
  <c r="CY13" i="35"/>
  <c r="CE15" i="35"/>
  <c r="BY61" i="35"/>
  <c r="CF405" i="35" s="1"/>
  <c r="CF404" i="35"/>
  <c r="CE171" i="35"/>
  <c r="BT32" i="35"/>
  <c r="CD347" i="35"/>
  <c r="BS54" i="35"/>
  <c r="CD363" i="35"/>
  <c r="BS56" i="35"/>
  <c r="CF252" i="35"/>
  <c r="BY42" i="35"/>
  <c r="CF253" i="35" s="1"/>
  <c r="BU87" i="35"/>
  <c r="CF611" i="35"/>
  <c r="BT79" i="35"/>
  <c r="CE547" i="35"/>
  <c r="BY51" i="35"/>
  <c r="CF325" i="35" s="1"/>
  <c r="CF324" i="35"/>
  <c r="BY38" i="35"/>
  <c r="CF221" i="35" s="1"/>
  <c r="CF220" i="35"/>
  <c r="CL764" i="35"/>
  <c r="BL18" i="35"/>
  <c r="CE56" i="35"/>
  <c r="CD522" i="35"/>
  <c r="BO76" i="35"/>
  <c r="CD330" i="35"/>
  <c r="BO52" i="35"/>
  <c r="CD130" i="35"/>
  <c r="BO27" i="35"/>
  <c r="CE714" i="35"/>
  <c r="CE315" i="35"/>
  <c r="BT50" i="35"/>
  <c r="CE163" i="35"/>
  <c r="BT31" i="35"/>
  <c r="BP22" i="35"/>
  <c r="CE89" i="35"/>
  <c r="CK765" i="35"/>
  <c r="CF757" i="35"/>
  <c r="BS120" i="35"/>
  <c r="BW120" i="35" s="1"/>
  <c r="CD875" i="35"/>
  <c r="CF548" i="35"/>
  <c r="BY79" i="35"/>
  <c r="CF549" i="35" s="1"/>
  <c r="BU47" i="35"/>
  <c r="CF291" i="35"/>
  <c r="CE274" i="35"/>
  <c r="BP45" i="35"/>
  <c r="BU64" i="35"/>
  <c r="CF427" i="35"/>
  <c r="CD266" i="35"/>
  <c r="BO44" i="35"/>
  <c r="BL15" i="35"/>
  <c r="CE32" i="35"/>
  <c r="BY69" i="35"/>
  <c r="CF469" i="35" s="1"/>
  <c r="CF468" i="35"/>
  <c r="BP96" i="35"/>
  <c r="CE682" i="35"/>
  <c r="CF107" i="35"/>
  <c r="BY24" i="35"/>
  <c r="CF108" i="35" s="1"/>
  <c r="CD379" i="35"/>
  <c r="BS58" i="35"/>
  <c r="BT87" i="35"/>
  <c r="CE611" i="35"/>
  <c r="CD435" i="35"/>
  <c r="BG15" i="35"/>
  <c r="CD31" i="35"/>
  <c r="CD48" i="35"/>
  <c r="BK17" i="35"/>
  <c r="BY32" i="35"/>
  <c r="CF173" i="35" s="1"/>
  <c r="CF172" i="35"/>
  <c r="CE179" i="35"/>
  <c r="BT33" i="35"/>
  <c r="CE219" i="35"/>
  <c r="BT38" i="35"/>
  <c r="CF628" i="35"/>
  <c r="BY89" i="35"/>
  <c r="CF629" i="35" s="1"/>
  <c r="CE395" i="35"/>
  <c r="BT60" i="35"/>
  <c r="CD299" i="35"/>
  <c r="BS48" i="35"/>
  <c r="BY68" i="35"/>
  <c r="CF461" i="35" s="1"/>
  <c r="CF460" i="35"/>
  <c r="BU66" i="35"/>
  <c r="CF443" i="35"/>
  <c r="BY17" i="35"/>
  <c r="CF52" i="35" s="1"/>
  <c r="CF51" i="35"/>
  <c r="BY46" i="35"/>
  <c r="CF285" i="35" s="1"/>
  <c r="CF284" i="35"/>
  <c r="CD218" i="35"/>
  <c r="BO38" i="35"/>
  <c r="CD442" i="35"/>
  <c r="BO66" i="35"/>
  <c r="CD235" i="35"/>
  <c r="BS40" i="35"/>
  <c r="CJ730" i="35"/>
  <c r="CE722" i="35"/>
  <c r="CF244" i="35"/>
  <c r="BY41" i="35"/>
  <c r="CF245" i="35" s="1"/>
  <c r="BY31" i="35"/>
  <c r="CF165" i="35" s="1"/>
  <c r="CF164" i="35"/>
  <c r="CE227" i="35"/>
  <c r="BT39" i="35"/>
  <c r="CD555" i="35"/>
  <c r="BS80" i="35"/>
  <c r="BY72" i="35"/>
  <c r="CF493" i="35" s="1"/>
  <c r="CF492" i="35"/>
  <c r="CD602" i="35"/>
  <c r="BO86" i="35"/>
  <c r="CD611" i="35"/>
  <c r="BS87" i="35"/>
  <c r="CF332" i="35"/>
  <c r="BY52" i="35"/>
  <c r="CF333" i="35" s="1"/>
  <c r="BT26" i="35"/>
  <c r="CE122" i="35"/>
  <c r="CD171" i="35"/>
  <c r="BS32" i="35"/>
  <c r="BO100" i="35"/>
  <c r="CE130" i="35"/>
  <c r="BP27" i="35"/>
  <c r="BU71" i="35"/>
  <c r="CF483" i="35"/>
  <c r="CK711" i="35"/>
  <c r="CF703" i="35"/>
  <c r="CD642" i="35"/>
  <c r="BO91" i="35"/>
  <c r="CE331" i="35"/>
  <c r="BT52" i="35"/>
  <c r="BY15" i="35"/>
  <c r="CF36" i="35" s="1"/>
  <c r="CF35" i="35"/>
  <c r="BW99" i="35"/>
  <c r="CD709" i="35" s="1"/>
  <c r="CD708" i="35"/>
  <c r="BU23" i="35"/>
  <c r="CF98" i="35"/>
  <c r="CD194" i="35"/>
  <c r="BO35" i="35"/>
  <c r="CF260" i="35"/>
  <c r="BY43" i="35"/>
  <c r="CF261" i="35" s="1"/>
  <c r="BY70" i="35"/>
  <c r="CF477" i="35" s="1"/>
  <c r="CF476" i="35"/>
  <c r="BS102" i="35"/>
  <c r="BW102" i="35" s="1"/>
  <c r="CD733" i="35" s="1"/>
  <c r="CD731" i="35"/>
  <c r="CE97" i="35"/>
  <c r="BP23" i="35"/>
  <c r="CL697" i="35"/>
  <c r="CD562" i="35"/>
  <c r="BO81" i="35"/>
  <c r="CD258" i="35"/>
  <c r="BO43" i="35"/>
  <c r="CK715" i="35"/>
  <c r="CF707" i="35"/>
  <c r="CJ765" i="35"/>
  <c r="CE757" i="35"/>
  <c r="CK748" i="35"/>
  <c r="CF740" i="35"/>
  <c r="CE194" i="35"/>
  <c r="BP35" i="35"/>
  <c r="CE291" i="35"/>
  <c r="BT47" i="35"/>
  <c r="CD227" i="35"/>
  <c r="BS39" i="35"/>
  <c r="DD20" i="35"/>
  <c r="DF20" i="35" s="1"/>
  <c r="DG20" i="35" s="1"/>
  <c r="DH20" i="35" s="1"/>
  <c r="CW20" i="35" s="1"/>
  <c r="CI837" i="35"/>
  <c r="BP70" i="35"/>
  <c r="CE474" i="35"/>
  <c r="CF212" i="35"/>
  <c r="BY37" i="35"/>
  <c r="CF213" i="35" s="1"/>
  <c r="CD162" i="35"/>
  <c r="BO31" i="35"/>
  <c r="CD450" i="35"/>
  <c r="BO67" i="35"/>
  <c r="CD306" i="35"/>
  <c r="BO49" i="35"/>
  <c r="BP90" i="35"/>
  <c r="CE634" i="35"/>
  <c r="DD17" i="35"/>
  <c r="DF17" i="35" s="1"/>
  <c r="DG17" i="35" s="1"/>
  <c r="DH17" i="35" s="1"/>
  <c r="CW17" i="35" s="1"/>
  <c r="BJ13" i="35"/>
  <c r="CC15" i="35"/>
  <c r="CF500" i="35"/>
  <c r="BY73" i="35"/>
  <c r="CF501" i="35" s="1"/>
  <c r="BY35" i="35"/>
  <c r="CF197" i="35" s="1"/>
  <c r="CF196" i="35"/>
  <c r="BP65" i="35"/>
  <c r="BS65" i="35" s="1"/>
  <c r="CE434" i="35"/>
  <c r="CD97" i="35"/>
  <c r="BO23" i="35"/>
  <c r="BY58" i="35"/>
  <c r="CF381" i="35" s="1"/>
  <c r="CF380" i="35"/>
  <c r="CE482" i="35"/>
  <c r="BP71" i="35"/>
  <c r="CK706" i="35"/>
  <c r="CF698" i="35"/>
  <c r="BP91" i="35"/>
  <c r="CE642" i="35"/>
  <c r="BT21" i="35"/>
  <c r="CE82" i="35"/>
  <c r="BU39" i="35"/>
  <c r="CF227" i="35"/>
  <c r="CD474" i="35"/>
  <c r="BO70" i="35"/>
  <c r="CD39" i="35"/>
  <c r="BG16" i="35"/>
  <c r="CE371" i="35"/>
  <c r="BT57" i="35"/>
  <c r="BY20" i="35"/>
  <c r="CF76" i="35" s="1"/>
  <c r="CF75" i="35"/>
  <c r="BY34" i="35"/>
  <c r="CF189" i="35" s="1"/>
  <c r="CF188" i="35"/>
  <c r="BY60" i="35"/>
  <c r="CF397" i="35" s="1"/>
  <c r="CF396" i="35"/>
  <c r="BX97" i="35"/>
  <c r="CE693" i="35" s="1"/>
  <c r="CE692" i="35"/>
  <c r="BP94" i="35"/>
  <c r="CE666" i="35"/>
  <c r="BL20" i="35"/>
  <c r="CE72" i="35"/>
  <c r="BY67" i="35"/>
  <c r="CF453" i="35" s="1"/>
  <c r="CF452" i="35"/>
  <c r="BU50" i="35"/>
  <c r="CF315" i="35"/>
  <c r="CF696" i="35"/>
  <c r="CK704" i="35"/>
  <c r="BT82" i="35"/>
  <c r="CE571" i="35"/>
  <c r="BP67" i="35"/>
  <c r="CE450" i="35"/>
  <c r="BU59" i="35"/>
  <c r="CF387" i="35"/>
  <c r="CD274" i="35"/>
  <c r="BO45" i="35"/>
  <c r="BL17" i="35"/>
  <c r="CE48" i="35"/>
  <c r="BY80" i="35"/>
  <c r="CF557" i="35" s="1"/>
  <c r="CF556" i="35"/>
  <c r="CF644" i="35"/>
  <c r="BY91" i="35"/>
  <c r="CF645" i="35" s="1"/>
  <c r="BG13" i="35"/>
  <c r="CD15" i="35"/>
  <c r="CE339" i="35"/>
  <c r="BT53" i="35"/>
  <c r="CF694" i="35"/>
  <c r="CK702" i="35"/>
  <c r="CD418" i="35"/>
  <c r="BO63" i="35"/>
  <c r="CE411" i="35"/>
  <c r="BT62" i="35"/>
  <c r="BL16" i="35"/>
  <c r="CE40" i="35"/>
  <c r="BP59" i="35"/>
  <c r="CE386" i="35"/>
  <c r="BY83" i="35"/>
  <c r="CF581" i="35" s="1"/>
  <c r="CF580" i="35"/>
  <c r="CF524" i="35"/>
  <c r="BY76" i="35"/>
  <c r="CF525" i="35" s="1"/>
  <c r="CI758" i="35"/>
  <c r="CD750" i="35"/>
  <c r="CE459" i="35"/>
  <c r="BT68" i="35"/>
  <c r="CD81" i="35"/>
  <c r="BO21" i="35"/>
  <c r="BO71" i="35"/>
  <c r="CD514" i="35"/>
  <c r="BO75" i="35"/>
  <c r="CD546" i="35"/>
  <c r="BO79" i="35"/>
  <c r="CK705" i="35"/>
  <c r="CF697" i="35"/>
  <c r="BO95" i="35"/>
  <c r="CD674" i="35"/>
  <c r="CE514" i="35"/>
  <c r="BP75" i="35"/>
  <c r="CD506" i="35"/>
  <c r="BO74" i="35"/>
  <c r="BY28" i="35"/>
  <c r="CF141" i="35" s="1"/>
  <c r="CF140" i="35"/>
  <c r="CJ766" i="35"/>
  <c r="CE758" i="35"/>
  <c r="CE427" i="35"/>
  <c r="BT64" i="35"/>
  <c r="BU49" i="35"/>
  <c r="CF307" i="35"/>
  <c r="BU22" i="35"/>
  <c r="CF90" i="35"/>
  <c r="CE307" i="35"/>
  <c r="BT49" i="35"/>
  <c r="CE602" i="35"/>
  <c r="BP86" i="35"/>
  <c r="BT29" i="35"/>
  <c r="CE147" i="35"/>
  <c r="BS25" i="35" l="1"/>
  <c r="BW25" i="35" s="1"/>
  <c r="CD116" i="35" s="1"/>
  <c r="BS68" i="35"/>
  <c r="CD460" i="35" s="1"/>
  <c r="CD291" i="35"/>
  <c r="BX89" i="35"/>
  <c r="CE629" i="35" s="1"/>
  <c r="BS98" i="35"/>
  <c r="BW98" i="35" s="1"/>
  <c r="CD701" i="35" s="1"/>
  <c r="BS50" i="35"/>
  <c r="CD316" i="35" s="1"/>
  <c r="BS26" i="35"/>
  <c r="CD123" i="35" s="1"/>
  <c r="BS64" i="35"/>
  <c r="BW64" i="35" s="1"/>
  <c r="CD429" i="35" s="1"/>
  <c r="BS89" i="35"/>
  <c r="CD628" i="35" s="1"/>
  <c r="CD795" i="35"/>
  <c r="CD147" i="35"/>
  <c r="BK18" i="35"/>
  <c r="CD57" i="35" s="1"/>
  <c r="CD531" i="35"/>
  <c r="BS30" i="35"/>
  <c r="CD156" i="35" s="1"/>
  <c r="CD155" i="35"/>
  <c r="CD467" i="35"/>
  <c r="BT30" i="35"/>
  <c r="BX30" i="35" s="1"/>
  <c r="CE157" i="35" s="1"/>
  <c r="BS72" i="35"/>
  <c r="CD492" i="35" s="1"/>
  <c r="CE491" i="35"/>
  <c r="BT72" i="35"/>
  <c r="BX72" i="35" s="1"/>
  <c r="CE493" i="35" s="1"/>
  <c r="BS113" i="35"/>
  <c r="BW113" i="35" s="1"/>
  <c r="CD821" i="35" s="1"/>
  <c r="CD835" i="35"/>
  <c r="BS97" i="35"/>
  <c r="CD787" i="35"/>
  <c r="CD803" i="35"/>
  <c r="BS85" i="35"/>
  <c r="CD595" i="35"/>
  <c r="BS116" i="35"/>
  <c r="BW116" i="35" s="1"/>
  <c r="BS105" i="35"/>
  <c r="BW105" i="35" s="1"/>
  <c r="CD757" i="35" s="1"/>
  <c r="BS107" i="35"/>
  <c r="BW107" i="35" s="1"/>
  <c r="CD773" i="35" s="1"/>
  <c r="CD587" i="35"/>
  <c r="BS84" i="35"/>
  <c r="BS108" i="35"/>
  <c r="BW108" i="35" s="1"/>
  <c r="CD781" i="35" s="1"/>
  <c r="CD779" i="35"/>
  <c r="CE587" i="35"/>
  <c r="BT84" i="35"/>
  <c r="BT83" i="35"/>
  <c r="CE579" i="35"/>
  <c r="CD579" i="35"/>
  <c r="BS83" i="35"/>
  <c r="CD827" i="35"/>
  <c r="CD499" i="35"/>
  <c r="BS73" i="35"/>
  <c r="BT73" i="35"/>
  <c r="CE499" i="35"/>
  <c r="CD283" i="35"/>
  <c r="BS46" i="35"/>
  <c r="CV15" i="35"/>
  <c r="CV18" i="35"/>
  <c r="CD106" i="35"/>
  <c r="BS24" i="35"/>
  <c r="BT41" i="35"/>
  <c r="CE243" i="35"/>
  <c r="CD243" i="35"/>
  <c r="BS41" i="35"/>
  <c r="CD403" i="35"/>
  <c r="BS61" i="35"/>
  <c r="CE106" i="35"/>
  <c r="BT24" i="35"/>
  <c r="CE403" i="35"/>
  <c r="BT61" i="35"/>
  <c r="CE283" i="35"/>
  <c r="BT46" i="35"/>
  <c r="CD436" i="35"/>
  <c r="BT86" i="35"/>
  <c r="CE603" i="35"/>
  <c r="CE428" i="35"/>
  <c r="BX64" i="35"/>
  <c r="CE429" i="35" s="1"/>
  <c r="BT75" i="35"/>
  <c r="CE515" i="35"/>
  <c r="CD515" i="35"/>
  <c r="BS75" i="35"/>
  <c r="CE412" i="35"/>
  <c r="BX62" i="35"/>
  <c r="CE413" i="35" s="1"/>
  <c r="CD275" i="35"/>
  <c r="BS45" i="35"/>
  <c r="CF704" i="35"/>
  <c r="CK712" i="35"/>
  <c r="CE372" i="35"/>
  <c r="BX57" i="35"/>
  <c r="CE373" i="35" s="1"/>
  <c r="CE483" i="35"/>
  <c r="BT71" i="35"/>
  <c r="CE635" i="35"/>
  <c r="BT90" i="35"/>
  <c r="CE475" i="35"/>
  <c r="BT70" i="35"/>
  <c r="CJ773" i="35"/>
  <c r="CE765" i="35"/>
  <c r="CF99" i="35"/>
  <c r="BY23" i="35"/>
  <c r="CF100" i="35" s="1"/>
  <c r="CJ738" i="35"/>
  <c r="CE730" i="35"/>
  <c r="BP15" i="35"/>
  <c r="CE33" i="35"/>
  <c r="BY47" i="35"/>
  <c r="CF293" i="35" s="1"/>
  <c r="CF292" i="35"/>
  <c r="BT22" i="35"/>
  <c r="CE90" i="35"/>
  <c r="CD131" i="35"/>
  <c r="BS27" i="35"/>
  <c r="CD348" i="35"/>
  <c r="BW54" i="35"/>
  <c r="CD349" i="35" s="1"/>
  <c r="CE443" i="35"/>
  <c r="BT66" i="35"/>
  <c r="CF236" i="35"/>
  <c r="BY40" i="35"/>
  <c r="CF237" i="35" s="1"/>
  <c r="BY48" i="35"/>
  <c r="CF301" i="35" s="1"/>
  <c r="CF300" i="35"/>
  <c r="CJ735" i="35"/>
  <c r="CE727" i="35"/>
  <c r="BX95" i="35"/>
  <c r="CE677" i="35" s="1"/>
  <c r="CE676" i="35"/>
  <c r="CL711" i="35"/>
  <c r="CF532" i="35"/>
  <c r="BY77" i="35"/>
  <c r="CF533" i="35" s="1"/>
  <c r="CD212" i="35"/>
  <c r="BW37" i="35"/>
  <c r="CD213" i="35" s="1"/>
  <c r="BT28" i="35"/>
  <c r="CE139" i="35"/>
  <c r="CD187" i="35"/>
  <c r="BS34" i="35"/>
  <c r="CE387" i="35"/>
  <c r="BT59" i="35"/>
  <c r="CD16" i="35"/>
  <c r="BK13" i="35"/>
  <c r="CE73" i="35"/>
  <c r="BP20" i="35"/>
  <c r="BY39" i="35"/>
  <c r="CF229" i="35" s="1"/>
  <c r="CF228" i="35"/>
  <c r="CD98" i="35"/>
  <c r="BS23" i="35"/>
  <c r="CD292" i="35"/>
  <c r="BW47" i="35"/>
  <c r="CD293" i="35" s="1"/>
  <c r="CE195" i="35"/>
  <c r="BT35" i="35"/>
  <c r="BT27" i="35"/>
  <c r="CE131" i="35"/>
  <c r="CD300" i="35"/>
  <c r="BW48" i="35"/>
  <c r="CD301" i="35" s="1"/>
  <c r="BX38" i="35"/>
  <c r="CE221" i="35" s="1"/>
  <c r="CE220" i="35"/>
  <c r="CD267" i="35"/>
  <c r="BS44" i="35"/>
  <c r="CD468" i="35"/>
  <c r="BW69" i="35"/>
  <c r="CD469" i="35" s="1"/>
  <c r="CL772" i="35"/>
  <c r="BY87" i="35"/>
  <c r="CF613" i="35" s="1"/>
  <c r="CF612" i="35"/>
  <c r="DD13" i="35"/>
  <c r="DF13" i="35" s="1"/>
  <c r="DG13" i="35" s="1"/>
  <c r="DH13" i="35" s="1"/>
  <c r="CW13" i="35" s="1"/>
  <c r="CD412" i="35"/>
  <c r="BW62" i="35"/>
  <c r="CD413" i="35" s="1"/>
  <c r="BX78" i="35"/>
  <c r="CE541" i="35" s="1"/>
  <c r="CE540" i="35"/>
  <c r="CE267" i="35"/>
  <c r="BT44" i="35"/>
  <c r="CE380" i="35"/>
  <c r="BX58" i="35"/>
  <c r="CE381" i="35" s="1"/>
  <c r="BX48" i="35"/>
  <c r="CE301" i="35" s="1"/>
  <c r="CE300" i="35"/>
  <c r="CD539" i="35"/>
  <c r="BS78" i="35"/>
  <c r="BX98" i="35"/>
  <c r="CE701" i="35" s="1"/>
  <c r="CE700" i="35"/>
  <c r="CF268" i="35"/>
  <c r="BY44" i="35"/>
  <c r="CF269" i="35" s="1"/>
  <c r="CI740" i="35"/>
  <c r="CD732" i="35"/>
  <c r="CL715" i="35"/>
  <c r="CJ731" i="35"/>
  <c r="CE723" i="35"/>
  <c r="CI736" i="35"/>
  <c r="CD728" i="35"/>
  <c r="BX49" i="35"/>
  <c r="CE309" i="35" s="1"/>
  <c r="CE308" i="35"/>
  <c r="CD483" i="35"/>
  <c r="BS71" i="35"/>
  <c r="CD419" i="35"/>
  <c r="BS63" i="35"/>
  <c r="CD40" i="35"/>
  <c r="BK16" i="35"/>
  <c r="CI845" i="35"/>
  <c r="CD837" i="35"/>
  <c r="CK723" i="35"/>
  <c r="CF715" i="35"/>
  <c r="CL705" i="35"/>
  <c r="BX26" i="35"/>
  <c r="CE125" i="35" s="1"/>
  <c r="CE123" i="35"/>
  <c r="CD32" i="35"/>
  <c r="BK15" i="35"/>
  <c r="BT96" i="35"/>
  <c r="CE683" i="35"/>
  <c r="CD331" i="35"/>
  <c r="BS52" i="35"/>
  <c r="BX32" i="35"/>
  <c r="CE173" i="35" s="1"/>
  <c r="CE172" i="35"/>
  <c r="BL13" i="35"/>
  <c r="CE16" i="35"/>
  <c r="BY25" i="35"/>
  <c r="CF116" i="35" s="1"/>
  <c r="CF115" i="35"/>
  <c r="BY27" i="35"/>
  <c r="CF133" i="35" s="1"/>
  <c r="CF132" i="35"/>
  <c r="BX25" i="35"/>
  <c r="CE116" i="35" s="1"/>
  <c r="CE115" i="35"/>
  <c r="CD683" i="35"/>
  <c r="BS96" i="35"/>
  <c r="CL765" i="35"/>
  <c r="CF204" i="35"/>
  <c r="BY36" i="35"/>
  <c r="CF205" i="35" s="1"/>
  <c r="BX37" i="35"/>
  <c r="CE213" i="35" s="1"/>
  <c r="CE212" i="35"/>
  <c r="BX40" i="35"/>
  <c r="CE237" i="35" s="1"/>
  <c r="CE236" i="35"/>
  <c r="CE364" i="35"/>
  <c r="BX56" i="35"/>
  <c r="CE365" i="35" s="1"/>
  <c r="CE259" i="35"/>
  <c r="BT43" i="35"/>
  <c r="CD396" i="35"/>
  <c r="BW60" i="35"/>
  <c r="CD397" i="35" s="1"/>
  <c r="BS104" i="35"/>
  <c r="BW104" i="35" s="1"/>
  <c r="CD749" i="35" s="1"/>
  <c r="CD747" i="35"/>
  <c r="CJ774" i="35"/>
  <c r="CE766" i="35"/>
  <c r="BS95" i="35"/>
  <c r="CD675" i="35"/>
  <c r="CD82" i="35"/>
  <c r="BS21" i="35"/>
  <c r="CI766" i="35"/>
  <c r="CD758" i="35"/>
  <c r="BY59" i="35"/>
  <c r="CF389" i="35" s="1"/>
  <c r="CF388" i="35"/>
  <c r="CF316" i="35"/>
  <c r="BY50" i="35"/>
  <c r="CF317" i="35" s="1"/>
  <c r="BT94" i="35"/>
  <c r="CE667" i="35"/>
  <c r="CE83" i="35"/>
  <c r="BX21" i="35"/>
  <c r="CE84" i="35" s="1"/>
  <c r="CD163" i="35"/>
  <c r="BS31" i="35"/>
  <c r="CD259" i="35"/>
  <c r="BS43" i="35"/>
  <c r="BT23" i="35"/>
  <c r="CE98" i="35"/>
  <c r="CD195" i="35"/>
  <c r="BS35" i="35"/>
  <c r="BS100" i="35"/>
  <c r="CD715" i="35"/>
  <c r="CD556" i="35"/>
  <c r="BW80" i="35"/>
  <c r="CD557" i="35" s="1"/>
  <c r="CD236" i="35"/>
  <c r="BW40" i="35"/>
  <c r="CD237" i="35" s="1"/>
  <c r="CD148" i="35"/>
  <c r="BW29" i="35"/>
  <c r="CD149" i="35" s="1"/>
  <c r="BX33" i="35"/>
  <c r="CE181" i="35" s="1"/>
  <c r="CE180" i="35"/>
  <c r="BX31" i="35"/>
  <c r="CE165" i="35" s="1"/>
  <c r="CE164" i="35"/>
  <c r="CD252" i="35"/>
  <c r="BW42" i="35"/>
  <c r="CD253" i="35" s="1"/>
  <c r="CD356" i="35"/>
  <c r="BW55" i="35"/>
  <c r="CD357" i="35" s="1"/>
  <c r="CD571" i="35"/>
  <c r="BS82" i="35"/>
  <c r="CD139" i="35"/>
  <c r="BS28" i="35"/>
  <c r="BX77" i="35"/>
  <c r="CE533" i="35" s="1"/>
  <c r="CE532" i="35"/>
  <c r="CE620" i="35"/>
  <c r="BX88" i="35"/>
  <c r="CE621" i="35" s="1"/>
  <c r="CD387" i="35"/>
  <c r="BS59" i="35"/>
  <c r="BX74" i="35"/>
  <c r="CE509" i="35" s="1"/>
  <c r="CE508" i="35"/>
  <c r="BS94" i="35"/>
  <c r="CD667" i="35"/>
  <c r="CI738" i="35"/>
  <c r="CD730" i="35"/>
  <c r="BY56" i="35"/>
  <c r="CF365" i="35" s="1"/>
  <c r="CF364" i="35"/>
  <c r="CE420" i="35"/>
  <c r="BX63" i="35"/>
  <c r="CE421" i="35" s="1"/>
  <c r="CF702" i="35"/>
  <c r="CK710" i="35"/>
  <c r="CD475" i="35"/>
  <c r="BS70" i="35"/>
  <c r="CE435" i="35"/>
  <c r="BT65" i="35"/>
  <c r="BW65" i="35" s="1"/>
  <c r="CD437" i="35" s="1"/>
  <c r="BN13" i="35"/>
  <c r="CC16" i="35"/>
  <c r="CV20" i="35"/>
  <c r="CK756" i="35"/>
  <c r="CF748" i="35"/>
  <c r="CK719" i="35"/>
  <c r="CF711" i="35"/>
  <c r="BX87" i="35"/>
  <c r="CE613" i="35" s="1"/>
  <c r="CE612" i="35"/>
  <c r="BY64" i="35"/>
  <c r="CF429" i="35" s="1"/>
  <c r="CF428" i="35"/>
  <c r="CD523" i="35"/>
  <c r="BS76" i="35"/>
  <c r="CJ720" i="35"/>
  <c r="CE712" i="35"/>
  <c r="BX80" i="35"/>
  <c r="CE557" i="35" s="1"/>
  <c r="CE556" i="35"/>
  <c r="BY65" i="35"/>
  <c r="CF437" i="35" s="1"/>
  <c r="CF436" i="35"/>
  <c r="CE203" i="35"/>
  <c r="BT36" i="35"/>
  <c r="BX54" i="35"/>
  <c r="CE349" i="35" s="1"/>
  <c r="CE348" i="35"/>
  <c r="CE468" i="35"/>
  <c r="BX69" i="35"/>
  <c r="CE469" i="35" s="1"/>
  <c r="BY22" i="35"/>
  <c r="CF92" i="35" s="1"/>
  <c r="CF91" i="35"/>
  <c r="CK713" i="35"/>
  <c r="CF705" i="35"/>
  <c r="CE460" i="35"/>
  <c r="BX68" i="35"/>
  <c r="CE461" i="35" s="1"/>
  <c r="CE451" i="35"/>
  <c r="BT67" i="35"/>
  <c r="CE643" i="35"/>
  <c r="BT91" i="35"/>
  <c r="CD307" i="35"/>
  <c r="BS49" i="35"/>
  <c r="CD228" i="35"/>
  <c r="BW39" i="35"/>
  <c r="CD229" i="35" s="1"/>
  <c r="CD563" i="35"/>
  <c r="BS81" i="35"/>
  <c r="CE332" i="35"/>
  <c r="BX52" i="35"/>
  <c r="CE333" i="35" s="1"/>
  <c r="CD612" i="35"/>
  <c r="BW87" i="35"/>
  <c r="CD613" i="35" s="1"/>
  <c r="BX39" i="35"/>
  <c r="CE229" i="35" s="1"/>
  <c r="CE228" i="35"/>
  <c r="CD443" i="35"/>
  <c r="BS66" i="35"/>
  <c r="CE396" i="35"/>
  <c r="BX60" i="35"/>
  <c r="CE397" i="35" s="1"/>
  <c r="CD380" i="35"/>
  <c r="BW58" i="35"/>
  <c r="CD381" i="35" s="1"/>
  <c r="CE275" i="35"/>
  <c r="BT45" i="35"/>
  <c r="BX50" i="35"/>
  <c r="CE317" i="35" s="1"/>
  <c r="CE316" i="35"/>
  <c r="CD635" i="35"/>
  <c r="BS90" i="35"/>
  <c r="CE523" i="35"/>
  <c r="BT76" i="35"/>
  <c r="CD372" i="35"/>
  <c r="BW57" i="35"/>
  <c r="CD373" i="35" s="1"/>
  <c r="CE187" i="35"/>
  <c r="BT34" i="35"/>
  <c r="CD90" i="35"/>
  <c r="BS22" i="35"/>
  <c r="CJ740" i="35"/>
  <c r="CE732" i="35"/>
  <c r="CD339" i="35"/>
  <c r="BS53" i="35"/>
  <c r="BY57" i="35"/>
  <c r="CF373" i="35" s="1"/>
  <c r="CF372" i="35"/>
  <c r="CL706" i="35"/>
  <c r="CF148" i="35"/>
  <c r="BY29" i="35"/>
  <c r="CF149" i="35" s="1"/>
  <c r="CV16" i="35"/>
  <c r="BS121" i="35"/>
  <c r="BW121" i="35" s="1"/>
  <c r="CD883" i="35"/>
  <c r="CD507" i="35"/>
  <c r="BS74" i="35"/>
  <c r="CD547" i="35"/>
  <c r="BS79" i="35"/>
  <c r="CE340" i="35"/>
  <c r="BX53" i="35"/>
  <c r="CE341" i="35" s="1"/>
  <c r="CV17" i="35"/>
  <c r="BY71" i="35"/>
  <c r="CF485" i="35" s="1"/>
  <c r="CF484" i="35"/>
  <c r="BY66" i="35"/>
  <c r="CF445" i="35" s="1"/>
  <c r="CF444" i="35"/>
  <c r="CK773" i="35"/>
  <c r="CF765" i="35"/>
  <c r="CD364" i="35"/>
  <c r="BW56" i="35"/>
  <c r="CD365" i="35" s="1"/>
  <c r="CL702" i="35"/>
  <c r="CF340" i="35"/>
  <c r="BY53" i="35"/>
  <c r="CF341" i="35" s="1"/>
  <c r="CL704" i="35"/>
  <c r="CC21" i="35"/>
  <c r="CD180" i="35"/>
  <c r="BW33" i="35"/>
  <c r="CD181" i="35" s="1"/>
  <c r="CD72" i="35"/>
  <c r="BK20" i="35"/>
  <c r="CD203" i="35"/>
  <c r="BS36" i="35"/>
  <c r="BX29" i="35"/>
  <c r="CE149" i="35" s="1"/>
  <c r="CE148" i="35"/>
  <c r="BY49" i="35"/>
  <c r="CF309" i="35" s="1"/>
  <c r="CF308" i="35"/>
  <c r="CE41" i="35"/>
  <c r="BP16" i="35"/>
  <c r="CE49" i="35"/>
  <c r="BP17" i="35"/>
  <c r="BX82" i="35"/>
  <c r="CE573" i="35" s="1"/>
  <c r="CE572" i="35"/>
  <c r="CK714" i="35"/>
  <c r="CF706" i="35"/>
  <c r="CD451" i="35"/>
  <c r="BS67" i="35"/>
  <c r="BX47" i="35"/>
  <c r="CE293" i="35" s="1"/>
  <c r="CE292" i="35"/>
  <c r="CD643" i="35"/>
  <c r="BS91" i="35"/>
  <c r="CD172" i="35"/>
  <c r="BW32" i="35"/>
  <c r="CD173" i="35" s="1"/>
  <c r="CD603" i="35"/>
  <c r="BS86" i="35"/>
  <c r="CD219" i="35"/>
  <c r="BS38" i="35"/>
  <c r="CD49" i="35"/>
  <c r="BO17" i="35"/>
  <c r="BP18" i="35"/>
  <c r="CE57" i="35"/>
  <c r="BX79" i="35"/>
  <c r="CE549" i="35" s="1"/>
  <c r="CE548" i="35"/>
  <c r="BY30" i="35"/>
  <c r="CF157" i="35" s="1"/>
  <c r="CF156" i="35"/>
  <c r="CD619" i="35"/>
  <c r="BS88" i="35"/>
  <c r="BT81" i="35"/>
  <c r="CE563" i="35"/>
  <c r="BX51" i="35"/>
  <c r="CE325" i="35" s="1"/>
  <c r="CE324" i="35"/>
  <c r="CD323" i="35"/>
  <c r="BS51" i="35"/>
  <c r="CD532" i="35"/>
  <c r="BW77" i="35"/>
  <c r="CD533" i="35" s="1"/>
  <c r="BY63" i="35"/>
  <c r="CF421" i="35" s="1"/>
  <c r="CF420" i="35"/>
  <c r="BY81" i="35"/>
  <c r="CF565" i="35" s="1"/>
  <c r="CF564" i="35"/>
  <c r="BY26" i="35"/>
  <c r="CF125" i="35" s="1"/>
  <c r="CF123" i="35"/>
  <c r="CD115" i="35" l="1"/>
  <c r="BW68" i="35"/>
  <c r="CD461" i="35" s="1"/>
  <c r="BW50" i="35"/>
  <c r="CD317" i="35" s="1"/>
  <c r="CD428" i="35"/>
  <c r="CD700" i="35"/>
  <c r="BW26" i="35"/>
  <c r="CD125" i="35" s="1"/>
  <c r="BW89" i="35"/>
  <c r="CD629" i="35" s="1"/>
  <c r="BO18" i="35"/>
  <c r="CD58" i="35" s="1"/>
  <c r="BW30" i="35"/>
  <c r="CD157" i="35" s="1"/>
  <c r="BW72" i="35"/>
  <c r="CD493" i="35" s="1"/>
  <c r="CE492" i="35"/>
  <c r="CE156" i="35"/>
  <c r="CD692" i="35"/>
  <c r="BW97" i="35"/>
  <c r="CD693" i="35" s="1"/>
  <c r="CD596" i="35"/>
  <c r="BW85" i="35"/>
  <c r="CD597" i="35" s="1"/>
  <c r="CD580" i="35"/>
  <c r="BW83" i="35"/>
  <c r="CD581" i="35" s="1"/>
  <c r="CD588" i="35"/>
  <c r="BW84" i="35"/>
  <c r="CD589" i="35" s="1"/>
  <c r="BX83" i="35"/>
  <c r="CE581" i="35" s="1"/>
  <c r="CE580" i="35"/>
  <c r="BX84" i="35"/>
  <c r="CE589" i="35" s="1"/>
  <c r="CE588" i="35"/>
  <c r="BX73" i="35"/>
  <c r="CE501" i="35" s="1"/>
  <c r="CE500" i="35"/>
  <c r="CD500" i="35"/>
  <c r="BW73" i="35"/>
  <c r="CD501" i="35" s="1"/>
  <c r="BX24" i="35"/>
  <c r="CE108" i="35" s="1"/>
  <c r="CE107" i="35"/>
  <c r="CD404" i="35"/>
  <c r="BW61" i="35"/>
  <c r="CD405" i="35" s="1"/>
  <c r="CE284" i="35"/>
  <c r="BX46" i="35"/>
  <c r="CE285" i="35" s="1"/>
  <c r="BX41" i="35"/>
  <c r="CE245" i="35" s="1"/>
  <c r="CE244" i="35"/>
  <c r="BW24" i="35"/>
  <c r="CD108" i="35" s="1"/>
  <c r="CD107" i="35"/>
  <c r="CD244" i="35"/>
  <c r="BW41" i="35"/>
  <c r="CD245" i="35" s="1"/>
  <c r="CE404" i="35"/>
  <c r="BX61" i="35"/>
  <c r="CE405" i="35" s="1"/>
  <c r="CD284" i="35"/>
  <c r="BW46" i="35"/>
  <c r="CD285" i="35" s="1"/>
  <c r="CV13" i="35"/>
  <c r="CD508" i="35"/>
  <c r="BW74" i="35"/>
  <c r="CD509" i="35" s="1"/>
  <c r="CD140" i="35"/>
  <c r="BW28" i="35"/>
  <c r="CD141" i="35" s="1"/>
  <c r="BX76" i="35"/>
  <c r="CE525" i="35" s="1"/>
  <c r="CE524" i="35"/>
  <c r="CD324" i="35"/>
  <c r="BW51" i="35"/>
  <c r="CD325" i="35" s="1"/>
  <c r="CD620" i="35"/>
  <c r="BW88" i="35"/>
  <c r="CD621" i="35" s="1"/>
  <c r="CD644" i="35"/>
  <c r="BW91" i="35"/>
  <c r="CD645" i="35" s="1"/>
  <c r="CD91" i="35"/>
  <c r="BW22" i="35"/>
  <c r="CD92" i="35" s="1"/>
  <c r="CD636" i="35"/>
  <c r="BW90" i="35"/>
  <c r="CD637" i="35" s="1"/>
  <c r="CE99" i="35"/>
  <c r="BX23" i="35"/>
  <c r="CE100" i="35" s="1"/>
  <c r="CD83" i="35"/>
  <c r="BW21" i="35"/>
  <c r="CD84" i="35" s="1"/>
  <c r="CD268" i="35"/>
  <c r="BW44" i="35"/>
  <c r="CD269" i="35" s="1"/>
  <c r="BX35" i="35"/>
  <c r="CE197" i="35" s="1"/>
  <c r="CE196" i="35"/>
  <c r="BT20" i="35"/>
  <c r="CE74" i="35"/>
  <c r="CE476" i="35"/>
  <c r="BX70" i="35"/>
  <c r="CE477" i="35" s="1"/>
  <c r="CF712" i="35"/>
  <c r="CK720" i="35"/>
  <c r="CE452" i="35"/>
  <c r="BX67" i="35"/>
  <c r="CE453" i="35" s="1"/>
  <c r="CJ728" i="35"/>
  <c r="CE720" i="35"/>
  <c r="BX94" i="35"/>
  <c r="CE669" i="35" s="1"/>
  <c r="CE668" i="35"/>
  <c r="CI853" i="35"/>
  <c r="CD845" i="35"/>
  <c r="CJ739" i="35"/>
  <c r="CE731" i="35"/>
  <c r="BX28" i="35"/>
  <c r="CE141" i="35" s="1"/>
  <c r="CE140" i="35"/>
  <c r="CE91" i="35"/>
  <c r="BX22" i="35"/>
  <c r="CE92" i="35" s="1"/>
  <c r="BX75" i="35"/>
  <c r="CE517" i="35" s="1"/>
  <c r="CE516" i="35"/>
  <c r="CD204" i="35"/>
  <c r="BW36" i="35"/>
  <c r="CD205" i="35" s="1"/>
  <c r="CD476" i="35"/>
  <c r="BW70" i="35"/>
  <c r="CD477" i="35" s="1"/>
  <c r="CD260" i="35"/>
  <c r="BW43" i="35"/>
  <c r="CD261" i="35" s="1"/>
  <c r="CD524" i="35"/>
  <c r="BW76" i="35"/>
  <c r="CD525" i="35" s="1"/>
  <c r="CI746" i="35"/>
  <c r="CD738" i="35"/>
  <c r="BX43" i="35"/>
  <c r="CE261" i="35" s="1"/>
  <c r="CE260" i="35"/>
  <c r="CD332" i="35"/>
  <c r="BW52" i="35"/>
  <c r="CD333" i="35" s="1"/>
  <c r="CD41" i="35"/>
  <c r="BO16" i="35"/>
  <c r="CD484" i="35"/>
  <c r="BW71" i="35"/>
  <c r="CD485" i="35" s="1"/>
  <c r="CD540" i="35"/>
  <c r="BW78" i="35"/>
  <c r="CD541" i="35" s="1"/>
  <c r="BX44" i="35"/>
  <c r="CE269" i="35" s="1"/>
  <c r="CE268" i="35"/>
  <c r="CD17" i="35"/>
  <c r="BO13" i="35"/>
  <c r="CE444" i="35"/>
  <c r="BX66" i="35"/>
  <c r="CE445" i="35" s="1"/>
  <c r="CE636" i="35"/>
  <c r="BX90" i="35"/>
  <c r="CE637" i="35" s="1"/>
  <c r="CD276" i="35"/>
  <c r="BW45" i="35"/>
  <c r="CD277" i="35" s="1"/>
  <c r="CD220" i="35"/>
  <c r="BW38" i="35"/>
  <c r="CD221" i="35" s="1"/>
  <c r="CK781" i="35"/>
  <c r="CF773" i="35"/>
  <c r="CD308" i="35"/>
  <c r="BW49" i="35"/>
  <c r="CD309" i="35" s="1"/>
  <c r="CD604" i="35"/>
  <c r="BW86" i="35"/>
  <c r="CD605" i="35" s="1"/>
  <c r="CD73" i="35"/>
  <c r="BO20" i="35"/>
  <c r="CK764" i="35"/>
  <c r="CF756" i="35"/>
  <c r="CF710" i="35"/>
  <c r="CK718" i="35"/>
  <c r="BW95" i="35"/>
  <c r="CD677" i="35" s="1"/>
  <c r="CD676" i="35"/>
  <c r="CL723" i="35"/>
  <c r="CJ743" i="35"/>
  <c r="CE735" i="35"/>
  <c r="BT17" i="35"/>
  <c r="CE50" i="35"/>
  <c r="CK727" i="35"/>
  <c r="CF719" i="35"/>
  <c r="CD572" i="35"/>
  <c r="BW82" i="35"/>
  <c r="CD573" i="35" s="1"/>
  <c r="CL712" i="35"/>
  <c r="BX34" i="35"/>
  <c r="CE189" i="35" s="1"/>
  <c r="CE188" i="35"/>
  <c r="CD452" i="35"/>
  <c r="BW67" i="35"/>
  <c r="CD453" i="35" s="1"/>
  <c r="CE42" i="35"/>
  <c r="BT16" i="35"/>
  <c r="CD548" i="35"/>
  <c r="BW79" i="35"/>
  <c r="CD549" i="35" s="1"/>
  <c r="BX81" i="35"/>
  <c r="CE565" i="35" s="1"/>
  <c r="CE564" i="35"/>
  <c r="CD340" i="35"/>
  <c r="BW53" i="35"/>
  <c r="CD341" i="35" s="1"/>
  <c r="BX45" i="35"/>
  <c r="CE277" i="35" s="1"/>
  <c r="CE276" i="35"/>
  <c r="CD444" i="35"/>
  <c r="BW66" i="35"/>
  <c r="CD445" i="35" s="1"/>
  <c r="BW94" i="35"/>
  <c r="CD669" i="35" s="1"/>
  <c r="CD668" i="35"/>
  <c r="BW100" i="35"/>
  <c r="CD717" i="35" s="1"/>
  <c r="CD716" i="35"/>
  <c r="CD164" i="35"/>
  <c r="BW31" i="35"/>
  <c r="CD165" i="35" s="1"/>
  <c r="CD99" i="35"/>
  <c r="BW23" i="35"/>
  <c r="CD100" i="35" s="1"/>
  <c r="CE388" i="35"/>
  <c r="BX59" i="35"/>
  <c r="CE389" i="35" s="1"/>
  <c r="BX71" i="35"/>
  <c r="CE485" i="35" s="1"/>
  <c r="CE484" i="35"/>
  <c r="CJ782" i="35"/>
  <c r="CE774" i="35"/>
  <c r="BX96" i="35"/>
  <c r="CE685" i="35" s="1"/>
  <c r="CE684" i="35"/>
  <c r="CL713" i="35"/>
  <c r="CI748" i="35"/>
  <c r="CD740" i="35"/>
  <c r="CL780" i="35"/>
  <c r="CE34" i="35"/>
  <c r="BT15" i="35"/>
  <c r="BX86" i="35"/>
  <c r="CE605" i="35" s="1"/>
  <c r="CE604" i="35"/>
  <c r="CD196" i="35"/>
  <c r="BW35" i="35"/>
  <c r="CD197" i="35" s="1"/>
  <c r="CE58" i="35"/>
  <c r="BT18" i="35"/>
  <c r="CK722" i="35"/>
  <c r="CF714" i="35"/>
  <c r="CL710" i="35"/>
  <c r="CK721" i="35"/>
  <c r="CF713" i="35"/>
  <c r="BX36" i="35"/>
  <c r="CE205" i="35" s="1"/>
  <c r="CE204" i="35"/>
  <c r="BR13" i="35"/>
  <c r="CC17" i="35"/>
  <c r="BW96" i="35"/>
  <c r="CD685" i="35" s="1"/>
  <c r="CD684" i="35"/>
  <c r="CD33" i="35"/>
  <c r="BO15" i="35"/>
  <c r="CD420" i="35"/>
  <c r="BW63" i="35"/>
  <c r="CD421" i="35" s="1"/>
  <c r="CD188" i="35"/>
  <c r="BW34" i="35"/>
  <c r="CD189" i="35" s="1"/>
  <c r="CD132" i="35"/>
  <c r="BW27" i="35"/>
  <c r="CD133" i="35" s="1"/>
  <c r="CD516" i="35"/>
  <c r="BW75" i="35"/>
  <c r="CD517" i="35" s="1"/>
  <c r="CL773" i="35"/>
  <c r="CD564" i="35"/>
  <c r="BW81" i="35"/>
  <c r="CD565" i="35" s="1"/>
  <c r="CD50" i="35"/>
  <c r="BS17" i="35"/>
  <c r="CL714" i="35"/>
  <c r="CJ748" i="35"/>
  <c r="CE740" i="35"/>
  <c r="CE644" i="35"/>
  <c r="BX91" i="35"/>
  <c r="CE645" i="35" s="1"/>
  <c r="CE436" i="35"/>
  <c r="BX65" i="35"/>
  <c r="CE437" i="35" s="1"/>
  <c r="CD388" i="35"/>
  <c r="BW59" i="35"/>
  <c r="CD389" i="35" s="1"/>
  <c r="CI774" i="35"/>
  <c r="CD766" i="35"/>
  <c r="BP13" i="35"/>
  <c r="CE17" i="35"/>
  <c r="CK731" i="35"/>
  <c r="CF723" i="35"/>
  <c r="CI744" i="35"/>
  <c r="CD736" i="35"/>
  <c r="BX27" i="35"/>
  <c r="CE133" i="35" s="1"/>
  <c r="CE132" i="35"/>
  <c r="CL719" i="35"/>
  <c r="CJ746" i="35"/>
  <c r="CE738" i="35"/>
  <c r="CJ781" i="35"/>
  <c r="CE773" i="35"/>
  <c r="BS18" i="35" l="1"/>
  <c r="CD59" i="35" s="1"/>
  <c r="CI782" i="35"/>
  <c r="CD774" i="35"/>
  <c r="CJ756" i="35"/>
  <c r="CE748" i="35"/>
  <c r="CL718" i="35"/>
  <c r="CL721" i="35"/>
  <c r="CJ751" i="35"/>
  <c r="CE743" i="35"/>
  <c r="CK772" i="35"/>
  <c r="CF764" i="35"/>
  <c r="CI861" i="35"/>
  <c r="CD853" i="35"/>
  <c r="BX15" i="35"/>
  <c r="CE36" i="35" s="1"/>
  <c r="CE35" i="35"/>
  <c r="CJ789" i="35"/>
  <c r="CE781" i="35"/>
  <c r="CI752" i="35"/>
  <c r="CD744" i="35"/>
  <c r="CL722" i="35"/>
  <c r="CL781" i="35"/>
  <c r="BV13" i="35"/>
  <c r="CC18" i="35"/>
  <c r="CK730" i="35"/>
  <c r="CF722" i="35"/>
  <c r="CL731" i="35"/>
  <c r="CE59" i="35"/>
  <c r="BX18" i="35"/>
  <c r="CE60" i="35" s="1"/>
  <c r="CD74" i="35"/>
  <c r="BS20" i="35"/>
  <c r="CJ754" i="35"/>
  <c r="CE746" i="35"/>
  <c r="CK739" i="35"/>
  <c r="CF731" i="35"/>
  <c r="CL788" i="35"/>
  <c r="CJ790" i="35"/>
  <c r="CE782" i="35"/>
  <c r="CK735" i="35"/>
  <c r="CF727" i="35"/>
  <c r="CK789" i="35"/>
  <c r="CF781" i="35"/>
  <c r="CI754" i="35"/>
  <c r="CD746" i="35"/>
  <c r="CJ736" i="35"/>
  <c r="CE728" i="35"/>
  <c r="CE75" i="35"/>
  <c r="BX20" i="35"/>
  <c r="CE76" i="35" s="1"/>
  <c r="BX16" i="35"/>
  <c r="CE44" i="35" s="1"/>
  <c r="CE43" i="35"/>
  <c r="CL720" i="35"/>
  <c r="CK726" i="35"/>
  <c r="CF718" i="35"/>
  <c r="BS13" i="35"/>
  <c r="CD18" i="35"/>
  <c r="CD42" i="35"/>
  <c r="BS16" i="35"/>
  <c r="CD51" i="35"/>
  <c r="BW17" i="35"/>
  <c r="CD52" i="35" s="1"/>
  <c r="CD34" i="35"/>
  <c r="BS15" i="35"/>
  <c r="CL727" i="35"/>
  <c r="BT13" i="35"/>
  <c r="CE18" i="35"/>
  <c r="CK729" i="35"/>
  <c r="CF721" i="35"/>
  <c r="CI756" i="35"/>
  <c r="CD748" i="35"/>
  <c r="CE51" i="35"/>
  <c r="BX17" i="35"/>
  <c r="CE52" i="35" s="1"/>
  <c r="CJ747" i="35"/>
  <c r="CE739" i="35"/>
  <c r="CF720" i="35"/>
  <c r="CK728" i="35"/>
  <c r="BW18" i="35" l="1"/>
  <c r="CD60" i="35" s="1"/>
  <c r="CK736" i="35"/>
  <c r="CF728" i="35"/>
  <c r="CJ755" i="35"/>
  <c r="CE747" i="35"/>
  <c r="CK737" i="35"/>
  <c r="CF729" i="35"/>
  <c r="CK734" i="35"/>
  <c r="CF726" i="35"/>
  <c r="CJ744" i="35"/>
  <c r="CE736" i="35"/>
  <c r="CL789" i="35"/>
  <c r="CL729" i="35"/>
  <c r="CL728" i="35"/>
  <c r="CK747" i="35"/>
  <c r="CF739" i="35"/>
  <c r="CI762" i="35"/>
  <c r="CD754" i="35"/>
  <c r="CL739" i="35"/>
  <c r="CL730" i="35"/>
  <c r="CI869" i="35"/>
  <c r="CD861" i="35"/>
  <c r="CL726" i="35"/>
  <c r="CE19" i="35"/>
  <c r="BX13" i="35"/>
  <c r="CE20" i="35" s="1"/>
  <c r="CD43" i="35"/>
  <c r="BW16" i="35"/>
  <c r="CD44" i="35" s="1"/>
  <c r="CJ798" i="35"/>
  <c r="CE790" i="35"/>
  <c r="CJ762" i="35"/>
  <c r="CE754" i="35"/>
  <c r="CL735" i="35"/>
  <c r="CK797" i="35"/>
  <c r="CF789" i="35"/>
  <c r="CD75" i="35"/>
  <c r="BW20" i="35"/>
  <c r="CD76" i="35" s="1"/>
  <c r="CK738" i="35"/>
  <c r="CF730" i="35"/>
  <c r="CI760" i="35"/>
  <c r="CD752" i="35"/>
  <c r="CK780" i="35"/>
  <c r="CF772" i="35"/>
  <c r="CJ764" i="35"/>
  <c r="CE756" i="35"/>
  <c r="CD35" i="35"/>
  <c r="BW15" i="35"/>
  <c r="CD36" i="35" s="1"/>
  <c r="CL796" i="35"/>
  <c r="CI764" i="35"/>
  <c r="CD756" i="35"/>
  <c r="BW13" i="35"/>
  <c r="CD20" i="35" s="1"/>
  <c r="CD19" i="35"/>
  <c r="CK743" i="35"/>
  <c r="CF735" i="35"/>
  <c r="BZ13" i="35"/>
  <c r="CC20" i="35" s="1"/>
  <c r="CC19" i="35"/>
  <c r="CJ797" i="35"/>
  <c r="CE789" i="35"/>
  <c r="CJ759" i="35"/>
  <c r="CE751" i="35"/>
  <c r="CI790" i="35"/>
  <c r="CD782" i="35"/>
  <c r="CL734" i="35" l="1"/>
  <c r="CJ767" i="35"/>
  <c r="CE759" i="35"/>
  <c r="CJ772" i="35"/>
  <c r="CE764" i="35"/>
  <c r="CJ770" i="35"/>
  <c r="CE762" i="35"/>
  <c r="CI770" i="35"/>
  <c r="CD762" i="35"/>
  <c r="CL736" i="35"/>
  <c r="CL737" i="35"/>
  <c r="CK745" i="35"/>
  <c r="CF737" i="35"/>
  <c r="CJ805" i="35"/>
  <c r="CE797" i="35"/>
  <c r="CI772" i="35"/>
  <c r="CD764" i="35"/>
  <c r="CK788" i="35"/>
  <c r="CF780" i="35"/>
  <c r="CK805" i="35"/>
  <c r="CF797" i="35"/>
  <c r="CJ806" i="35"/>
  <c r="CE798" i="35"/>
  <c r="CI877" i="35"/>
  <c r="CD869" i="35"/>
  <c r="CL797" i="35"/>
  <c r="CJ763" i="35"/>
  <c r="CE755" i="35"/>
  <c r="CL804" i="35"/>
  <c r="CI768" i="35"/>
  <c r="CD760" i="35"/>
  <c r="CL743" i="35"/>
  <c r="CL738" i="35"/>
  <c r="CK755" i="35"/>
  <c r="CF747" i="35"/>
  <c r="CJ752" i="35"/>
  <c r="CE744" i="35"/>
  <c r="CI798" i="35"/>
  <c r="CD790" i="35"/>
  <c r="CK751" i="35"/>
  <c r="CF743" i="35"/>
  <c r="CK746" i="35"/>
  <c r="CF738" i="35"/>
  <c r="CL747" i="35"/>
  <c r="CK742" i="35"/>
  <c r="CF734" i="35"/>
  <c r="CK744" i="35"/>
  <c r="CF736" i="35"/>
  <c r="CK752" i="35" l="1"/>
  <c r="CF744" i="35"/>
  <c r="CK754" i="35"/>
  <c r="CF746" i="35"/>
  <c r="CL746" i="35"/>
  <c r="CK796" i="35"/>
  <c r="CF788" i="35"/>
  <c r="CK753" i="35"/>
  <c r="CF745" i="35"/>
  <c r="CJ778" i="35"/>
  <c r="CE770" i="35"/>
  <c r="CK750" i="35"/>
  <c r="CF742" i="35"/>
  <c r="CK759" i="35"/>
  <c r="CF751" i="35"/>
  <c r="CL751" i="35"/>
  <c r="CJ771" i="35"/>
  <c r="CE763" i="35"/>
  <c r="CI885" i="35"/>
  <c r="CD877" i="35"/>
  <c r="CI780" i="35"/>
  <c r="CD772" i="35"/>
  <c r="CL745" i="35"/>
  <c r="CJ780" i="35"/>
  <c r="CE772" i="35"/>
  <c r="CL755" i="35"/>
  <c r="CI806" i="35"/>
  <c r="CD798" i="35"/>
  <c r="CJ760" i="35"/>
  <c r="CE752" i="35"/>
  <c r="CI776" i="35"/>
  <c r="CD768" i="35"/>
  <c r="CL805" i="35"/>
  <c r="CJ814" i="35"/>
  <c r="CE806" i="35"/>
  <c r="CJ813" i="35"/>
  <c r="CE805" i="35"/>
  <c r="CL744" i="35"/>
  <c r="CJ775" i="35"/>
  <c r="CE767" i="35"/>
  <c r="CK763" i="35"/>
  <c r="CF755" i="35"/>
  <c r="CL812" i="35"/>
  <c r="CK813" i="35"/>
  <c r="CF805" i="35"/>
  <c r="CI778" i="35"/>
  <c r="CD770" i="35"/>
  <c r="CL742" i="35"/>
  <c r="CK821" i="35" l="1"/>
  <c r="CF813" i="35"/>
  <c r="CJ821" i="35"/>
  <c r="CE813" i="35"/>
  <c r="CJ768" i="35"/>
  <c r="CE760" i="35"/>
  <c r="CL753" i="35"/>
  <c r="CL759" i="35"/>
  <c r="CJ786" i="35"/>
  <c r="CE778" i="35"/>
  <c r="CL750" i="35"/>
  <c r="CJ822" i="35"/>
  <c r="CE814" i="35"/>
  <c r="CI814" i="35"/>
  <c r="CD806" i="35"/>
  <c r="CI788" i="35"/>
  <c r="CD780" i="35"/>
  <c r="CK761" i="35"/>
  <c r="CF753" i="35"/>
  <c r="CL754" i="35"/>
  <c r="CI786" i="35"/>
  <c r="CD778" i="35"/>
  <c r="CL820" i="35"/>
  <c r="CJ783" i="35"/>
  <c r="CE775" i="35"/>
  <c r="CL813" i="35"/>
  <c r="CL763" i="35"/>
  <c r="CI893" i="35"/>
  <c r="CD885" i="35"/>
  <c r="CK767" i="35"/>
  <c r="CF759" i="35"/>
  <c r="CK804" i="35"/>
  <c r="CF796" i="35"/>
  <c r="CK762" i="35"/>
  <c r="CF754" i="35"/>
  <c r="CK771" i="35"/>
  <c r="CF763" i="35"/>
  <c r="CL752" i="35"/>
  <c r="CI784" i="35"/>
  <c r="CD776" i="35"/>
  <c r="CJ788" i="35"/>
  <c r="CE780" i="35"/>
  <c r="CJ779" i="35"/>
  <c r="CE771" i="35"/>
  <c r="CK758" i="35"/>
  <c r="CF750" i="35"/>
  <c r="CK760" i="35"/>
  <c r="CF752" i="35"/>
  <c r="CK768" i="35" l="1"/>
  <c r="CF760" i="35"/>
  <c r="CJ796" i="35"/>
  <c r="CE788" i="35"/>
  <c r="CL828" i="35"/>
  <c r="CJ776" i="35"/>
  <c r="CE768" i="35"/>
  <c r="CI792" i="35"/>
  <c r="CD784" i="35"/>
  <c r="CK770" i="35"/>
  <c r="CF762" i="35"/>
  <c r="CL771" i="35"/>
  <c r="CI794" i="35"/>
  <c r="CD786" i="35"/>
  <c r="CI796" i="35"/>
  <c r="CD788" i="35"/>
  <c r="CJ794" i="35"/>
  <c r="CE786" i="35"/>
  <c r="CJ829" i="35"/>
  <c r="CE821" i="35"/>
  <c r="CK766" i="35"/>
  <c r="CF758" i="35"/>
  <c r="CL760" i="35"/>
  <c r="CK812" i="35"/>
  <c r="CF804" i="35"/>
  <c r="CL821" i="35"/>
  <c r="CL762" i="35"/>
  <c r="CI822" i="35"/>
  <c r="CD814" i="35"/>
  <c r="CL758" i="35"/>
  <c r="CL767" i="35"/>
  <c r="CJ787" i="35"/>
  <c r="CE779" i="35"/>
  <c r="CK779" i="35"/>
  <c r="CF771" i="35"/>
  <c r="CK775" i="35"/>
  <c r="CF767" i="35"/>
  <c r="CJ791" i="35"/>
  <c r="CE783" i="35"/>
  <c r="CK769" i="35"/>
  <c r="CF761" i="35"/>
  <c r="CJ830" i="35"/>
  <c r="CE822" i="35"/>
  <c r="CL761" i="35"/>
  <c r="CK829" i="35"/>
  <c r="CF821" i="35"/>
  <c r="CK777" i="35" l="1"/>
  <c r="CF769" i="35"/>
  <c r="CJ795" i="35"/>
  <c r="CE787" i="35"/>
  <c r="CL766" i="35"/>
  <c r="CK820" i="35"/>
  <c r="CF812" i="35"/>
  <c r="CJ802" i="35"/>
  <c r="CE794" i="35"/>
  <c r="CL779" i="35"/>
  <c r="CJ784" i="35"/>
  <c r="CE776" i="35"/>
  <c r="CK837" i="35"/>
  <c r="CF829" i="35"/>
  <c r="CJ799" i="35"/>
  <c r="CE791" i="35"/>
  <c r="CI830" i="35"/>
  <c r="CD822" i="35"/>
  <c r="CL768" i="35"/>
  <c r="CK778" i="35"/>
  <c r="CF770" i="35"/>
  <c r="CJ804" i="35"/>
  <c r="CE796" i="35"/>
  <c r="CL769" i="35"/>
  <c r="CK783" i="35"/>
  <c r="CF775" i="35"/>
  <c r="CL770" i="35"/>
  <c r="CK774" i="35"/>
  <c r="CF766" i="35"/>
  <c r="CI804" i="35"/>
  <c r="CD796" i="35"/>
  <c r="CI800" i="35"/>
  <c r="CD792" i="35"/>
  <c r="CK776" i="35"/>
  <c r="CF768" i="35"/>
  <c r="CJ838" i="35"/>
  <c r="CE830" i="35"/>
  <c r="CK787" i="35"/>
  <c r="CF779" i="35"/>
  <c r="CL775" i="35"/>
  <c r="CL829" i="35"/>
  <c r="CJ837" i="35"/>
  <c r="CE829" i="35"/>
  <c r="CI802" i="35"/>
  <c r="CD794" i="35"/>
  <c r="CL836" i="35"/>
  <c r="CJ845" i="35" l="1"/>
  <c r="CE837" i="35"/>
  <c r="CJ846" i="35"/>
  <c r="CE838" i="35"/>
  <c r="CI808" i="35"/>
  <c r="CD800" i="35"/>
  <c r="CK791" i="35"/>
  <c r="CF783" i="35"/>
  <c r="CI838" i="35"/>
  <c r="CD830" i="35"/>
  <c r="CK828" i="35"/>
  <c r="CF820" i="35"/>
  <c r="CL844" i="35"/>
  <c r="CL837" i="35"/>
  <c r="CI812" i="35"/>
  <c r="CD804" i="35"/>
  <c r="CL777" i="35"/>
  <c r="CK786" i="35"/>
  <c r="CF778" i="35"/>
  <c r="CJ792" i="35"/>
  <c r="CE784" i="35"/>
  <c r="CL774" i="35"/>
  <c r="CL783" i="35"/>
  <c r="CK784" i="35"/>
  <c r="CF776" i="35"/>
  <c r="CK782" i="35"/>
  <c r="CF774" i="35"/>
  <c r="CJ807" i="35"/>
  <c r="CE799" i="35"/>
  <c r="CL787" i="35"/>
  <c r="CJ803" i="35"/>
  <c r="CE795" i="35"/>
  <c r="CI810" i="35"/>
  <c r="CD802" i="35"/>
  <c r="CK795" i="35"/>
  <c r="CF787" i="35"/>
  <c r="CL778" i="35"/>
  <c r="CJ812" i="35"/>
  <c r="CE804" i="35"/>
  <c r="CL776" i="35"/>
  <c r="CK845" i="35"/>
  <c r="CF837" i="35"/>
  <c r="CJ810" i="35"/>
  <c r="CE802" i="35"/>
  <c r="CK785" i="35"/>
  <c r="CF777" i="35"/>
  <c r="CK792" i="35" l="1"/>
  <c r="CF784" i="35"/>
  <c r="CK793" i="35"/>
  <c r="CF785" i="35"/>
  <c r="CJ820" i="35"/>
  <c r="CE812" i="35"/>
  <c r="CJ815" i="35"/>
  <c r="CE807" i="35"/>
  <c r="CL791" i="35"/>
  <c r="CI816" i="35"/>
  <c r="CD808" i="35"/>
  <c r="CI818" i="35"/>
  <c r="CD810" i="35"/>
  <c r="CI820" i="35"/>
  <c r="CD812" i="35"/>
  <c r="CJ800" i="35"/>
  <c r="CE792" i="35"/>
  <c r="CK794" i="35"/>
  <c r="CF786" i="35"/>
  <c r="CL845" i="35"/>
  <c r="CI846" i="35"/>
  <c r="CD838" i="35"/>
  <c r="CJ854" i="35"/>
  <c r="CE846" i="35"/>
  <c r="CL784" i="35"/>
  <c r="CK836" i="35"/>
  <c r="CF828" i="35"/>
  <c r="CL795" i="35"/>
  <c r="CK799" i="35"/>
  <c r="CF791" i="35"/>
  <c r="CJ818" i="35"/>
  <c r="CE810" i="35"/>
  <c r="CL786" i="35"/>
  <c r="CK853" i="35"/>
  <c r="CF845" i="35"/>
  <c r="CK803" i="35"/>
  <c r="CF795" i="35"/>
  <c r="CJ811" i="35"/>
  <c r="CE803" i="35"/>
  <c r="CK790" i="35"/>
  <c r="CF782" i="35"/>
  <c r="CL782" i="35"/>
  <c r="CL785" i="35"/>
  <c r="CL852" i="35"/>
  <c r="CJ853" i="35"/>
  <c r="CE845" i="35"/>
  <c r="CL790" i="35" l="1"/>
  <c r="CK861" i="35"/>
  <c r="CF853" i="35"/>
  <c r="CL803" i="35"/>
  <c r="CI854" i="35"/>
  <c r="CD846" i="35"/>
  <c r="CI828" i="35"/>
  <c r="CD820" i="35"/>
  <c r="CJ861" i="35"/>
  <c r="CE853" i="35"/>
  <c r="CK798" i="35"/>
  <c r="CF790" i="35"/>
  <c r="CL794" i="35"/>
  <c r="CK844" i="35"/>
  <c r="CF836" i="35"/>
  <c r="CL853" i="35"/>
  <c r="CJ808" i="35"/>
  <c r="CE800" i="35"/>
  <c r="CI826" i="35"/>
  <c r="CD818" i="35"/>
  <c r="CJ828" i="35"/>
  <c r="CE820" i="35"/>
  <c r="CL860" i="35"/>
  <c r="CJ819" i="35"/>
  <c r="CE811" i="35"/>
  <c r="CJ826" i="35"/>
  <c r="CE818" i="35"/>
  <c r="CL792" i="35"/>
  <c r="CK802" i="35"/>
  <c r="CF794" i="35"/>
  <c r="CI824" i="35"/>
  <c r="CD816" i="35"/>
  <c r="CL799" i="35"/>
  <c r="CK801" i="35"/>
  <c r="CF793" i="35"/>
  <c r="CL793" i="35"/>
  <c r="CK811" i="35"/>
  <c r="CF803" i="35"/>
  <c r="CK807" i="35"/>
  <c r="CF799" i="35"/>
  <c r="CJ862" i="35"/>
  <c r="CE854" i="35"/>
  <c r="CJ823" i="35"/>
  <c r="CE815" i="35"/>
  <c r="CK800" i="35"/>
  <c r="CF792" i="35"/>
  <c r="CL811" i="35" l="1"/>
  <c r="CK808" i="35"/>
  <c r="CF800" i="35"/>
  <c r="CJ870" i="35"/>
  <c r="CE862" i="35"/>
  <c r="CK809" i="35"/>
  <c r="CF801" i="35"/>
  <c r="CK810" i="35"/>
  <c r="CF802" i="35"/>
  <c r="CL868" i="35"/>
  <c r="CI834" i="35"/>
  <c r="CD826" i="35"/>
  <c r="CL802" i="35"/>
  <c r="CK869" i="35"/>
  <c r="CF861" i="35"/>
  <c r="CL801" i="35"/>
  <c r="CK852" i="35"/>
  <c r="CF844" i="35"/>
  <c r="CJ831" i="35"/>
  <c r="CE823" i="35"/>
  <c r="CK815" i="35"/>
  <c r="CF807" i="35"/>
  <c r="CL807" i="35"/>
  <c r="CL800" i="35"/>
  <c r="CJ816" i="35"/>
  <c r="CE808" i="35"/>
  <c r="CK806" i="35"/>
  <c r="CF798" i="35"/>
  <c r="CI836" i="35"/>
  <c r="CD828" i="35"/>
  <c r="CL798" i="35"/>
  <c r="CJ827" i="35"/>
  <c r="CE819" i="35"/>
  <c r="CK819" i="35"/>
  <c r="CF811" i="35"/>
  <c r="CI832" i="35"/>
  <c r="CD824" i="35"/>
  <c r="CJ834" i="35"/>
  <c r="CE826" i="35"/>
  <c r="CJ836" i="35"/>
  <c r="CE828" i="35"/>
  <c r="CL861" i="35"/>
  <c r="CJ869" i="35"/>
  <c r="CE861" i="35"/>
  <c r="CI862" i="35"/>
  <c r="CD854" i="35"/>
  <c r="CL869" i="35" l="1"/>
  <c r="CL810" i="35"/>
  <c r="CL809" i="35"/>
  <c r="CJ844" i="35"/>
  <c r="CE836" i="35"/>
  <c r="CK823" i="35"/>
  <c r="CF815" i="35"/>
  <c r="CI842" i="35"/>
  <c r="CD834" i="35"/>
  <c r="CJ878" i="35"/>
  <c r="CE870" i="35"/>
  <c r="CK817" i="35"/>
  <c r="CF809" i="35"/>
  <c r="CI844" i="35"/>
  <c r="CD836" i="35"/>
  <c r="CI870" i="35"/>
  <c r="CD862" i="35"/>
  <c r="CJ842" i="35"/>
  <c r="CE834" i="35"/>
  <c r="CJ824" i="35"/>
  <c r="CE816" i="35"/>
  <c r="CJ839" i="35"/>
  <c r="CE831" i="35"/>
  <c r="CK877" i="35"/>
  <c r="CF869" i="35"/>
  <c r="CL876" i="35"/>
  <c r="CK816" i="35"/>
  <c r="CF808" i="35"/>
  <c r="CK827" i="35"/>
  <c r="CF819" i="35"/>
  <c r="CK814" i="35"/>
  <c r="CF806" i="35"/>
  <c r="CL815" i="35"/>
  <c r="CJ835" i="35"/>
  <c r="CE827" i="35"/>
  <c r="CL806" i="35"/>
  <c r="CJ877" i="35"/>
  <c r="CE869" i="35"/>
  <c r="CI840" i="35"/>
  <c r="CD832" i="35"/>
  <c r="CL808" i="35"/>
  <c r="CK860" i="35"/>
  <c r="CF852" i="35"/>
  <c r="CK818" i="35"/>
  <c r="CF810" i="35"/>
  <c r="CL819" i="35"/>
  <c r="CK824" i="35" l="1"/>
  <c r="CF816" i="35"/>
  <c r="CJ885" i="35"/>
  <c r="CE877" i="35"/>
  <c r="CI850" i="35"/>
  <c r="CD842" i="35"/>
  <c r="CK868" i="35"/>
  <c r="CF860" i="35"/>
  <c r="CL814" i="35"/>
  <c r="CK822" i="35"/>
  <c r="CF814" i="35"/>
  <c r="CL884" i="35"/>
  <c r="CI852" i="35"/>
  <c r="CD844" i="35"/>
  <c r="CL827" i="35"/>
  <c r="CL816" i="35"/>
  <c r="CJ843" i="35"/>
  <c r="CE835" i="35"/>
  <c r="CK835" i="35"/>
  <c r="CF827" i="35"/>
  <c r="CK885" i="35"/>
  <c r="CF877" i="35"/>
  <c r="CJ850" i="35"/>
  <c r="CE842" i="35"/>
  <c r="CK825" i="35"/>
  <c r="CF817" i="35"/>
  <c r="CK831" i="35"/>
  <c r="CF823" i="35"/>
  <c r="CL818" i="35"/>
  <c r="CJ832" i="35"/>
  <c r="CE824" i="35"/>
  <c r="CL817" i="35"/>
  <c r="CK826" i="35"/>
  <c r="CF818" i="35"/>
  <c r="CI848" i="35"/>
  <c r="CD840" i="35"/>
  <c r="CL823" i="35"/>
  <c r="CJ847" i="35"/>
  <c r="CE839" i="35"/>
  <c r="CI878" i="35"/>
  <c r="CD870" i="35"/>
  <c r="CJ886" i="35"/>
  <c r="CE886" i="35" s="1"/>
  <c r="CE878" i="35"/>
  <c r="CJ852" i="35"/>
  <c r="CE844" i="35"/>
  <c r="CL877" i="35"/>
  <c r="CI886" i="35" l="1"/>
  <c r="CD886" i="35" s="1"/>
  <c r="CD878" i="35"/>
  <c r="CI860" i="35"/>
  <c r="CD852" i="35"/>
  <c r="CL822" i="35"/>
  <c r="CI858" i="35"/>
  <c r="CD850" i="35"/>
  <c r="CI856" i="35"/>
  <c r="CD848" i="35"/>
  <c r="CK893" i="35"/>
  <c r="CF885" i="35"/>
  <c r="CL885" i="35"/>
  <c r="CJ855" i="35"/>
  <c r="CE847" i="35"/>
  <c r="CK834" i="35"/>
  <c r="CF826" i="35"/>
  <c r="CK839" i="35"/>
  <c r="CF831" i="35"/>
  <c r="CK843" i="35"/>
  <c r="CF835" i="35"/>
  <c r="CK876" i="35"/>
  <c r="CF868" i="35"/>
  <c r="CJ893" i="35"/>
  <c r="CE885" i="35"/>
  <c r="CL892" i="35"/>
  <c r="CL835" i="35"/>
  <c r="CJ860" i="35"/>
  <c r="CE852" i="35"/>
  <c r="CL825" i="35"/>
  <c r="CL826" i="35"/>
  <c r="CK833" i="35"/>
  <c r="CF825" i="35"/>
  <c r="CJ851" i="35"/>
  <c r="CE843" i="35"/>
  <c r="CK832" i="35"/>
  <c r="CF824" i="35"/>
  <c r="CL831" i="35"/>
  <c r="CJ840" i="35"/>
  <c r="CE832" i="35"/>
  <c r="CJ858" i="35"/>
  <c r="CE850" i="35"/>
  <c r="CL824" i="35"/>
  <c r="CK830" i="35"/>
  <c r="CF822" i="35"/>
  <c r="CJ859" i="35" l="1"/>
  <c r="CE851" i="35"/>
  <c r="CJ863" i="35"/>
  <c r="CE855" i="35"/>
  <c r="CK841" i="35"/>
  <c r="CF833" i="35"/>
  <c r="CL833" i="35"/>
  <c r="CK851" i="35"/>
  <c r="CF843" i="35"/>
  <c r="CL893" i="35"/>
  <c r="CL830" i="35"/>
  <c r="CJ848" i="35"/>
  <c r="CE840" i="35"/>
  <c r="CL839" i="35"/>
  <c r="CL832" i="35"/>
  <c r="CK840" i="35"/>
  <c r="CF832" i="35"/>
  <c r="CL834" i="35"/>
  <c r="CJ868" i="35"/>
  <c r="CE860" i="35"/>
  <c r="CK884" i="35"/>
  <c r="CF876" i="35"/>
  <c r="CK847" i="35"/>
  <c r="CF839" i="35"/>
  <c r="CI868" i="35"/>
  <c r="CD860" i="35"/>
  <c r="CK838" i="35"/>
  <c r="CF830" i="35"/>
  <c r="CI866" i="35"/>
  <c r="CD858" i="35"/>
  <c r="CJ866" i="35"/>
  <c r="CE858" i="35"/>
  <c r="CL843" i="35"/>
  <c r="CK842" i="35"/>
  <c r="CF834" i="35"/>
  <c r="CI864" i="35"/>
  <c r="CD856" i="35"/>
  <c r="CL847" i="35" l="1"/>
  <c r="CK859" i="35"/>
  <c r="CF851" i="35"/>
  <c r="CJ871" i="35"/>
  <c r="CE863" i="35"/>
  <c r="CK846" i="35"/>
  <c r="CF838" i="35"/>
  <c r="CL842" i="35"/>
  <c r="CK855" i="35"/>
  <c r="CF847" i="35"/>
  <c r="CK848" i="35"/>
  <c r="CF840" i="35"/>
  <c r="CJ856" i="35"/>
  <c r="CE848" i="35"/>
  <c r="CL841" i="35"/>
  <c r="CJ876" i="35"/>
  <c r="CE868" i="35"/>
  <c r="CI876" i="35"/>
  <c r="CD868" i="35"/>
  <c r="CI874" i="35"/>
  <c r="CD866" i="35"/>
  <c r="CL851" i="35"/>
  <c r="CI872" i="35"/>
  <c r="CD864" i="35"/>
  <c r="CK850" i="35"/>
  <c r="CF842" i="35"/>
  <c r="CJ874" i="35"/>
  <c r="CE866" i="35"/>
  <c r="CK892" i="35"/>
  <c r="CF884" i="35"/>
  <c r="CL840" i="35"/>
  <c r="CL838" i="35"/>
  <c r="CK849" i="35"/>
  <c r="CF841" i="35"/>
  <c r="CJ867" i="35"/>
  <c r="CE859" i="35"/>
  <c r="CK857" i="35" l="1"/>
  <c r="CF849" i="35"/>
  <c r="CL850" i="35"/>
  <c r="CJ882" i="35"/>
  <c r="CE874" i="35"/>
  <c r="CK856" i="35"/>
  <c r="CF848" i="35"/>
  <c r="CK854" i="35"/>
  <c r="CF846" i="35"/>
  <c r="CL855" i="35"/>
  <c r="CL846" i="35"/>
  <c r="CJ884" i="35"/>
  <c r="CE876" i="35"/>
  <c r="CK867" i="35"/>
  <c r="CF859" i="35"/>
  <c r="CK858" i="35"/>
  <c r="CF850" i="35"/>
  <c r="CI882" i="35"/>
  <c r="CD874" i="35"/>
  <c r="CK863" i="35"/>
  <c r="CF855" i="35"/>
  <c r="CJ875" i="35"/>
  <c r="CE867" i="35"/>
  <c r="CL848" i="35"/>
  <c r="CI880" i="35"/>
  <c r="CD872" i="35"/>
  <c r="CI884" i="35"/>
  <c r="CD876" i="35"/>
  <c r="CL849" i="35"/>
  <c r="CJ879" i="35"/>
  <c r="CE871" i="35"/>
  <c r="CJ864" i="35"/>
  <c r="CE856" i="35"/>
  <c r="CL859" i="35"/>
  <c r="CK864" i="35" l="1"/>
  <c r="CF856" i="35"/>
  <c r="CJ887" i="35"/>
  <c r="CE879" i="35"/>
  <c r="CL856" i="35"/>
  <c r="CI890" i="35"/>
  <c r="CD882" i="35"/>
  <c r="CL854" i="35"/>
  <c r="CJ890" i="35"/>
  <c r="CE882" i="35"/>
  <c r="CL867" i="35"/>
  <c r="CL857" i="35"/>
  <c r="CJ883" i="35"/>
  <c r="CE875" i="35"/>
  <c r="CK866" i="35"/>
  <c r="CF858" i="35"/>
  <c r="CJ892" i="35"/>
  <c r="CE884" i="35"/>
  <c r="CL863" i="35"/>
  <c r="CL858" i="35"/>
  <c r="CI888" i="35"/>
  <c r="CD880" i="35"/>
  <c r="CJ872" i="35"/>
  <c r="CE864" i="35"/>
  <c r="CI892" i="35"/>
  <c r="CD884" i="35"/>
  <c r="CK871" i="35"/>
  <c r="CF863" i="35"/>
  <c r="CK875" i="35"/>
  <c r="CF867" i="35"/>
  <c r="CK862" i="35"/>
  <c r="CF854" i="35"/>
  <c r="CK865" i="35"/>
  <c r="CF857" i="35"/>
  <c r="CK870" i="35" l="1"/>
  <c r="CF862" i="35"/>
  <c r="CJ880" i="35"/>
  <c r="CE872" i="35"/>
  <c r="CK874" i="35"/>
  <c r="CF866" i="35"/>
  <c r="CK872" i="35"/>
  <c r="CF864" i="35"/>
  <c r="CK873" i="35"/>
  <c r="CF865" i="35"/>
  <c r="CK883" i="35"/>
  <c r="CF875" i="35"/>
  <c r="CL866" i="35"/>
  <c r="CJ891" i="35"/>
  <c r="CE883" i="35"/>
  <c r="CL864" i="35"/>
  <c r="CL875" i="35"/>
  <c r="CK879" i="35"/>
  <c r="CF871" i="35"/>
  <c r="CL871" i="35"/>
  <c r="CL865" i="35"/>
  <c r="CL862" i="35"/>
  <c r="CL879" i="35" l="1"/>
  <c r="CJ888" i="35"/>
  <c r="CE880" i="35"/>
  <c r="CK880" i="35"/>
  <c r="CF872" i="35"/>
  <c r="CL870" i="35"/>
  <c r="CL872" i="35"/>
  <c r="CK891" i="35"/>
  <c r="CF883" i="35"/>
  <c r="CK878" i="35"/>
  <c r="CF870" i="35"/>
  <c r="CL874" i="35"/>
  <c r="CK887" i="35"/>
  <c r="CF879" i="35"/>
  <c r="CL873" i="35"/>
  <c r="CL883" i="35"/>
  <c r="CK881" i="35"/>
  <c r="CF873" i="35"/>
  <c r="CK882" i="35"/>
  <c r="CF874" i="35"/>
  <c r="CK890" i="35" l="1"/>
  <c r="CF882" i="35"/>
  <c r="CK889" i="35"/>
  <c r="CF881" i="35"/>
  <c r="CK886" i="35"/>
  <c r="CF886" i="35" s="1"/>
  <c r="CF878" i="35"/>
  <c r="CL878" i="35"/>
  <c r="CK888" i="35"/>
  <c r="CF880" i="35"/>
  <c r="CL891" i="35"/>
  <c r="CL880" i="35"/>
  <c r="CL887" i="35"/>
  <c r="CL881" i="35"/>
  <c r="CL882" i="35"/>
  <c r="CL890" i="35" l="1"/>
  <c r="CL889" i="35"/>
  <c r="CL886" i="35"/>
  <c r="CL888" i="35"/>
  <c r="CH723" i="34" l="1"/>
  <c r="CH722" i="34"/>
  <c r="CH802" i="34" s="1"/>
  <c r="CH721" i="34"/>
  <c r="CH801" i="34" s="1"/>
  <c r="CH720" i="34"/>
  <c r="CH800" i="34" s="1"/>
  <c r="CH719" i="34"/>
  <c r="CH799" i="34" s="1"/>
  <c r="CH718" i="34"/>
  <c r="CH798" i="34" s="1"/>
  <c r="CH717" i="34"/>
  <c r="CH716" i="34"/>
  <c r="CH715" i="34"/>
  <c r="CH714" i="34"/>
  <c r="CH794" i="34" s="1"/>
  <c r="CH713" i="34"/>
  <c r="CH793" i="34" s="1"/>
  <c r="CH712" i="34"/>
  <c r="CH792" i="34" s="1"/>
  <c r="CH711" i="34"/>
  <c r="CH710" i="34"/>
  <c r="CH709" i="34"/>
  <c r="CH708" i="34"/>
  <c r="CH707" i="34"/>
  <c r="CH787" i="34" s="1"/>
  <c r="CH706" i="34"/>
  <c r="CH786" i="34" s="1"/>
  <c r="CH705" i="34"/>
  <c r="CH785" i="34" s="1"/>
  <c r="CH704" i="34"/>
  <c r="CH784" i="34" s="1"/>
  <c r="CH703" i="34"/>
  <c r="CH702" i="34"/>
  <c r="CH701" i="34"/>
  <c r="CH700" i="34"/>
  <c r="CH699" i="34"/>
  <c r="CH698" i="34"/>
  <c r="CH778" i="34" s="1"/>
  <c r="CH697" i="34"/>
  <c r="CH696" i="34"/>
  <c r="CH776" i="34" s="1"/>
  <c r="CH695" i="34"/>
  <c r="CH694" i="34"/>
  <c r="CH693" i="34"/>
  <c r="CH692" i="34"/>
  <c r="CH772" i="34" s="1"/>
  <c r="CH691" i="34"/>
  <c r="CH771" i="34" s="1"/>
  <c r="CH690" i="34"/>
  <c r="CH770" i="34" s="1"/>
  <c r="CH689" i="34"/>
  <c r="CH769" i="34" s="1"/>
  <c r="CH688" i="34"/>
  <c r="CH768" i="34" s="1"/>
  <c r="CH687" i="34"/>
  <c r="CH767" i="34" s="1"/>
  <c r="CH686" i="34"/>
  <c r="CH766" i="34" s="1"/>
  <c r="CH685" i="34"/>
  <c r="CH684" i="34"/>
  <c r="CH764" i="34" s="1"/>
  <c r="CH683" i="34"/>
  <c r="CH763" i="34" s="1"/>
  <c r="CH682" i="34"/>
  <c r="CH762" i="34" s="1"/>
  <c r="CH681" i="34"/>
  <c r="CH761" i="34" s="1"/>
  <c r="CH680" i="34"/>
  <c r="CH679" i="34"/>
  <c r="CH759" i="34" s="1"/>
  <c r="CH678" i="34"/>
  <c r="CH758" i="34" s="1"/>
  <c r="CH677" i="34"/>
  <c r="CH676" i="34"/>
  <c r="CH756" i="34" s="1"/>
  <c r="CH836" i="34" s="1"/>
  <c r="CH675" i="34"/>
  <c r="CH755" i="34" s="1"/>
  <c r="CH674" i="34"/>
  <c r="CH754" i="34" s="1"/>
  <c r="CH673" i="34"/>
  <c r="CH753" i="34" s="1"/>
  <c r="CH672" i="34"/>
  <c r="CH671" i="34"/>
  <c r="CH751" i="34" s="1"/>
  <c r="CH670" i="34"/>
  <c r="CH750" i="34" s="1"/>
  <c r="CH669" i="34"/>
  <c r="CH668" i="34"/>
  <c r="CH748" i="34" s="1"/>
  <c r="CH667" i="34"/>
  <c r="CH747" i="34" s="1"/>
  <c r="CH666" i="34"/>
  <c r="CH746" i="34" s="1"/>
  <c r="CH665" i="34"/>
  <c r="CH745" i="34" s="1"/>
  <c r="CH664" i="34"/>
  <c r="CH663" i="34"/>
  <c r="CH743" i="34" s="1"/>
  <c r="CH662" i="34"/>
  <c r="CH742" i="34" s="1"/>
  <c r="CH661" i="34"/>
  <c r="CH660" i="34"/>
  <c r="CH740" i="34" s="1"/>
  <c r="CH659" i="34"/>
  <c r="CH739" i="34" s="1"/>
  <c r="CH658" i="34"/>
  <c r="CH738" i="34" s="1"/>
  <c r="CH657" i="34"/>
  <c r="CH737" i="34" s="1"/>
  <c r="CH656" i="34"/>
  <c r="CH655" i="34"/>
  <c r="CH735" i="34" s="1"/>
  <c r="CH654" i="34"/>
  <c r="CH653" i="34"/>
  <c r="CH652" i="34"/>
  <c r="CH732" i="34" s="1"/>
  <c r="CL651" i="34"/>
  <c r="CL659" i="34" s="1"/>
  <c r="CK651" i="34"/>
  <c r="CK659" i="34" s="1"/>
  <c r="CK667" i="34" s="1"/>
  <c r="CK675" i="34" s="1"/>
  <c r="CK683" i="34" s="1"/>
  <c r="CK691" i="34" s="1"/>
  <c r="CK699" i="34" s="1"/>
  <c r="CJ651" i="34"/>
  <c r="CJ659" i="34" s="1"/>
  <c r="CJ667" i="34" s="1"/>
  <c r="CJ675" i="34" s="1"/>
  <c r="CJ683" i="34" s="1"/>
  <c r="CJ691" i="34" s="1"/>
  <c r="CJ699" i="34" s="1"/>
  <c r="CI651" i="34"/>
  <c r="CI659" i="34" s="1"/>
  <c r="CI667" i="34" s="1"/>
  <c r="CI675" i="34" s="1"/>
  <c r="CI683" i="34" s="1"/>
  <c r="CI691" i="34" s="1"/>
  <c r="CH651" i="34"/>
  <c r="CH731" i="34" s="1"/>
  <c r="CI650" i="34"/>
  <c r="CI658" i="34" s="1"/>
  <c r="CH650" i="34"/>
  <c r="CH730" i="34" s="1"/>
  <c r="CI649" i="34"/>
  <c r="CI657" i="34" s="1"/>
  <c r="CH649" i="34"/>
  <c r="CH729" i="34" s="1"/>
  <c r="CI648" i="34"/>
  <c r="CI656" i="34" s="1"/>
  <c r="CH648" i="34"/>
  <c r="CI647" i="34"/>
  <c r="CI655" i="34" s="1"/>
  <c r="CH647" i="34"/>
  <c r="CH727" i="34" s="1"/>
  <c r="CI646" i="34"/>
  <c r="CI654" i="34" s="1"/>
  <c r="CI662" i="34" s="1"/>
  <c r="CI670" i="34" s="1"/>
  <c r="CI678" i="34" s="1"/>
  <c r="CI686" i="34" s="1"/>
  <c r="CI694" i="34" s="1"/>
  <c r="CI702" i="34" s="1"/>
  <c r="CI710" i="34" s="1"/>
  <c r="CI718" i="34" s="1"/>
  <c r="CI726" i="34" s="1"/>
  <c r="CI734" i="34" s="1"/>
  <c r="CI742" i="34" s="1"/>
  <c r="CI750" i="34" s="1"/>
  <c r="CI758" i="34" s="1"/>
  <c r="CI766" i="34" s="1"/>
  <c r="CI774" i="34" s="1"/>
  <c r="CI782" i="34" s="1"/>
  <c r="CI790" i="34" s="1"/>
  <c r="CI798" i="34" s="1"/>
  <c r="CH646" i="34"/>
  <c r="CI645" i="34"/>
  <c r="CI653" i="34" s="1"/>
  <c r="CI661" i="34" s="1"/>
  <c r="CI669" i="34" s="1"/>
  <c r="CI677" i="34" s="1"/>
  <c r="CI685" i="34" s="1"/>
  <c r="CI693" i="34" s="1"/>
  <c r="CI701" i="34" s="1"/>
  <c r="CI709" i="34" s="1"/>
  <c r="CI717" i="34" s="1"/>
  <c r="CI725" i="34" s="1"/>
  <c r="CI733" i="34" s="1"/>
  <c r="CI741" i="34" s="1"/>
  <c r="CI749" i="34" s="1"/>
  <c r="CI757" i="34" s="1"/>
  <c r="CI765" i="34" s="1"/>
  <c r="CI773" i="34" s="1"/>
  <c r="CI781" i="34" s="1"/>
  <c r="CI789" i="34" s="1"/>
  <c r="CI797" i="34" s="1"/>
  <c r="CI805" i="34" s="1"/>
  <c r="CI813" i="34" s="1"/>
  <c r="CI821" i="34" s="1"/>
  <c r="CI829" i="34" s="1"/>
  <c r="CI837" i="34" s="1"/>
  <c r="CI845" i="34" s="1"/>
  <c r="CI853" i="34" s="1"/>
  <c r="CI861" i="34" s="1"/>
  <c r="CI869" i="34" s="1"/>
  <c r="CI877" i="34" s="1"/>
  <c r="CI885" i="34" s="1"/>
  <c r="CH645" i="34"/>
  <c r="CI644" i="34"/>
  <c r="CI652" i="34" s="1"/>
  <c r="CI660" i="34" s="1"/>
  <c r="CI668" i="34" s="1"/>
  <c r="CI676" i="34" s="1"/>
  <c r="CI684" i="34" s="1"/>
  <c r="CI692" i="34" s="1"/>
  <c r="CI700" i="34" s="1"/>
  <c r="CI708" i="34" s="1"/>
  <c r="CI716" i="34" s="1"/>
  <c r="CI724" i="34" s="1"/>
  <c r="CI732" i="34" s="1"/>
  <c r="CI740" i="34" s="1"/>
  <c r="CI748" i="34" s="1"/>
  <c r="CI756" i="34" s="1"/>
  <c r="CI764" i="34" s="1"/>
  <c r="CI772" i="34" s="1"/>
  <c r="CI780" i="34" s="1"/>
  <c r="CI788" i="34" s="1"/>
  <c r="CI796" i="34" s="1"/>
  <c r="CI804" i="34" s="1"/>
  <c r="CI812" i="34" s="1"/>
  <c r="CI820" i="34" s="1"/>
  <c r="CI828" i="34" s="1"/>
  <c r="CI836" i="34" s="1"/>
  <c r="CI844" i="34" s="1"/>
  <c r="CI852" i="34" s="1"/>
  <c r="CI860" i="34" s="1"/>
  <c r="CI868" i="34" s="1"/>
  <c r="CI876" i="34" s="1"/>
  <c r="CI884" i="34" s="1"/>
  <c r="CH644" i="34"/>
  <c r="CH724" i="34" s="1"/>
  <c r="CJ642" i="34"/>
  <c r="CK642" i="34" s="1"/>
  <c r="CL642" i="34" s="1"/>
  <c r="CL650" i="34" s="1"/>
  <c r="CJ641" i="34"/>
  <c r="CJ649" i="34" s="1"/>
  <c r="CJ640" i="34"/>
  <c r="CJ648" i="34" s="1"/>
  <c r="CJ656" i="34" s="1"/>
  <c r="CJ664" i="34" s="1"/>
  <c r="CJ672" i="34" s="1"/>
  <c r="CJ680" i="34" s="1"/>
  <c r="CJ688" i="34" s="1"/>
  <c r="CJ696" i="34" s="1"/>
  <c r="CJ639" i="34"/>
  <c r="CK639" i="34" s="1"/>
  <c r="CK638" i="34"/>
  <c r="CJ638" i="34"/>
  <c r="CJ637" i="34"/>
  <c r="CJ636" i="34"/>
  <c r="CJ644" i="34" s="1"/>
  <c r="CJ652" i="34" s="1"/>
  <c r="CJ660" i="34" s="1"/>
  <c r="CJ668" i="34" s="1"/>
  <c r="CJ676" i="34" s="1"/>
  <c r="CJ684" i="34" s="1"/>
  <c r="CJ692" i="34" s="1"/>
  <c r="CJ700" i="34" s="1"/>
  <c r="CJ708" i="34" s="1"/>
  <c r="CJ716" i="34" s="1"/>
  <c r="CJ724" i="34" s="1"/>
  <c r="CJ732" i="34" s="1"/>
  <c r="CJ740" i="34" s="1"/>
  <c r="CJ748" i="34" s="1"/>
  <c r="CJ756" i="34" s="1"/>
  <c r="CJ764" i="34" s="1"/>
  <c r="CJ772" i="34" s="1"/>
  <c r="CJ780" i="34" s="1"/>
  <c r="CJ788" i="34" s="1"/>
  <c r="CJ796" i="34" s="1"/>
  <c r="CJ804" i="34" s="1"/>
  <c r="CJ812" i="34" s="1"/>
  <c r="CJ820" i="34" s="1"/>
  <c r="CJ828" i="34" s="1"/>
  <c r="CJ836" i="34" s="1"/>
  <c r="CJ844" i="34" s="1"/>
  <c r="CJ852" i="34" s="1"/>
  <c r="CJ860" i="34" s="1"/>
  <c r="CJ868" i="34" s="1"/>
  <c r="CJ876" i="34" s="1"/>
  <c r="CJ884" i="34" s="1"/>
  <c r="CE636" i="34"/>
  <c r="CD636" i="34"/>
  <c r="CJ635" i="34"/>
  <c r="CK635" i="34" s="1"/>
  <c r="CJ634" i="34"/>
  <c r="CK634" i="34" s="1"/>
  <c r="CL634" i="34" s="1"/>
  <c r="CJ633" i="34"/>
  <c r="CK633" i="34" s="1"/>
  <c r="CL633" i="34" s="1"/>
  <c r="CJ632" i="34"/>
  <c r="CK632" i="34" s="1"/>
  <c r="CL632" i="34" s="1"/>
  <c r="CJ631" i="34"/>
  <c r="CK631" i="34" s="1"/>
  <c r="CJ630" i="34"/>
  <c r="CK630" i="34" s="1"/>
  <c r="CL630" i="34" s="1"/>
  <c r="CJ629" i="34"/>
  <c r="CK629" i="34" s="1"/>
  <c r="CL629" i="34" s="1"/>
  <c r="CJ628" i="34"/>
  <c r="CE628" i="34" s="1"/>
  <c r="CD628" i="34"/>
  <c r="CJ627" i="34"/>
  <c r="CK627" i="34" s="1"/>
  <c r="CL627" i="34" s="1"/>
  <c r="CJ626" i="34"/>
  <c r="CK626" i="34" s="1"/>
  <c r="CJ625" i="34"/>
  <c r="CK625" i="34" s="1"/>
  <c r="CL625" i="34" s="1"/>
  <c r="CJ624" i="34"/>
  <c r="CK624" i="34" s="1"/>
  <c r="CJ623" i="34"/>
  <c r="CJ622" i="34"/>
  <c r="CK622" i="34" s="1"/>
  <c r="CL622" i="34" s="1"/>
  <c r="CJ621" i="34"/>
  <c r="CK621" i="34" s="1"/>
  <c r="CL621" i="34" s="1"/>
  <c r="CJ620" i="34"/>
  <c r="CE620" i="34" s="1"/>
  <c r="CD620" i="34"/>
  <c r="CJ619" i="34"/>
  <c r="CK619" i="34" s="1"/>
  <c r="CL619" i="34" s="1"/>
  <c r="CJ618" i="34"/>
  <c r="CK618" i="34" s="1"/>
  <c r="CL618" i="34" s="1"/>
  <c r="CJ617" i="34"/>
  <c r="CK617" i="34" s="1"/>
  <c r="CL617" i="34" s="1"/>
  <c r="CJ616" i="34"/>
  <c r="CK616" i="34" s="1"/>
  <c r="CJ615" i="34"/>
  <c r="CK615" i="34" s="1"/>
  <c r="CJ614" i="34"/>
  <c r="CJ613" i="34"/>
  <c r="CK613" i="34" s="1"/>
  <c r="CL613" i="34" s="1"/>
  <c r="CJ612" i="34"/>
  <c r="CE612" i="34" s="1"/>
  <c r="CD612" i="34"/>
  <c r="CJ611" i="34"/>
  <c r="CK611" i="34" s="1"/>
  <c r="CJ610" i="34"/>
  <c r="CK610" i="34" s="1"/>
  <c r="CL610" i="34" s="1"/>
  <c r="CJ609" i="34"/>
  <c r="CK609" i="34" s="1"/>
  <c r="CL609" i="34" s="1"/>
  <c r="CJ608" i="34"/>
  <c r="CK608" i="34" s="1"/>
  <c r="CJ607" i="34"/>
  <c r="CJ606" i="34"/>
  <c r="CK606" i="34" s="1"/>
  <c r="CL606" i="34" s="1"/>
  <c r="CJ605" i="34"/>
  <c r="CK605" i="34" s="1"/>
  <c r="CL605" i="34" s="1"/>
  <c r="CJ604" i="34"/>
  <c r="CE604" i="34" s="1"/>
  <c r="CD604" i="34"/>
  <c r="CJ603" i="34"/>
  <c r="CK603" i="34" s="1"/>
  <c r="CJ602" i="34"/>
  <c r="CK602" i="34" s="1"/>
  <c r="CL602" i="34" s="1"/>
  <c r="CJ601" i="34"/>
  <c r="CK601" i="34" s="1"/>
  <c r="CJ600" i="34"/>
  <c r="CK600" i="34" s="1"/>
  <c r="CJ599" i="34"/>
  <c r="CJ598" i="34"/>
  <c r="CK598" i="34" s="1"/>
  <c r="CL598" i="34" s="1"/>
  <c r="CJ597" i="34"/>
  <c r="CK597" i="34" s="1"/>
  <c r="CL597" i="34" s="1"/>
  <c r="CJ596" i="34"/>
  <c r="CE596" i="34" s="1"/>
  <c r="CD596" i="34"/>
  <c r="CJ595" i="34"/>
  <c r="CK595" i="34" s="1"/>
  <c r="CJ594" i="34"/>
  <c r="CK594" i="34" s="1"/>
  <c r="CL594" i="34" s="1"/>
  <c r="CJ593" i="34"/>
  <c r="CK593" i="34" s="1"/>
  <c r="CL593" i="34" s="1"/>
  <c r="CJ592" i="34"/>
  <c r="CK592" i="34" s="1"/>
  <c r="CJ591" i="34"/>
  <c r="CJ590" i="34"/>
  <c r="CK590" i="34" s="1"/>
  <c r="CL590" i="34" s="1"/>
  <c r="CJ589" i="34"/>
  <c r="CK589" i="34" s="1"/>
  <c r="CL589" i="34" s="1"/>
  <c r="CJ588" i="34"/>
  <c r="CE588" i="34" s="1"/>
  <c r="CD588" i="34"/>
  <c r="CJ587" i="34"/>
  <c r="CK587" i="34" s="1"/>
  <c r="CJ586" i="34"/>
  <c r="CK586" i="34" s="1"/>
  <c r="CL586" i="34" s="1"/>
  <c r="CJ585" i="34"/>
  <c r="CK585" i="34" s="1"/>
  <c r="CL585" i="34" s="1"/>
  <c r="CJ584" i="34"/>
  <c r="CK584" i="34" s="1"/>
  <c r="CJ583" i="34"/>
  <c r="CK583" i="34" s="1"/>
  <c r="CJ582" i="34"/>
  <c r="CK582" i="34" s="1"/>
  <c r="CL582" i="34" s="1"/>
  <c r="CJ581" i="34"/>
  <c r="CK581" i="34" s="1"/>
  <c r="CL581" i="34" s="1"/>
  <c r="CJ580" i="34"/>
  <c r="CE580" i="34" s="1"/>
  <c r="CD580" i="34"/>
  <c r="CJ579" i="34"/>
  <c r="CK579" i="34" s="1"/>
  <c r="CL579" i="34" s="1"/>
  <c r="CJ578" i="34"/>
  <c r="CK578" i="34" s="1"/>
  <c r="CJ577" i="34"/>
  <c r="CJ576" i="34"/>
  <c r="CK576" i="34" s="1"/>
  <c r="CL576" i="34" s="1"/>
  <c r="CJ575" i="34"/>
  <c r="CK575" i="34" s="1"/>
  <c r="CJ574" i="34"/>
  <c r="CK574" i="34" s="1"/>
  <c r="CL574" i="34" s="1"/>
  <c r="CJ573" i="34"/>
  <c r="CK573" i="34" s="1"/>
  <c r="CL573" i="34" s="1"/>
  <c r="CJ572" i="34"/>
  <c r="CE572" i="34" s="1"/>
  <c r="CD572" i="34"/>
  <c r="CJ571" i="34"/>
  <c r="CJ570" i="34"/>
  <c r="CK570" i="34" s="1"/>
  <c r="CL570" i="34" s="1"/>
  <c r="CJ569" i="34"/>
  <c r="CK569" i="34" s="1"/>
  <c r="CJ568" i="34"/>
  <c r="CK568" i="34" s="1"/>
  <c r="CL568" i="34" s="1"/>
  <c r="CJ567" i="34"/>
  <c r="CK567" i="34" s="1"/>
  <c r="CL567" i="34" s="1"/>
  <c r="CJ566" i="34"/>
  <c r="CK566" i="34" s="1"/>
  <c r="CL566" i="34" s="1"/>
  <c r="CJ565" i="34"/>
  <c r="CK565" i="34" s="1"/>
  <c r="CL565" i="34" s="1"/>
  <c r="CJ564" i="34"/>
  <c r="CE564" i="34" s="1"/>
  <c r="CD564" i="34"/>
  <c r="CJ563" i="34"/>
  <c r="CJ562" i="34"/>
  <c r="CK562" i="34" s="1"/>
  <c r="CL562" i="34" s="1"/>
  <c r="CJ561" i="34"/>
  <c r="CJ560" i="34"/>
  <c r="CK560" i="34" s="1"/>
  <c r="CL560" i="34" s="1"/>
  <c r="CJ559" i="34"/>
  <c r="CK559" i="34" s="1"/>
  <c r="CL559" i="34" s="1"/>
  <c r="CJ558" i="34"/>
  <c r="CK558" i="34" s="1"/>
  <c r="CL558" i="34" s="1"/>
  <c r="CJ557" i="34"/>
  <c r="CK557" i="34" s="1"/>
  <c r="CJ556" i="34"/>
  <c r="CE556" i="34" s="1"/>
  <c r="CD556" i="34"/>
  <c r="CJ555" i="34"/>
  <c r="CJ554" i="34"/>
  <c r="CK554" i="34" s="1"/>
  <c r="CL554" i="34" s="1"/>
  <c r="CJ553" i="34"/>
  <c r="CK553" i="34" s="1"/>
  <c r="CJ552" i="34"/>
  <c r="CJ551" i="34"/>
  <c r="CK551" i="34" s="1"/>
  <c r="CL551" i="34" s="1"/>
  <c r="CJ550" i="34"/>
  <c r="CK550" i="34" s="1"/>
  <c r="CL550" i="34" s="1"/>
  <c r="CJ549" i="34"/>
  <c r="CK549" i="34" s="1"/>
  <c r="CJ548" i="34"/>
  <c r="CE548" i="34" s="1"/>
  <c r="CD548" i="34"/>
  <c r="CJ547" i="34"/>
  <c r="CJ546" i="34"/>
  <c r="CK546" i="34" s="1"/>
  <c r="CL546" i="34" s="1"/>
  <c r="CJ545" i="34"/>
  <c r="CK545" i="34" s="1"/>
  <c r="CL545" i="34" s="1"/>
  <c r="CJ544" i="34"/>
  <c r="CJ543" i="34"/>
  <c r="CK543" i="34" s="1"/>
  <c r="CL543" i="34" s="1"/>
  <c r="CJ542" i="34"/>
  <c r="CK542" i="34" s="1"/>
  <c r="CL542" i="34" s="1"/>
  <c r="CJ541" i="34"/>
  <c r="CK541" i="34" s="1"/>
  <c r="CL541" i="34" s="1"/>
  <c r="CJ540" i="34"/>
  <c r="CE540" i="34" s="1"/>
  <c r="CD540" i="34"/>
  <c r="CJ539" i="34"/>
  <c r="CJ538" i="34"/>
  <c r="CK538" i="34" s="1"/>
  <c r="CL538" i="34" s="1"/>
  <c r="CJ537" i="34"/>
  <c r="CK537" i="34" s="1"/>
  <c r="CJ536" i="34"/>
  <c r="CK536" i="34" s="1"/>
  <c r="CL536" i="34" s="1"/>
  <c r="CJ535" i="34"/>
  <c r="CK535" i="34" s="1"/>
  <c r="CL535" i="34" s="1"/>
  <c r="CJ534" i="34"/>
  <c r="CK534" i="34" s="1"/>
  <c r="CJ533" i="34"/>
  <c r="CK533" i="34" s="1"/>
  <c r="CL533" i="34" s="1"/>
  <c r="CJ532" i="34"/>
  <c r="CK532" i="34" s="1"/>
  <c r="CD532" i="34"/>
  <c r="CJ531" i="34"/>
  <c r="CK531" i="34" s="1"/>
  <c r="CL531" i="34" s="1"/>
  <c r="CJ530" i="34"/>
  <c r="CK530" i="34" s="1"/>
  <c r="CL530" i="34" s="1"/>
  <c r="CJ529" i="34"/>
  <c r="CK529" i="34" s="1"/>
  <c r="CJ528" i="34"/>
  <c r="CK528" i="34" s="1"/>
  <c r="CL528" i="34" s="1"/>
  <c r="CJ527" i="34"/>
  <c r="CK527" i="34" s="1"/>
  <c r="CL527" i="34" s="1"/>
  <c r="CJ526" i="34"/>
  <c r="CK526" i="34" s="1"/>
  <c r="CL526" i="34" s="1"/>
  <c r="CJ525" i="34"/>
  <c r="CK525" i="34" s="1"/>
  <c r="CJ524" i="34"/>
  <c r="CK524" i="34" s="1"/>
  <c r="CL524" i="34" s="1"/>
  <c r="CD524" i="34"/>
  <c r="CJ523" i="34"/>
  <c r="CK523" i="34" s="1"/>
  <c r="CL523" i="34" s="1"/>
  <c r="CJ522" i="34"/>
  <c r="CK522" i="34" s="1"/>
  <c r="CL522" i="34" s="1"/>
  <c r="CJ521" i="34"/>
  <c r="CK521" i="34" s="1"/>
  <c r="CL521" i="34" s="1"/>
  <c r="CJ520" i="34"/>
  <c r="CK520" i="34" s="1"/>
  <c r="CL520" i="34" s="1"/>
  <c r="CJ519" i="34"/>
  <c r="CK519" i="34" s="1"/>
  <c r="CJ518" i="34"/>
  <c r="CK518" i="34" s="1"/>
  <c r="CL518" i="34" s="1"/>
  <c r="CJ517" i="34"/>
  <c r="CK517" i="34" s="1"/>
  <c r="CJ516" i="34"/>
  <c r="CD516" i="34"/>
  <c r="CJ515" i="34"/>
  <c r="CK515" i="34" s="1"/>
  <c r="CL515" i="34" s="1"/>
  <c r="CJ514" i="34"/>
  <c r="CK514" i="34" s="1"/>
  <c r="CJ513" i="34"/>
  <c r="CK513" i="34" s="1"/>
  <c r="CL513" i="34" s="1"/>
  <c r="CJ512" i="34"/>
  <c r="CK512" i="34" s="1"/>
  <c r="CL512" i="34" s="1"/>
  <c r="CJ511" i="34"/>
  <c r="CK511" i="34" s="1"/>
  <c r="CJ510" i="34"/>
  <c r="CK510" i="34" s="1"/>
  <c r="CL510" i="34" s="1"/>
  <c r="CJ509" i="34"/>
  <c r="CK509" i="34" s="1"/>
  <c r="CJ508" i="34"/>
  <c r="CD508" i="34"/>
  <c r="CJ507" i="34"/>
  <c r="CK507" i="34" s="1"/>
  <c r="CL507" i="34" s="1"/>
  <c r="CJ506" i="34"/>
  <c r="CK506" i="34" s="1"/>
  <c r="CJ505" i="34"/>
  <c r="CK505" i="34" s="1"/>
  <c r="CL505" i="34" s="1"/>
  <c r="CJ504" i="34"/>
  <c r="CK504" i="34" s="1"/>
  <c r="CL504" i="34" s="1"/>
  <c r="CJ503" i="34"/>
  <c r="CK503" i="34" s="1"/>
  <c r="CJ502" i="34"/>
  <c r="CK502" i="34" s="1"/>
  <c r="CL502" i="34" s="1"/>
  <c r="CJ501" i="34"/>
  <c r="CK501" i="34" s="1"/>
  <c r="CJ500" i="34"/>
  <c r="CD500" i="34"/>
  <c r="CJ499" i="34"/>
  <c r="CK499" i="34" s="1"/>
  <c r="CL499" i="34" s="1"/>
  <c r="CJ498" i="34"/>
  <c r="CK498" i="34" s="1"/>
  <c r="CJ497" i="34"/>
  <c r="CK497" i="34" s="1"/>
  <c r="CL497" i="34" s="1"/>
  <c r="CJ496" i="34"/>
  <c r="CK496" i="34" s="1"/>
  <c r="CL496" i="34" s="1"/>
  <c r="CJ495" i="34"/>
  <c r="CK495" i="34" s="1"/>
  <c r="CJ494" i="34"/>
  <c r="CK494" i="34" s="1"/>
  <c r="CL494" i="34" s="1"/>
  <c r="CJ493" i="34"/>
  <c r="CK493" i="34" s="1"/>
  <c r="CJ492" i="34"/>
  <c r="CD492" i="34"/>
  <c r="CJ491" i="34"/>
  <c r="CK491" i="34" s="1"/>
  <c r="CL491" i="34" s="1"/>
  <c r="CJ490" i="34"/>
  <c r="CK490" i="34" s="1"/>
  <c r="CJ489" i="34"/>
  <c r="CK489" i="34" s="1"/>
  <c r="CL489" i="34" s="1"/>
  <c r="CJ488" i="34"/>
  <c r="CK488" i="34" s="1"/>
  <c r="CL488" i="34" s="1"/>
  <c r="CJ487" i="34"/>
  <c r="CK487" i="34" s="1"/>
  <c r="CJ486" i="34"/>
  <c r="CK486" i="34" s="1"/>
  <c r="CL486" i="34" s="1"/>
  <c r="CJ485" i="34"/>
  <c r="CK485" i="34" s="1"/>
  <c r="CJ484" i="34"/>
  <c r="CD484" i="34"/>
  <c r="CJ483" i="34"/>
  <c r="CK483" i="34" s="1"/>
  <c r="CL483" i="34" s="1"/>
  <c r="CJ482" i="34"/>
  <c r="CK482" i="34" s="1"/>
  <c r="CJ481" i="34"/>
  <c r="CK481" i="34" s="1"/>
  <c r="CL481" i="34" s="1"/>
  <c r="CJ480" i="34"/>
  <c r="CK480" i="34" s="1"/>
  <c r="CL480" i="34" s="1"/>
  <c r="CJ479" i="34"/>
  <c r="CK479" i="34" s="1"/>
  <c r="CJ478" i="34"/>
  <c r="CK478" i="34" s="1"/>
  <c r="CL478" i="34" s="1"/>
  <c r="CJ477" i="34"/>
  <c r="CK477" i="34" s="1"/>
  <c r="CJ476" i="34"/>
  <c r="CD476" i="34"/>
  <c r="CJ475" i="34"/>
  <c r="CK475" i="34" s="1"/>
  <c r="CL475" i="34" s="1"/>
  <c r="CJ474" i="34"/>
  <c r="CK474" i="34" s="1"/>
  <c r="CJ473" i="34"/>
  <c r="CK473" i="34" s="1"/>
  <c r="CL473" i="34" s="1"/>
  <c r="CJ472" i="34"/>
  <c r="CK472" i="34" s="1"/>
  <c r="CL472" i="34" s="1"/>
  <c r="CJ471" i="34"/>
  <c r="CK471" i="34" s="1"/>
  <c r="CJ470" i="34"/>
  <c r="CK470" i="34" s="1"/>
  <c r="CL470" i="34" s="1"/>
  <c r="CJ469" i="34"/>
  <c r="CK469" i="34" s="1"/>
  <c r="CJ468" i="34"/>
  <c r="CD468" i="34"/>
  <c r="CJ467" i="34"/>
  <c r="CK467" i="34" s="1"/>
  <c r="CL467" i="34" s="1"/>
  <c r="CJ466" i="34"/>
  <c r="CK466" i="34" s="1"/>
  <c r="CJ465" i="34"/>
  <c r="CK465" i="34" s="1"/>
  <c r="CL465" i="34" s="1"/>
  <c r="CJ464" i="34"/>
  <c r="CK464" i="34" s="1"/>
  <c r="CL464" i="34" s="1"/>
  <c r="CJ463" i="34"/>
  <c r="CK463" i="34" s="1"/>
  <c r="CJ462" i="34"/>
  <c r="CK462" i="34" s="1"/>
  <c r="CL462" i="34" s="1"/>
  <c r="CJ461" i="34"/>
  <c r="CK461" i="34" s="1"/>
  <c r="CJ460" i="34"/>
  <c r="CD460" i="34"/>
  <c r="CJ459" i="34"/>
  <c r="CK459" i="34" s="1"/>
  <c r="CL459" i="34" s="1"/>
  <c r="CJ458" i="34"/>
  <c r="CK458" i="34" s="1"/>
  <c r="CJ457" i="34"/>
  <c r="CK457" i="34" s="1"/>
  <c r="CL457" i="34" s="1"/>
  <c r="CJ456" i="34"/>
  <c r="CK456" i="34" s="1"/>
  <c r="CL456" i="34" s="1"/>
  <c r="CJ455" i="34"/>
  <c r="CK455" i="34" s="1"/>
  <c r="CJ454" i="34"/>
  <c r="CK454" i="34" s="1"/>
  <c r="CL454" i="34" s="1"/>
  <c r="CJ453" i="34"/>
  <c r="CK453" i="34" s="1"/>
  <c r="CJ452" i="34"/>
  <c r="CD452" i="34"/>
  <c r="CJ451" i="34"/>
  <c r="CK451" i="34" s="1"/>
  <c r="CL451" i="34" s="1"/>
  <c r="CJ450" i="34"/>
  <c r="CK450" i="34" s="1"/>
  <c r="CJ449" i="34"/>
  <c r="CK449" i="34" s="1"/>
  <c r="CL449" i="34" s="1"/>
  <c r="CJ448" i="34"/>
  <c r="CK448" i="34" s="1"/>
  <c r="CL448" i="34" s="1"/>
  <c r="CJ447" i="34"/>
  <c r="CK447" i="34" s="1"/>
  <c r="CJ446" i="34"/>
  <c r="CK446" i="34" s="1"/>
  <c r="CL446" i="34" s="1"/>
  <c r="CJ445" i="34"/>
  <c r="CK445" i="34" s="1"/>
  <c r="CJ444" i="34"/>
  <c r="CD444" i="34"/>
  <c r="CJ443" i="34"/>
  <c r="CK443" i="34" s="1"/>
  <c r="CL443" i="34" s="1"/>
  <c r="CJ442" i="34"/>
  <c r="CK442" i="34" s="1"/>
  <c r="CJ441" i="34"/>
  <c r="CK441" i="34" s="1"/>
  <c r="CL441" i="34" s="1"/>
  <c r="CJ440" i="34"/>
  <c r="CK440" i="34" s="1"/>
  <c r="CL440" i="34" s="1"/>
  <c r="CJ439" i="34"/>
  <c r="CK439" i="34" s="1"/>
  <c r="CJ438" i="34"/>
  <c r="CK438" i="34" s="1"/>
  <c r="CL438" i="34" s="1"/>
  <c r="CJ437" i="34"/>
  <c r="CK437" i="34" s="1"/>
  <c r="CJ436" i="34"/>
  <c r="CD436" i="34"/>
  <c r="CJ435" i="34"/>
  <c r="CK435" i="34" s="1"/>
  <c r="CL435" i="34" s="1"/>
  <c r="CJ434" i="34"/>
  <c r="CK434" i="34" s="1"/>
  <c r="CJ433" i="34"/>
  <c r="CK433" i="34" s="1"/>
  <c r="CL433" i="34" s="1"/>
  <c r="CJ432" i="34"/>
  <c r="CK432" i="34" s="1"/>
  <c r="CJ431" i="34"/>
  <c r="CJ430" i="34"/>
  <c r="CK430" i="34" s="1"/>
  <c r="CL430" i="34" s="1"/>
  <c r="CJ429" i="34"/>
  <c r="CK429" i="34" s="1"/>
  <c r="CJ428" i="34"/>
  <c r="CD428" i="34"/>
  <c r="CJ427" i="34"/>
  <c r="CK427" i="34" s="1"/>
  <c r="CL427" i="34" s="1"/>
  <c r="CJ426" i="34"/>
  <c r="CK426" i="34" s="1"/>
  <c r="CJ425" i="34"/>
  <c r="CK425" i="34" s="1"/>
  <c r="CL425" i="34" s="1"/>
  <c r="CJ424" i="34"/>
  <c r="CK424" i="34" s="1"/>
  <c r="CJ423" i="34"/>
  <c r="CJ422" i="34"/>
  <c r="CK422" i="34" s="1"/>
  <c r="CL422" i="34" s="1"/>
  <c r="CJ421" i="34"/>
  <c r="CK421" i="34" s="1"/>
  <c r="CJ420" i="34"/>
  <c r="CD420" i="34"/>
  <c r="CJ419" i="34"/>
  <c r="CK419" i="34" s="1"/>
  <c r="CL419" i="34" s="1"/>
  <c r="CJ418" i="34"/>
  <c r="CK418" i="34" s="1"/>
  <c r="CJ417" i="34"/>
  <c r="CK417" i="34" s="1"/>
  <c r="CL417" i="34" s="1"/>
  <c r="CJ416" i="34"/>
  <c r="CK416" i="34" s="1"/>
  <c r="CJ415" i="34"/>
  <c r="CJ414" i="34"/>
  <c r="CK414" i="34" s="1"/>
  <c r="CL414" i="34" s="1"/>
  <c r="CJ413" i="34"/>
  <c r="CK413" i="34" s="1"/>
  <c r="CJ412" i="34"/>
  <c r="CD412" i="34"/>
  <c r="CJ411" i="34"/>
  <c r="CK411" i="34" s="1"/>
  <c r="CL411" i="34" s="1"/>
  <c r="CJ410" i="34"/>
  <c r="CK410" i="34" s="1"/>
  <c r="CJ409" i="34"/>
  <c r="CK409" i="34" s="1"/>
  <c r="CL409" i="34" s="1"/>
  <c r="CJ408" i="34"/>
  <c r="CK408" i="34" s="1"/>
  <c r="CJ407" i="34"/>
  <c r="CJ406" i="34"/>
  <c r="CK406" i="34" s="1"/>
  <c r="CL406" i="34" s="1"/>
  <c r="CJ405" i="34"/>
  <c r="CK405" i="34" s="1"/>
  <c r="CJ404" i="34"/>
  <c r="CD404" i="34"/>
  <c r="CJ403" i="34"/>
  <c r="CK403" i="34" s="1"/>
  <c r="CL403" i="34" s="1"/>
  <c r="CJ402" i="34"/>
  <c r="CK402" i="34" s="1"/>
  <c r="CJ401" i="34"/>
  <c r="CK401" i="34" s="1"/>
  <c r="CL401" i="34" s="1"/>
  <c r="CJ400" i="34"/>
  <c r="CK400" i="34" s="1"/>
  <c r="CJ399" i="34"/>
  <c r="CJ398" i="34"/>
  <c r="CK398" i="34" s="1"/>
  <c r="CL398" i="34" s="1"/>
  <c r="CJ397" i="34"/>
  <c r="CK397" i="34" s="1"/>
  <c r="CJ396" i="34"/>
  <c r="CD396" i="34"/>
  <c r="CJ395" i="34"/>
  <c r="CK395" i="34" s="1"/>
  <c r="CL395" i="34" s="1"/>
  <c r="CJ394" i="34"/>
  <c r="CK394" i="34" s="1"/>
  <c r="CJ393" i="34"/>
  <c r="CK393" i="34" s="1"/>
  <c r="CL393" i="34" s="1"/>
  <c r="CJ392" i="34"/>
  <c r="CK392" i="34" s="1"/>
  <c r="CJ391" i="34"/>
  <c r="CJ390" i="34"/>
  <c r="CK390" i="34" s="1"/>
  <c r="CL390" i="34" s="1"/>
  <c r="CJ389" i="34"/>
  <c r="CK389" i="34" s="1"/>
  <c r="CJ388" i="34"/>
  <c r="CD388" i="34"/>
  <c r="CJ387" i="34"/>
  <c r="CK387" i="34" s="1"/>
  <c r="CL387" i="34" s="1"/>
  <c r="CJ386" i="34"/>
  <c r="CK386" i="34" s="1"/>
  <c r="CL386" i="34" s="1"/>
  <c r="CJ385" i="34"/>
  <c r="CK385" i="34" s="1"/>
  <c r="CL385" i="34" s="1"/>
  <c r="CJ384" i="34"/>
  <c r="CK384" i="34" s="1"/>
  <c r="CJ383" i="34"/>
  <c r="CJ382" i="34"/>
  <c r="CK382" i="34" s="1"/>
  <c r="CL382" i="34" s="1"/>
  <c r="CJ381" i="34"/>
  <c r="CK381" i="34" s="1"/>
  <c r="CJ380" i="34"/>
  <c r="CD380" i="34"/>
  <c r="CJ379" i="34"/>
  <c r="CK379" i="34" s="1"/>
  <c r="CL379" i="34" s="1"/>
  <c r="CJ378" i="34"/>
  <c r="CK378" i="34" s="1"/>
  <c r="CL378" i="34" s="1"/>
  <c r="CJ377" i="34"/>
  <c r="CK377" i="34" s="1"/>
  <c r="CL377" i="34" s="1"/>
  <c r="CJ376" i="34"/>
  <c r="CK376" i="34" s="1"/>
  <c r="CJ375" i="34"/>
  <c r="CJ374" i="34"/>
  <c r="CK374" i="34" s="1"/>
  <c r="CJ373" i="34"/>
  <c r="CK373" i="34" s="1"/>
  <c r="CJ372" i="34"/>
  <c r="CD372" i="34"/>
  <c r="CJ371" i="34"/>
  <c r="CK371" i="34" s="1"/>
  <c r="CL371" i="34" s="1"/>
  <c r="CJ370" i="34"/>
  <c r="CK370" i="34" s="1"/>
  <c r="CL370" i="34" s="1"/>
  <c r="CJ369" i="34"/>
  <c r="CK369" i="34" s="1"/>
  <c r="CJ368" i="34"/>
  <c r="CK368" i="34" s="1"/>
  <c r="CJ367" i="34"/>
  <c r="CJ366" i="34"/>
  <c r="CK366" i="34" s="1"/>
  <c r="CL366" i="34" s="1"/>
  <c r="CJ365" i="34"/>
  <c r="CK365" i="34" s="1"/>
  <c r="CJ364" i="34"/>
  <c r="CD364" i="34"/>
  <c r="CJ363" i="34"/>
  <c r="CK363" i="34" s="1"/>
  <c r="CL363" i="34" s="1"/>
  <c r="CJ362" i="34"/>
  <c r="CK362" i="34" s="1"/>
  <c r="CL362" i="34" s="1"/>
  <c r="CJ361" i="34"/>
  <c r="CK361" i="34" s="1"/>
  <c r="CJ360" i="34"/>
  <c r="CK360" i="34" s="1"/>
  <c r="CL360" i="34" s="1"/>
  <c r="CJ359" i="34"/>
  <c r="CK359" i="34" s="1"/>
  <c r="CL359" i="34" s="1"/>
  <c r="CJ358" i="34"/>
  <c r="CK358" i="34" s="1"/>
  <c r="CJ357" i="34"/>
  <c r="CK357" i="34" s="1"/>
  <c r="CJ356" i="34"/>
  <c r="CD356" i="34"/>
  <c r="CJ355" i="34"/>
  <c r="CK355" i="34" s="1"/>
  <c r="CL355" i="34" s="1"/>
  <c r="CJ354" i="34"/>
  <c r="CK354" i="34" s="1"/>
  <c r="CJ353" i="34"/>
  <c r="CJ352" i="34"/>
  <c r="CK352" i="34" s="1"/>
  <c r="CJ351" i="34"/>
  <c r="CK351" i="34" s="1"/>
  <c r="CL351" i="34" s="1"/>
  <c r="CJ350" i="34"/>
  <c r="CK350" i="34" s="1"/>
  <c r="CL350" i="34" s="1"/>
  <c r="CJ349" i="34"/>
  <c r="CK349" i="34" s="1"/>
  <c r="CJ348" i="34"/>
  <c r="CD348" i="34"/>
  <c r="CJ347" i="34"/>
  <c r="CK347" i="34" s="1"/>
  <c r="CL347" i="34" s="1"/>
  <c r="CJ346" i="34"/>
  <c r="CK346" i="34" s="1"/>
  <c r="CL346" i="34" s="1"/>
  <c r="CJ345" i="34"/>
  <c r="CK345" i="34" s="1"/>
  <c r="CL345" i="34" s="1"/>
  <c r="CJ344" i="34"/>
  <c r="CJ343" i="34"/>
  <c r="CK343" i="34" s="1"/>
  <c r="CL343" i="34" s="1"/>
  <c r="CJ342" i="34"/>
  <c r="CK342" i="34" s="1"/>
  <c r="CL342" i="34" s="1"/>
  <c r="CJ341" i="34"/>
  <c r="CK341" i="34" s="1"/>
  <c r="CJ340" i="34"/>
  <c r="CE340" i="34" s="1"/>
  <c r="CD340" i="34"/>
  <c r="CJ339" i="34"/>
  <c r="CK339" i="34" s="1"/>
  <c r="CL339" i="34" s="1"/>
  <c r="CJ338" i="34"/>
  <c r="CK338" i="34" s="1"/>
  <c r="CJ337" i="34"/>
  <c r="CK337" i="34" s="1"/>
  <c r="CJ336" i="34"/>
  <c r="CJ335" i="34"/>
  <c r="CK335" i="34" s="1"/>
  <c r="CL335" i="34" s="1"/>
  <c r="CJ334" i="34"/>
  <c r="CK334" i="34" s="1"/>
  <c r="CL334" i="34" s="1"/>
  <c r="CJ333" i="34"/>
  <c r="CK333" i="34" s="1"/>
  <c r="CJ332" i="34"/>
  <c r="CK332" i="34" s="1"/>
  <c r="CD332" i="34"/>
  <c r="CJ331" i="34"/>
  <c r="CK331" i="34" s="1"/>
  <c r="CL331" i="34" s="1"/>
  <c r="CJ330" i="34"/>
  <c r="CK330" i="34" s="1"/>
  <c r="CL330" i="34" s="1"/>
  <c r="CJ329" i="34"/>
  <c r="CJ328" i="34"/>
  <c r="CJ327" i="34"/>
  <c r="CK327" i="34" s="1"/>
  <c r="CL327" i="34" s="1"/>
  <c r="CJ326" i="34"/>
  <c r="CK326" i="34" s="1"/>
  <c r="CL326" i="34" s="1"/>
  <c r="CJ325" i="34"/>
  <c r="CK325" i="34" s="1"/>
  <c r="CJ324" i="34"/>
  <c r="CE324" i="34" s="1"/>
  <c r="CD324" i="34"/>
  <c r="CJ323" i="34"/>
  <c r="CK323" i="34" s="1"/>
  <c r="CL323" i="34" s="1"/>
  <c r="CJ322" i="34"/>
  <c r="CK322" i="34" s="1"/>
  <c r="CL322" i="34" s="1"/>
  <c r="CJ321" i="34"/>
  <c r="CK321" i="34" s="1"/>
  <c r="CJ320" i="34"/>
  <c r="CJ319" i="34"/>
  <c r="CK319" i="34" s="1"/>
  <c r="CL319" i="34" s="1"/>
  <c r="CJ318" i="34"/>
  <c r="CK318" i="34" s="1"/>
  <c r="CL318" i="34" s="1"/>
  <c r="CJ317" i="34"/>
  <c r="CK317" i="34" s="1"/>
  <c r="CJ316" i="34"/>
  <c r="CK316" i="34" s="1"/>
  <c r="CD316" i="34"/>
  <c r="CJ315" i="34"/>
  <c r="CK315" i="34" s="1"/>
  <c r="CL315" i="34" s="1"/>
  <c r="CJ314" i="34"/>
  <c r="CK314" i="34" s="1"/>
  <c r="CL314" i="34" s="1"/>
  <c r="CJ313" i="34"/>
  <c r="CK313" i="34" s="1"/>
  <c r="CJ312" i="34"/>
  <c r="CJ311" i="34"/>
  <c r="CK311" i="34" s="1"/>
  <c r="CL311" i="34" s="1"/>
  <c r="CJ310" i="34"/>
  <c r="CK310" i="34" s="1"/>
  <c r="CL310" i="34" s="1"/>
  <c r="CJ309" i="34"/>
  <c r="CK309" i="34" s="1"/>
  <c r="CJ308" i="34"/>
  <c r="CK308" i="34" s="1"/>
  <c r="CD308" i="34"/>
  <c r="CJ307" i="34"/>
  <c r="CK307" i="34" s="1"/>
  <c r="CL307" i="34" s="1"/>
  <c r="CJ306" i="34"/>
  <c r="CK306" i="34" s="1"/>
  <c r="CJ305" i="34"/>
  <c r="CK305" i="34" s="1"/>
  <c r="CJ304" i="34"/>
  <c r="CJ303" i="34"/>
  <c r="CK303" i="34" s="1"/>
  <c r="CL303" i="34" s="1"/>
  <c r="CJ302" i="34"/>
  <c r="CK302" i="34" s="1"/>
  <c r="CL302" i="34" s="1"/>
  <c r="CJ301" i="34"/>
  <c r="CK301" i="34" s="1"/>
  <c r="CJ300" i="34"/>
  <c r="CK300" i="34" s="1"/>
  <c r="CL300" i="34" s="1"/>
  <c r="CD300" i="34"/>
  <c r="CJ299" i="34"/>
  <c r="CK299" i="34" s="1"/>
  <c r="CL299" i="34" s="1"/>
  <c r="CJ298" i="34"/>
  <c r="CK298" i="34" s="1"/>
  <c r="CL298" i="34" s="1"/>
  <c r="CJ297" i="34"/>
  <c r="CJ296" i="34"/>
  <c r="CJ295" i="34"/>
  <c r="CK295" i="34" s="1"/>
  <c r="CL295" i="34" s="1"/>
  <c r="CJ294" i="34"/>
  <c r="CK294" i="34" s="1"/>
  <c r="CL294" i="34" s="1"/>
  <c r="CJ293" i="34"/>
  <c r="CK293" i="34" s="1"/>
  <c r="CJ292" i="34"/>
  <c r="CK292" i="34" s="1"/>
  <c r="CD292" i="34"/>
  <c r="CJ291" i="34"/>
  <c r="CK291" i="34" s="1"/>
  <c r="CL291" i="34" s="1"/>
  <c r="CJ290" i="34"/>
  <c r="CK290" i="34" s="1"/>
  <c r="CJ289" i="34"/>
  <c r="CK289" i="34" s="1"/>
  <c r="CJ288" i="34"/>
  <c r="CJ287" i="34"/>
  <c r="CK287" i="34" s="1"/>
  <c r="CL287" i="34" s="1"/>
  <c r="CJ286" i="34"/>
  <c r="CK286" i="34" s="1"/>
  <c r="CL286" i="34" s="1"/>
  <c r="CJ285" i="34"/>
  <c r="CK285" i="34" s="1"/>
  <c r="CJ284" i="34"/>
  <c r="CE284" i="34" s="1"/>
  <c r="CD284" i="34"/>
  <c r="CJ283" i="34"/>
  <c r="CK283" i="34" s="1"/>
  <c r="CL283" i="34" s="1"/>
  <c r="CJ282" i="34"/>
  <c r="CK282" i="34" s="1"/>
  <c r="CL282" i="34" s="1"/>
  <c r="CJ281" i="34"/>
  <c r="CJ280" i="34"/>
  <c r="CJ279" i="34"/>
  <c r="CK279" i="34" s="1"/>
  <c r="CL279" i="34" s="1"/>
  <c r="CJ278" i="34"/>
  <c r="CK278" i="34" s="1"/>
  <c r="CL278" i="34" s="1"/>
  <c r="CJ277" i="34"/>
  <c r="CK277" i="34" s="1"/>
  <c r="CJ276" i="34"/>
  <c r="CE276" i="34" s="1"/>
  <c r="CD276" i="34"/>
  <c r="CJ275" i="34"/>
  <c r="CK275" i="34" s="1"/>
  <c r="CL275" i="34" s="1"/>
  <c r="CJ274" i="34"/>
  <c r="CK274" i="34" s="1"/>
  <c r="CJ273" i="34"/>
  <c r="CK273" i="34" s="1"/>
  <c r="CJ272" i="34"/>
  <c r="CJ271" i="34"/>
  <c r="CK271" i="34" s="1"/>
  <c r="CL271" i="34" s="1"/>
  <c r="CJ270" i="34"/>
  <c r="CK270" i="34" s="1"/>
  <c r="CL270" i="34" s="1"/>
  <c r="CJ269" i="34"/>
  <c r="CK269" i="34" s="1"/>
  <c r="CJ268" i="34"/>
  <c r="CK268" i="34" s="1"/>
  <c r="CD268" i="34"/>
  <c r="CJ267" i="34"/>
  <c r="CK267" i="34" s="1"/>
  <c r="CL267" i="34" s="1"/>
  <c r="CJ266" i="34"/>
  <c r="CK266" i="34" s="1"/>
  <c r="CL266" i="34" s="1"/>
  <c r="CJ265" i="34"/>
  <c r="CJ264" i="34"/>
  <c r="CJ263" i="34"/>
  <c r="CK263" i="34" s="1"/>
  <c r="CL263" i="34" s="1"/>
  <c r="CJ262" i="34"/>
  <c r="CK262" i="34" s="1"/>
  <c r="CL262" i="34" s="1"/>
  <c r="CJ261" i="34"/>
  <c r="CK261" i="34" s="1"/>
  <c r="CJ260" i="34"/>
  <c r="CK260" i="34" s="1"/>
  <c r="CF260" i="34" s="1"/>
  <c r="CD260" i="34"/>
  <c r="CJ259" i="34"/>
  <c r="CK259" i="34" s="1"/>
  <c r="CL259" i="34" s="1"/>
  <c r="CJ258" i="34"/>
  <c r="CK258" i="34" s="1"/>
  <c r="CL258" i="34" s="1"/>
  <c r="CJ257" i="34"/>
  <c r="CJ256" i="34"/>
  <c r="CJ255" i="34"/>
  <c r="CK255" i="34" s="1"/>
  <c r="CL255" i="34" s="1"/>
  <c r="CJ254" i="34"/>
  <c r="CK254" i="34" s="1"/>
  <c r="CJ253" i="34"/>
  <c r="CJ252" i="34"/>
  <c r="CE252" i="34" s="1"/>
  <c r="CD252" i="34"/>
  <c r="CJ251" i="34"/>
  <c r="CK251" i="34" s="1"/>
  <c r="CL251" i="34" s="1"/>
  <c r="CJ250" i="34"/>
  <c r="CK250" i="34" s="1"/>
  <c r="CL250" i="34" s="1"/>
  <c r="CJ249" i="34"/>
  <c r="CJ248" i="34"/>
  <c r="CJ247" i="34"/>
  <c r="CK247" i="34" s="1"/>
  <c r="CL247" i="34" s="1"/>
  <c r="CJ246" i="34"/>
  <c r="CK246" i="34" s="1"/>
  <c r="CJ245" i="34"/>
  <c r="CJ244" i="34"/>
  <c r="CE244" i="34" s="1"/>
  <c r="CD244" i="34"/>
  <c r="CJ243" i="34"/>
  <c r="CK243" i="34" s="1"/>
  <c r="CL243" i="34" s="1"/>
  <c r="CJ242" i="34"/>
  <c r="CK242" i="34" s="1"/>
  <c r="CL242" i="34" s="1"/>
  <c r="CJ241" i="34"/>
  <c r="CJ240" i="34"/>
  <c r="CK240" i="34" s="1"/>
  <c r="CL240" i="34" s="1"/>
  <c r="CJ239" i="34"/>
  <c r="CK239" i="34" s="1"/>
  <c r="CL239" i="34" s="1"/>
  <c r="CJ238" i="34"/>
  <c r="CK238" i="34" s="1"/>
  <c r="CJ237" i="34"/>
  <c r="CJ236" i="34"/>
  <c r="CE236" i="34" s="1"/>
  <c r="CD236" i="34"/>
  <c r="CJ235" i="34"/>
  <c r="CK235" i="34" s="1"/>
  <c r="CL235" i="34" s="1"/>
  <c r="CJ234" i="34"/>
  <c r="CJ233" i="34"/>
  <c r="CK233" i="34" s="1"/>
  <c r="CL233" i="34" s="1"/>
  <c r="CJ232" i="34"/>
  <c r="CK232" i="34" s="1"/>
  <c r="CL232" i="34" s="1"/>
  <c r="CJ231" i="34"/>
  <c r="CK231" i="34" s="1"/>
  <c r="CL231" i="34" s="1"/>
  <c r="CJ230" i="34"/>
  <c r="CK230" i="34" s="1"/>
  <c r="CJ229" i="34"/>
  <c r="CJ228" i="34"/>
  <c r="CK228" i="34" s="1"/>
  <c r="CD228" i="34"/>
  <c r="CJ227" i="34"/>
  <c r="CK227" i="34" s="1"/>
  <c r="CJ226" i="34"/>
  <c r="CJ225" i="34"/>
  <c r="CJ224" i="34"/>
  <c r="CK224" i="34" s="1"/>
  <c r="CL224" i="34" s="1"/>
  <c r="CJ223" i="34"/>
  <c r="CK223" i="34" s="1"/>
  <c r="CL223" i="34" s="1"/>
  <c r="CJ222" i="34"/>
  <c r="CK222" i="34" s="1"/>
  <c r="CJ221" i="34"/>
  <c r="CJ220" i="34"/>
  <c r="CK220" i="34" s="1"/>
  <c r="CD220" i="34"/>
  <c r="CJ219" i="34"/>
  <c r="CK219" i="34" s="1"/>
  <c r="CJ218" i="34"/>
  <c r="CJ217" i="34"/>
  <c r="CK217" i="34" s="1"/>
  <c r="CL217" i="34" s="1"/>
  <c r="CJ216" i="34"/>
  <c r="CK216" i="34" s="1"/>
  <c r="CL216" i="34" s="1"/>
  <c r="CJ215" i="34"/>
  <c r="CK215" i="34" s="1"/>
  <c r="CJ214" i="34"/>
  <c r="CK214" i="34" s="1"/>
  <c r="CJ213" i="34"/>
  <c r="CJ212" i="34"/>
  <c r="CK212" i="34" s="1"/>
  <c r="CL212" i="34" s="1"/>
  <c r="CD212" i="34"/>
  <c r="CJ211" i="34"/>
  <c r="CK211" i="34" s="1"/>
  <c r="CJ210" i="34"/>
  <c r="CK210" i="34" s="1"/>
  <c r="CL210" i="34" s="1"/>
  <c r="CJ209" i="34"/>
  <c r="CK209" i="34" s="1"/>
  <c r="CJ208" i="34"/>
  <c r="CK208" i="34" s="1"/>
  <c r="CL208" i="34" s="1"/>
  <c r="CJ207" i="34"/>
  <c r="CK207" i="34" s="1"/>
  <c r="CL207" i="34" s="1"/>
  <c r="CJ206" i="34"/>
  <c r="CK206" i="34" s="1"/>
  <c r="CJ205" i="34"/>
  <c r="CJ204" i="34"/>
  <c r="CK204" i="34" s="1"/>
  <c r="CD204" i="34"/>
  <c r="CJ203" i="34"/>
  <c r="CK203" i="34" s="1"/>
  <c r="CJ202" i="34"/>
  <c r="CJ201" i="34"/>
  <c r="CJ200" i="34"/>
  <c r="CK200" i="34" s="1"/>
  <c r="CL200" i="34" s="1"/>
  <c r="CJ199" i="34"/>
  <c r="CK199" i="34" s="1"/>
  <c r="CL199" i="34" s="1"/>
  <c r="CJ198" i="34"/>
  <c r="CK198" i="34" s="1"/>
  <c r="CJ197" i="34"/>
  <c r="CJ196" i="34"/>
  <c r="CK196" i="34" s="1"/>
  <c r="CD196" i="34"/>
  <c r="CJ195" i="34"/>
  <c r="CK195" i="34" s="1"/>
  <c r="CJ194" i="34"/>
  <c r="CK194" i="34" s="1"/>
  <c r="CJ193" i="34"/>
  <c r="CK193" i="34" s="1"/>
  <c r="CJ192" i="34"/>
  <c r="CK192" i="34" s="1"/>
  <c r="CL192" i="34" s="1"/>
  <c r="CJ191" i="34"/>
  <c r="CK191" i="34" s="1"/>
  <c r="CL191" i="34" s="1"/>
  <c r="CJ190" i="34"/>
  <c r="CK190" i="34" s="1"/>
  <c r="CJ189" i="34"/>
  <c r="CJ188" i="34"/>
  <c r="CK188" i="34" s="1"/>
  <c r="CF188" i="34" s="1"/>
  <c r="CD188" i="34"/>
  <c r="CJ187" i="34"/>
  <c r="CK187" i="34" s="1"/>
  <c r="CJ186" i="34"/>
  <c r="CJ185" i="34"/>
  <c r="CK185" i="34" s="1"/>
  <c r="CL185" i="34" s="1"/>
  <c r="CJ184" i="34"/>
  <c r="CK184" i="34" s="1"/>
  <c r="CL184" i="34" s="1"/>
  <c r="CJ183" i="34"/>
  <c r="CK183" i="34" s="1"/>
  <c r="CL183" i="34" s="1"/>
  <c r="CJ182" i="34"/>
  <c r="CK182" i="34" s="1"/>
  <c r="CJ181" i="34"/>
  <c r="CJ180" i="34"/>
  <c r="CK180" i="34" s="1"/>
  <c r="CL180" i="34" s="1"/>
  <c r="CD180" i="34"/>
  <c r="CJ179" i="34"/>
  <c r="CK179" i="34" s="1"/>
  <c r="CJ178" i="34"/>
  <c r="CK178" i="34" s="1"/>
  <c r="CL178" i="34" s="1"/>
  <c r="CJ177" i="34"/>
  <c r="CJ176" i="34"/>
  <c r="CK176" i="34" s="1"/>
  <c r="CL176" i="34" s="1"/>
  <c r="CJ175" i="34"/>
  <c r="CK175" i="34" s="1"/>
  <c r="CL175" i="34" s="1"/>
  <c r="CJ174" i="34"/>
  <c r="CK174" i="34" s="1"/>
  <c r="CJ173" i="34"/>
  <c r="CK173" i="34" s="1"/>
  <c r="CL173" i="34" s="1"/>
  <c r="CJ172" i="34"/>
  <c r="CK172" i="34" s="1"/>
  <c r="CD172" i="34"/>
  <c r="CJ171" i="34"/>
  <c r="CK171" i="34" s="1"/>
  <c r="CL171" i="34" s="1"/>
  <c r="CJ170" i="34"/>
  <c r="CK170" i="34" s="1"/>
  <c r="CJ169" i="34"/>
  <c r="CJ168" i="34"/>
  <c r="CK168" i="34" s="1"/>
  <c r="CL168" i="34" s="1"/>
  <c r="CJ167" i="34"/>
  <c r="CK167" i="34" s="1"/>
  <c r="CL167" i="34" s="1"/>
  <c r="CJ166" i="34"/>
  <c r="CK166" i="34" s="1"/>
  <c r="CJ165" i="34"/>
  <c r="CK165" i="34" s="1"/>
  <c r="CL165" i="34" s="1"/>
  <c r="CJ164" i="34"/>
  <c r="CK164" i="34" s="1"/>
  <c r="CD164" i="34"/>
  <c r="CJ163" i="34"/>
  <c r="CK163" i="34" s="1"/>
  <c r="CL163" i="34" s="1"/>
  <c r="CJ162" i="34"/>
  <c r="CK162" i="34" s="1"/>
  <c r="CJ161" i="34"/>
  <c r="CJ160" i="34"/>
  <c r="CK160" i="34" s="1"/>
  <c r="CL160" i="34" s="1"/>
  <c r="CJ159" i="34"/>
  <c r="CK159" i="34" s="1"/>
  <c r="CL159" i="34" s="1"/>
  <c r="CJ158" i="34"/>
  <c r="CK158" i="34" s="1"/>
  <c r="CJ157" i="34"/>
  <c r="CK157" i="34" s="1"/>
  <c r="CL157" i="34" s="1"/>
  <c r="CJ156" i="34"/>
  <c r="CD156" i="34"/>
  <c r="CJ155" i="34"/>
  <c r="CK155" i="34" s="1"/>
  <c r="CL155" i="34" s="1"/>
  <c r="CJ154" i="34"/>
  <c r="CK154" i="34" s="1"/>
  <c r="CJ153" i="34"/>
  <c r="CJ152" i="34"/>
  <c r="CK152" i="34" s="1"/>
  <c r="CL152" i="34" s="1"/>
  <c r="CJ151" i="34"/>
  <c r="CK151" i="34" s="1"/>
  <c r="CL151" i="34" s="1"/>
  <c r="CJ150" i="34"/>
  <c r="CK150" i="34" s="1"/>
  <c r="CJ149" i="34"/>
  <c r="CK149" i="34" s="1"/>
  <c r="CL149" i="34" s="1"/>
  <c r="CJ148" i="34"/>
  <c r="CK148" i="34" s="1"/>
  <c r="CD148" i="34"/>
  <c r="CJ147" i="34"/>
  <c r="CK147" i="34" s="1"/>
  <c r="CL147" i="34" s="1"/>
  <c r="CJ146" i="34"/>
  <c r="CK146" i="34" s="1"/>
  <c r="CJ145" i="34"/>
  <c r="CJ144" i="34"/>
  <c r="CK144" i="34" s="1"/>
  <c r="CJ143" i="34"/>
  <c r="CK143" i="34" s="1"/>
  <c r="CJ142" i="34"/>
  <c r="CJ141" i="34"/>
  <c r="CK141" i="34" s="1"/>
  <c r="CL141" i="34" s="1"/>
  <c r="CJ140" i="34"/>
  <c r="CK140" i="34" s="1"/>
  <c r="CF140" i="34" s="1"/>
  <c r="CD140" i="34"/>
  <c r="CJ139" i="34"/>
  <c r="CK139" i="34" s="1"/>
  <c r="CJ138" i="34"/>
  <c r="CJ137" i="34"/>
  <c r="CJ136" i="34"/>
  <c r="CK136" i="34" s="1"/>
  <c r="CL136" i="34" s="1"/>
  <c r="CJ135" i="34"/>
  <c r="CK135" i="34" s="1"/>
  <c r="CJ134" i="34"/>
  <c r="CJ133" i="34"/>
  <c r="CK133" i="34" s="1"/>
  <c r="CL133" i="34" s="1"/>
  <c r="CJ132" i="34"/>
  <c r="CK132" i="34" s="1"/>
  <c r="CD132" i="34"/>
  <c r="CJ131" i="34"/>
  <c r="CK131" i="34" s="1"/>
  <c r="CJ130" i="34"/>
  <c r="CJ129" i="34"/>
  <c r="CJ128" i="34"/>
  <c r="CK128" i="34" s="1"/>
  <c r="CJ127" i="34"/>
  <c r="CK127" i="34" s="1"/>
  <c r="CJ126" i="34"/>
  <c r="CJ125" i="34"/>
  <c r="CK125" i="34" s="1"/>
  <c r="CL125" i="34" s="1"/>
  <c r="CJ124" i="34"/>
  <c r="CK124" i="34" s="1"/>
  <c r="CD124" i="34"/>
  <c r="CJ123" i="34"/>
  <c r="CK123" i="34" s="1"/>
  <c r="CL123" i="34" s="1"/>
  <c r="CJ121" i="34"/>
  <c r="CJ120" i="34"/>
  <c r="Z120" i="34"/>
  <c r="U120" i="34"/>
  <c r="CJ119" i="34"/>
  <c r="CK119" i="34" s="1"/>
  <c r="Z119" i="34"/>
  <c r="W119" i="34"/>
  <c r="AC119" i="34" s="1"/>
  <c r="V119" i="34"/>
  <c r="AB119" i="34" s="1"/>
  <c r="U119" i="34"/>
  <c r="AA119" i="34" s="1"/>
  <c r="CJ118" i="34"/>
  <c r="CK118" i="34" s="1"/>
  <c r="CL118" i="34" s="1"/>
  <c r="Z118" i="34"/>
  <c r="W118" i="34"/>
  <c r="AC118" i="34" s="1"/>
  <c r="V118" i="34"/>
  <c r="AB118" i="34" s="1"/>
  <c r="M118" i="34" s="1"/>
  <c r="U118" i="34"/>
  <c r="AA118" i="34" s="1"/>
  <c r="CJ117" i="34"/>
  <c r="CK117" i="34" s="1"/>
  <c r="CL117" i="34" s="1"/>
  <c r="Z117" i="34"/>
  <c r="W117" i="34"/>
  <c r="AC117" i="34" s="1"/>
  <c r="V117" i="34"/>
  <c r="AB117" i="34" s="1"/>
  <c r="M117" i="34" s="1"/>
  <c r="U117" i="34"/>
  <c r="AA117" i="34" s="1"/>
  <c r="CJ116" i="34"/>
  <c r="Z116" i="34"/>
  <c r="W116" i="34"/>
  <c r="AC116" i="34" s="1"/>
  <c r="V116" i="34"/>
  <c r="AB116" i="34" s="1"/>
  <c r="M116" i="34" s="1"/>
  <c r="U116" i="34"/>
  <c r="AA116" i="34" s="1"/>
  <c r="CJ115" i="34"/>
  <c r="CE115" i="34" s="1"/>
  <c r="CD115" i="34"/>
  <c r="Z115" i="34"/>
  <c r="W115" i="34"/>
  <c r="AC115" i="34" s="1"/>
  <c r="V115" i="34"/>
  <c r="AB115" i="34" s="1"/>
  <c r="N115" i="34" s="1"/>
  <c r="O115" i="34" s="1"/>
  <c r="U115" i="34"/>
  <c r="AA115" i="34" s="1"/>
  <c r="CJ114" i="34"/>
  <c r="CK114" i="34" s="1"/>
  <c r="CL114" i="34" s="1"/>
  <c r="Z114" i="34"/>
  <c r="W114" i="34"/>
  <c r="AC114" i="34" s="1"/>
  <c r="V114" i="34"/>
  <c r="AB114" i="34" s="1"/>
  <c r="U114" i="34"/>
  <c r="AA114" i="34" s="1"/>
  <c r="CJ113" i="34"/>
  <c r="CK113" i="34" s="1"/>
  <c r="Z113" i="34"/>
  <c r="W113" i="34"/>
  <c r="AC113" i="34" s="1"/>
  <c r="V113" i="34"/>
  <c r="AB113" i="34" s="1"/>
  <c r="U113" i="34"/>
  <c r="AA113" i="34" s="1"/>
  <c r="CJ112" i="34"/>
  <c r="CK112" i="34" s="1"/>
  <c r="CL112" i="34" s="1"/>
  <c r="Z112" i="34"/>
  <c r="W112" i="34"/>
  <c r="AC112" i="34" s="1"/>
  <c r="V112" i="34"/>
  <c r="AB112" i="34" s="1"/>
  <c r="M112" i="34" s="1"/>
  <c r="U112" i="34"/>
  <c r="AA112" i="34" s="1"/>
  <c r="CJ111" i="34"/>
  <c r="Z111" i="34"/>
  <c r="W111" i="34"/>
  <c r="AC111" i="34" s="1"/>
  <c r="V111" i="34"/>
  <c r="AB111" i="34" s="1"/>
  <c r="U111" i="34"/>
  <c r="AA111" i="34" s="1"/>
  <c r="CJ110" i="34"/>
  <c r="CK110" i="34" s="1"/>
  <c r="Z110" i="34"/>
  <c r="W110" i="34"/>
  <c r="AC110" i="34" s="1"/>
  <c r="V110" i="34"/>
  <c r="AB110" i="34" s="1"/>
  <c r="U110" i="34"/>
  <c r="AA110" i="34" s="1"/>
  <c r="CJ109" i="34"/>
  <c r="CK109" i="34" s="1"/>
  <c r="Z109" i="34"/>
  <c r="W109" i="34"/>
  <c r="AC109" i="34" s="1"/>
  <c r="V109" i="34"/>
  <c r="AB109" i="34" s="1"/>
  <c r="U109" i="34"/>
  <c r="AA109" i="34" s="1"/>
  <c r="CJ108" i="34"/>
  <c r="CK108" i="34" s="1"/>
  <c r="Z108" i="34"/>
  <c r="W108" i="34"/>
  <c r="AC108" i="34" s="1"/>
  <c r="V108" i="34"/>
  <c r="AB108" i="34" s="1"/>
  <c r="M108" i="34" s="1"/>
  <c r="U108" i="34"/>
  <c r="AA108" i="34" s="1"/>
  <c r="CJ107" i="34"/>
  <c r="CD107" i="34"/>
  <c r="Z107" i="34"/>
  <c r="W107" i="34"/>
  <c r="AC107" i="34" s="1"/>
  <c r="AD107" i="34" s="1"/>
  <c r="V107" i="34"/>
  <c r="AB107" i="34" s="1"/>
  <c r="N107" i="34" s="1"/>
  <c r="P107" i="34" s="1"/>
  <c r="U107" i="34"/>
  <c r="AA107" i="34" s="1"/>
  <c r="CJ106" i="34"/>
  <c r="CK106" i="34" s="1"/>
  <c r="Z106" i="34"/>
  <c r="W106" i="34"/>
  <c r="AC106" i="34" s="1"/>
  <c r="AD106" i="34" s="1"/>
  <c r="V106" i="34"/>
  <c r="AB106" i="34" s="1"/>
  <c r="N106" i="34" s="1"/>
  <c r="P106" i="34" s="1"/>
  <c r="U106" i="34"/>
  <c r="AA106" i="34" s="1"/>
  <c r="CJ105" i="34"/>
  <c r="CK105" i="34" s="1"/>
  <c r="Z105" i="34"/>
  <c r="W105" i="34"/>
  <c r="AC105" i="34" s="1"/>
  <c r="V105" i="34"/>
  <c r="AB105" i="34" s="1"/>
  <c r="U105" i="34"/>
  <c r="AA105" i="34" s="1"/>
  <c r="CJ104" i="34"/>
  <c r="CK104" i="34" s="1"/>
  <c r="CL104" i="34" s="1"/>
  <c r="Z104" i="34"/>
  <c r="W104" i="34"/>
  <c r="AC104" i="34" s="1"/>
  <c r="V104" i="34"/>
  <c r="AB104" i="34" s="1"/>
  <c r="M104" i="34" s="1"/>
  <c r="U104" i="34"/>
  <c r="AA104" i="34" s="1"/>
  <c r="CJ103" i="34"/>
  <c r="Z103" i="34"/>
  <c r="W103" i="34"/>
  <c r="AC103" i="34" s="1"/>
  <c r="AD103" i="34" s="1"/>
  <c r="V103" i="34"/>
  <c r="AB103" i="34" s="1"/>
  <c r="U103" i="34"/>
  <c r="AA103" i="34" s="1"/>
  <c r="CJ102" i="34"/>
  <c r="CK102" i="34" s="1"/>
  <c r="Z102" i="34"/>
  <c r="W102" i="34"/>
  <c r="AC102" i="34" s="1"/>
  <c r="AD102" i="34" s="1"/>
  <c r="V102" i="34"/>
  <c r="AB102" i="34" s="1"/>
  <c r="N102" i="34" s="1"/>
  <c r="P102" i="34" s="1"/>
  <c r="U102" i="34"/>
  <c r="AA102" i="34" s="1"/>
  <c r="CJ101" i="34"/>
  <c r="CK101" i="34" s="1"/>
  <c r="Z101" i="34"/>
  <c r="W101" i="34"/>
  <c r="AC101" i="34" s="1"/>
  <c r="V101" i="34"/>
  <c r="AB101" i="34" s="1"/>
  <c r="N101" i="34" s="1"/>
  <c r="U101" i="34"/>
  <c r="AA101" i="34" s="1"/>
  <c r="CJ100" i="34"/>
  <c r="CK100" i="34" s="1"/>
  <c r="CL100" i="34" s="1"/>
  <c r="Z100" i="34"/>
  <c r="W100" i="34"/>
  <c r="AC100" i="34" s="1"/>
  <c r="V100" i="34"/>
  <c r="AB100" i="34" s="1"/>
  <c r="U100" i="34"/>
  <c r="AA100" i="34" s="1"/>
  <c r="CJ99" i="34"/>
  <c r="CE99" i="34" s="1"/>
  <c r="CD99" i="34"/>
  <c r="Z99" i="34"/>
  <c r="W99" i="34"/>
  <c r="AC99" i="34" s="1"/>
  <c r="AD99" i="34" s="1"/>
  <c r="V99" i="34"/>
  <c r="AB99" i="34" s="1"/>
  <c r="U99" i="34"/>
  <c r="AA99" i="34" s="1"/>
  <c r="CJ98" i="34"/>
  <c r="CK98" i="34" s="1"/>
  <c r="Z98" i="34"/>
  <c r="W98" i="34"/>
  <c r="AC98" i="34" s="1"/>
  <c r="V98" i="34"/>
  <c r="AB98" i="34" s="1"/>
  <c r="N98" i="34" s="1"/>
  <c r="U98" i="34"/>
  <c r="AA98" i="34" s="1"/>
  <c r="CJ97" i="34"/>
  <c r="CK97" i="34" s="1"/>
  <c r="Z97" i="34"/>
  <c r="W97" i="34"/>
  <c r="AC97" i="34" s="1"/>
  <c r="AD97" i="34" s="1"/>
  <c r="V97" i="34"/>
  <c r="AB97" i="34" s="1"/>
  <c r="N97" i="34" s="1"/>
  <c r="U97" i="34"/>
  <c r="AA97" i="34" s="1"/>
  <c r="CJ96" i="34"/>
  <c r="CK96" i="34" s="1"/>
  <c r="CL96" i="34" s="1"/>
  <c r="Z96" i="34"/>
  <c r="W96" i="34"/>
  <c r="AC96" i="34" s="1"/>
  <c r="V96" i="34"/>
  <c r="AB96" i="34" s="1"/>
  <c r="U96" i="34"/>
  <c r="AA96" i="34" s="1"/>
  <c r="CJ95" i="34"/>
  <c r="Z95" i="34"/>
  <c r="W95" i="34"/>
  <c r="AC95" i="34" s="1"/>
  <c r="V95" i="34"/>
  <c r="AB95" i="34" s="1"/>
  <c r="U95" i="34"/>
  <c r="AA95" i="34" s="1"/>
  <c r="CJ94" i="34"/>
  <c r="CK94" i="34" s="1"/>
  <c r="Z94" i="34"/>
  <c r="W94" i="34"/>
  <c r="AC94" i="34" s="1"/>
  <c r="V94" i="34"/>
  <c r="AB94" i="34" s="1"/>
  <c r="U94" i="34"/>
  <c r="AA94" i="34" s="1"/>
  <c r="CJ93" i="34"/>
  <c r="Z93" i="34"/>
  <c r="W93" i="34"/>
  <c r="AC93" i="34" s="1"/>
  <c r="V93" i="34"/>
  <c r="AB93" i="34" s="1"/>
  <c r="U93" i="34"/>
  <c r="AA93" i="34" s="1"/>
  <c r="CJ92" i="34"/>
  <c r="CK92" i="34" s="1"/>
  <c r="Z92" i="34"/>
  <c r="W92" i="34"/>
  <c r="AC92" i="34" s="1"/>
  <c r="V92" i="34"/>
  <c r="AB92" i="34" s="1"/>
  <c r="U92" i="34"/>
  <c r="AA92" i="34" s="1"/>
  <c r="CJ91" i="34"/>
  <c r="CK91" i="34" s="1"/>
  <c r="CD91" i="34"/>
  <c r="Z91" i="34"/>
  <c r="U91" i="34"/>
  <c r="CJ90" i="34"/>
  <c r="CK90" i="34" s="1"/>
  <c r="Z90" i="34"/>
  <c r="U90" i="34"/>
  <c r="CJ89" i="34"/>
  <c r="Z89" i="34"/>
  <c r="W89" i="34"/>
  <c r="AC89" i="34" s="1"/>
  <c r="V89" i="34"/>
  <c r="AB89" i="34" s="1"/>
  <c r="M89" i="34" s="1"/>
  <c r="U89" i="34"/>
  <c r="AA89" i="34" s="1"/>
  <c r="CJ88" i="34"/>
  <c r="CK88" i="34" s="1"/>
  <c r="Z88" i="34"/>
  <c r="W88" i="34"/>
  <c r="AC88" i="34" s="1"/>
  <c r="V88" i="34"/>
  <c r="AB88" i="34" s="1"/>
  <c r="U88" i="34"/>
  <c r="AA88" i="34" s="1"/>
  <c r="CJ87" i="34"/>
  <c r="CK87" i="34" s="1"/>
  <c r="Z87" i="34"/>
  <c r="W87" i="34"/>
  <c r="AC87" i="34" s="1"/>
  <c r="V87" i="34"/>
  <c r="AB87" i="34" s="1"/>
  <c r="U87" i="34"/>
  <c r="AA87" i="34" s="1"/>
  <c r="CJ86" i="34"/>
  <c r="CK86" i="34" s="1"/>
  <c r="Z86" i="34"/>
  <c r="W86" i="34"/>
  <c r="AC86" i="34" s="1"/>
  <c r="V86" i="34"/>
  <c r="AB86" i="34" s="1"/>
  <c r="N86" i="34" s="1"/>
  <c r="O86" i="34" s="1"/>
  <c r="U86" i="34"/>
  <c r="AA86" i="34" s="1"/>
  <c r="CJ85" i="34"/>
  <c r="Z85" i="34"/>
  <c r="W85" i="34"/>
  <c r="AC85" i="34" s="1"/>
  <c r="V85" i="34"/>
  <c r="AB85" i="34" s="1"/>
  <c r="M85" i="34" s="1"/>
  <c r="U85" i="34"/>
  <c r="AA85" i="34" s="1"/>
  <c r="CJ84" i="34"/>
  <c r="Z84" i="34"/>
  <c r="W84" i="34"/>
  <c r="AC84" i="34" s="1"/>
  <c r="AD84" i="34" s="1"/>
  <c r="V84" i="34"/>
  <c r="AB84" i="34" s="1"/>
  <c r="N84" i="34" s="1"/>
  <c r="P84" i="34" s="1"/>
  <c r="U84" i="34"/>
  <c r="AA84" i="34" s="1"/>
  <c r="CJ83" i="34"/>
  <c r="CK83" i="34" s="1"/>
  <c r="CD83" i="34"/>
  <c r="Z83" i="34"/>
  <c r="W83" i="34"/>
  <c r="AC83" i="34" s="1"/>
  <c r="AD83" i="34" s="1"/>
  <c r="V83" i="34"/>
  <c r="AB83" i="34" s="1"/>
  <c r="U83" i="34"/>
  <c r="AA83" i="34" s="1"/>
  <c r="CJ82" i="34"/>
  <c r="CK82" i="34" s="1"/>
  <c r="Z82" i="34"/>
  <c r="W82" i="34"/>
  <c r="AC82" i="34" s="1"/>
  <c r="V82" i="34"/>
  <c r="AB82" i="34" s="1"/>
  <c r="U82" i="34"/>
  <c r="AA82" i="34" s="1"/>
  <c r="CJ81" i="34"/>
  <c r="CK81" i="34" s="1"/>
  <c r="CL81" i="34" s="1"/>
  <c r="Z81" i="34"/>
  <c r="W81" i="34"/>
  <c r="AC81" i="34" s="1"/>
  <c r="V81" i="34"/>
  <c r="AB81" i="34" s="1"/>
  <c r="U81" i="34"/>
  <c r="AA81" i="34" s="1"/>
  <c r="CJ80" i="34"/>
  <c r="CK80" i="34" s="1"/>
  <c r="CL80" i="34" s="1"/>
  <c r="Z80" i="34"/>
  <c r="W80" i="34"/>
  <c r="AC80" i="34" s="1"/>
  <c r="V80" i="34"/>
  <c r="AB80" i="34" s="1"/>
  <c r="N80" i="34" s="1"/>
  <c r="U80" i="34"/>
  <c r="AA80" i="34" s="1"/>
  <c r="CJ79" i="34"/>
  <c r="CK79" i="34" s="1"/>
  <c r="Z79" i="34"/>
  <c r="W79" i="34"/>
  <c r="AC79" i="34" s="1"/>
  <c r="V79" i="34"/>
  <c r="AB79" i="34" s="1"/>
  <c r="U79" i="34"/>
  <c r="AA79" i="34" s="1"/>
  <c r="CJ78" i="34"/>
  <c r="Z78" i="34"/>
  <c r="W78" i="34"/>
  <c r="AC78" i="34" s="1"/>
  <c r="V78" i="34"/>
  <c r="AB78" i="34" s="1"/>
  <c r="U78" i="34"/>
  <c r="AA78" i="34" s="1"/>
  <c r="CJ77" i="34"/>
  <c r="CK77" i="34" s="1"/>
  <c r="Z77" i="34"/>
  <c r="W77" i="34"/>
  <c r="AC77" i="34" s="1"/>
  <c r="V77" i="34"/>
  <c r="AB77" i="34" s="1"/>
  <c r="U77" i="34"/>
  <c r="AA77" i="34" s="1"/>
  <c r="CJ76" i="34"/>
  <c r="CK76" i="34" s="1"/>
  <c r="CL76" i="34" s="1"/>
  <c r="Z76" i="34"/>
  <c r="W76" i="34"/>
  <c r="AC76" i="34" s="1"/>
  <c r="V76" i="34"/>
  <c r="AB76" i="34" s="1"/>
  <c r="U76" i="34"/>
  <c r="AA76" i="34" s="1"/>
  <c r="CJ75" i="34"/>
  <c r="CE75" i="34" s="1"/>
  <c r="CD75" i="34"/>
  <c r="Z75" i="34"/>
  <c r="W75" i="34"/>
  <c r="AC75" i="34" s="1"/>
  <c r="V75" i="34"/>
  <c r="AB75" i="34" s="1"/>
  <c r="U75" i="34"/>
  <c r="AA75" i="34" s="1"/>
  <c r="CJ74" i="34"/>
  <c r="Z74" i="34"/>
  <c r="W74" i="34"/>
  <c r="AC74" i="34" s="1"/>
  <c r="V74" i="34"/>
  <c r="AB74" i="34" s="1"/>
  <c r="U74" i="34"/>
  <c r="AA74" i="34" s="1"/>
  <c r="CJ73" i="34"/>
  <c r="CK73" i="34" s="1"/>
  <c r="Z73" i="34"/>
  <c r="W73" i="34"/>
  <c r="AC73" i="34" s="1"/>
  <c r="V73" i="34"/>
  <c r="AB73" i="34" s="1"/>
  <c r="U73" i="34"/>
  <c r="AA73" i="34" s="1"/>
  <c r="CJ72" i="34"/>
  <c r="CK72" i="34" s="1"/>
  <c r="CL72" i="34" s="1"/>
  <c r="Z72" i="34"/>
  <c r="W72" i="34"/>
  <c r="AC72" i="34" s="1"/>
  <c r="V72" i="34"/>
  <c r="AB72" i="34" s="1"/>
  <c r="U72" i="34"/>
  <c r="AA72" i="34" s="1"/>
  <c r="CJ71" i="34"/>
  <c r="CK71" i="34" s="1"/>
  <c r="CL71" i="34" s="1"/>
  <c r="Z71" i="34"/>
  <c r="W71" i="34"/>
  <c r="AC71" i="34" s="1"/>
  <c r="V71" i="34"/>
  <c r="AB71" i="34" s="1"/>
  <c r="U71" i="34"/>
  <c r="AA71" i="34" s="1"/>
  <c r="CJ70" i="34"/>
  <c r="Z70" i="34"/>
  <c r="W70" i="34"/>
  <c r="AC70" i="34" s="1"/>
  <c r="AD70" i="34" s="1"/>
  <c r="V70" i="34"/>
  <c r="AB70" i="34" s="1"/>
  <c r="U70" i="34"/>
  <c r="AA70" i="34" s="1"/>
  <c r="CJ69" i="34"/>
  <c r="CK69" i="34" s="1"/>
  <c r="Z69" i="34"/>
  <c r="W69" i="34"/>
  <c r="AC69" i="34" s="1"/>
  <c r="V69" i="34"/>
  <c r="AB69" i="34" s="1"/>
  <c r="U69" i="34"/>
  <c r="AA69" i="34" s="1"/>
  <c r="CJ68" i="34"/>
  <c r="CK68" i="34" s="1"/>
  <c r="CL68" i="34" s="1"/>
  <c r="Z68" i="34"/>
  <c r="W68" i="34"/>
  <c r="AC68" i="34" s="1"/>
  <c r="V68" i="34"/>
  <c r="AB68" i="34" s="1"/>
  <c r="U68" i="34"/>
  <c r="AA68" i="34" s="1"/>
  <c r="CJ67" i="34"/>
  <c r="CD67" i="34"/>
  <c r="Z67" i="34"/>
  <c r="W67" i="34"/>
  <c r="AC67" i="34" s="1"/>
  <c r="V67" i="34"/>
  <c r="AB67" i="34" s="1"/>
  <c r="U67" i="34"/>
  <c r="AA67" i="34" s="1"/>
  <c r="CJ66" i="34"/>
  <c r="CK66" i="34" s="1"/>
  <c r="Z66" i="34"/>
  <c r="W66" i="34"/>
  <c r="AC66" i="34" s="1"/>
  <c r="AD66" i="34" s="1"/>
  <c r="V66" i="34"/>
  <c r="AB66" i="34" s="1"/>
  <c r="N66" i="34" s="1"/>
  <c r="U66" i="34"/>
  <c r="AA66" i="34" s="1"/>
  <c r="CJ65" i="34"/>
  <c r="CK65" i="34" s="1"/>
  <c r="Z65" i="34"/>
  <c r="W65" i="34"/>
  <c r="AC65" i="34" s="1"/>
  <c r="AD65" i="34" s="1"/>
  <c r="V65" i="34"/>
  <c r="AB65" i="34" s="1"/>
  <c r="U65" i="34"/>
  <c r="AA65" i="34" s="1"/>
  <c r="CJ64" i="34"/>
  <c r="CK64" i="34" s="1"/>
  <c r="CL64" i="34" s="1"/>
  <c r="Z64" i="34"/>
  <c r="W64" i="34"/>
  <c r="AC64" i="34" s="1"/>
  <c r="V64" i="34"/>
  <c r="AB64" i="34" s="1"/>
  <c r="M64" i="34" s="1"/>
  <c r="U64" i="34"/>
  <c r="AA64" i="34" s="1"/>
  <c r="CJ63" i="34"/>
  <c r="Z63" i="34"/>
  <c r="W63" i="34"/>
  <c r="AC63" i="34" s="1"/>
  <c r="V63" i="34"/>
  <c r="AB63" i="34" s="1"/>
  <c r="N63" i="34" s="1"/>
  <c r="U63" i="34"/>
  <c r="AA63" i="34" s="1"/>
  <c r="CJ62" i="34"/>
  <c r="CK62" i="34" s="1"/>
  <c r="Z62" i="34"/>
  <c r="W62" i="34"/>
  <c r="AC62" i="34" s="1"/>
  <c r="V62" i="34"/>
  <c r="AB62" i="34" s="1"/>
  <c r="U62" i="34"/>
  <c r="AA62" i="34" s="1"/>
  <c r="CJ61" i="34"/>
  <c r="CK61" i="34" s="1"/>
  <c r="CL61" i="34" s="1"/>
  <c r="Z61" i="34"/>
  <c r="W61" i="34"/>
  <c r="AC61" i="34" s="1"/>
  <c r="V61" i="34"/>
  <c r="AB61" i="34" s="1"/>
  <c r="N61" i="34" s="1"/>
  <c r="U61" i="34"/>
  <c r="AA61" i="34" s="1"/>
  <c r="CJ60" i="34"/>
  <c r="Z60" i="34"/>
  <c r="W60" i="34"/>
  <c r="AC60" i="34" s="1"/>
  <c r="AD60" i="34" s="1"/>
  <c r="V60" i="34"/>
  <c r="AB60" i="34" s="1"/>
  <c r="M60" i="34" s="1"/>
  <c r="U60" i="34"/>
  <c r="AA60" i="34" s="1"/>
  <c r="CJ59" i="34"/>
  <c r="CK59" i="34" s="1"/>
  <c r="CD59" i="34"/>
  <c r="Z59" i="34"/>
  <c r="W59" i="34"/>
  <c r="AC59" i="34" s="1"/>
  <c r="V59" i="34"/>
  <c r="AB59" i="34" s="1"/>
  <c r="N59" i="34" s="1"/>
  <c r="U59" i="34"/>
  <c r="AA59" i="34" s="1"/>
  <c r="CJ58" i="34"/>
  <c r="CK58" i="34" s="1"/>
  <c r="Z58" i="34"/>
  <c r="W58" i="34"/>
  <c r="AC58" i="34" s="1"/>
  <c r="V58" i="34"/>
  <c r="AB58" i="34" s="1"/>
  <c r="U58" i="34"/>
  <c r="AA58" i="34" s="1"/>
  <c r="CJ57" i="34"/>
  <c r="CK57" i="34" s="1"/>
  <c r="Z57" i="34"/>
  <c r="W57" i="34"/>
  <c r="AC57" i="34" s="1"/>
  <c r="V57" i="34"/>
  <c r="AB57" i="34" s="1"/>
  <c r="U57" i="34"/>
  <c r="AA57" i="34" s="1"/>
  <c r="CJ56" i="34"/>
  <c r="Z56" i="34"/>
  <c r="W56" i="34"/>
  <c r="AC56" i="34" s="1"/>
  <c r="V56" i="34"/>
  <c r="AB56" i="34" s="1"/>
  <c r="M56" i="34" s="1"/>
  <c r="U56" i="34"/>
  <c r="AA56" i="34" s="1"/>
  <c r="CJ55" i="34"/>
  <c r="CK55" i="34" s="1"/>
  <c r="CL55" i="34" s="1"/>
  <c r="Z55" i="34"/>
  <c r="W55" i="34"/>
  <c r="AC55" i="34" s="1"/>
  <c r="V55" i="34"/>
  <c r="AB55" i="34" s="1"/>
  <c r="U55" i="34"/>
  <c r="AA55" i="34" s="1"/>
  <c r="CJ54" i="34"/>
  <c r="CK54" i="34" s="1"/>
  <c r="Z54" i="34"/>
  <c r="W54" i="34"/>
  <c r="AC54" i="34" s="1"/>
  <c r="V54" i="34"/>
  <c r="AB54" i="34" s="1"/>
  <c r="U54" i="34"/>
  <c r="AA54" i="34" s="1"/>
  <c r="CJ53" i="34"/>
  <c r="CK53" i="34" s="1"/>
  <c r="Z53" i="34"/>
  <c r="W53" i="34"/>
  <c r="AC53" i="34" s="1"/>
  <c r="V53" i="34"/>
  <c r="AB53" i="34" s="1"/>
  <c r="U53" i="34"/>
  <c r="AA53" i="34" s="1"/>
  <c r="CJ52" i="34"/>
  <c r="Z52" i="34"/>
  <c r="W52" i="34"/>
  <c r="AC52" i="34" s="1"/>
  <c r="V52" i="34"/>
  <c r="AB52" i="34" s="1"/>
  <c r="M52" i="34" s="1"/>
  <c r="U52" i="34"/>
  <c r="AA52" i="34" s="1"/>
  <c r="CP51" i="34"/>
  <c r="CJ51" i="34"/>
  <c r="CK51" i="34" s="1"/>
  <c r="CL51" i="34" s="1"/>
  <c r="CD51" i="34"/>
  <c r="Z51" i="34"/>
  <c r="W51" i="34"/>
  <c r="AC51" i="34" s="1"/>
  <c r="V51" i="34"/>
  <c r="AB51" i="34" s="1"/>
  <c r="U51" i="34"/>
  <c r="AA51" i="34" s="1"/>
  <c r="DG50" i="34"/>
  <c r="DF50" i="34"/>
  <c r="CP50" i="34"/>
  <c r="CJ50" i="34"/>
  <c r="CK50" i="34" s="1"/>
  <c r="Z50" i="34"/>
  <c r="W50" i="34"/>
  <c r="AC50" i="34" s="1"/>
  <c r="AD50" i="34" s="1"/>
  <c r="V50" i="34"/>
  <c r="AB50" i="34" s="1"/>
  <c r="U50" i="34"/>
  <c r="AA50" i="34" s="1"/>
  <c r="CJ49" i="34"/>
  <c r="CK49" i="34" s="1"/>
  <c r="CL49" i="34" s="1"/>
  <c r="Z49" i="34"/>
  <c r="W49" i="34"/>
  <c r="AC49" i="34" s="1"/>
  <c r="V49" i="34"/>
  <c r="AB49" i="34" s="1"/>
  <c r="U49" i="34"/>
  <c r="AA49" i="34" s="1"/>
  <c r="CJ48" i="34"/>
  <c r="CK48" i="34" s="1"/>
  <c r="Z48" i="34"/>
  <c r="W48" i="34"/>
  <c r="AC48" i="34" s="1"/>
  <c r="CZ48" i="34" s="1"/>
  <c r="DB48" i="34" s="1"/>
  <c r="DG48" i="34" s="1"/>
  <c r="V48" i="34"/>
  <c r="AB48" i="34" s="1"/>
  <c r="U48" i="34"/>
  <c r="AA48" i="34" s="1"/>
  <c r="CJ47" i="34"/>
  <c r="CK47" i="34" s="1"/>
  <c r="CL47" i="34" s="1"/>
  <c r="Z47" i="34"/>
  <c r="W47" i="34"/>
  <c r="AC47" i="34" s="1"/>
  <c r="V47" i="34"/>
  <c r="AB47" i="34" s="1"/>
  <c r="N47" i="34" s="1"/>
  <c r="U47" i="34"/>
  <c r="AA47" i="34" s="1"/>
  <c r="CJ46" i="34"/>
  <c r="Z46" i="34"/>
  <c r="W46" i="34"/>
  <c r="AC46" i="34" s="1"/>
  <c r="CZ46" i="34" s="1"/>
  <c r="DB46" i="34" s="1"/>
  <c r="DG46" i="34" s="1"/>
  <c r="V46" i="34"/>
  <c r="AB46" i="34" s="1"/>
  <c r="N46" i="34" s="1"/>
  <c r="P46" i="34" s="1"/>
  <c r="U46" i="34"/>
  <c r="AA46" i="34" s="1"/>
  <c r="CJ45" i="34"/>
  <c r="CK45" i="34" s="1"/>
  <c r="CL45" i="34" s="1"/>
  <c r="Z45" i="34"/>
  <c r="W45" i="34"/>
  <c r="AC45" i="34" s="1"/>
  <c r="V45" i="34"/>
  <c r="AB45" i="34" s="1"/>
  <c r="U45" i="34"/>
  <c r="AA45" i="34" s="1"/>
  <c r="CJ44" i="34"/>
  <c r="Z44" i="34"/>
  <c r="W44" i="34"/>
  <c r="AC44" i="34" s="1"/>
  <c r="AD44" i="34" s="1"/>
  <c r="V44" i="34"/>
  <c r="AB44" i="34" s="1"/>
  <c r="N44" i="34" s="1"/>
  <c r="P44" i="34" s="1"/>
  <c r="U44" i="34"/>
  <c r="AA44" i="34" s="1"/>
  <c r="CJ43" i="34"/>
  <c r="CE43" i="34" s="1"/>
  <c r="CD43" i="34"/>
  <c r="Z43" i="34"/>
  <c r="W43" i="34"/>
  <c r="AC43" i="34" s="1"/>
  <c r="V43" i="34"/>
  <c r="AB43" i="34" s="1"/>
  <c r="U43" i="34"/>
  <c r="AA43" i="34" s="1"/>
  <c r="CJ42" i="34"/>
  <c r="CK42" i="34" s="1"/>
  <c r="CL42" i="34" s="1"/>
  <c r="Z42" i="34"/>
  <c r="W42" i="34"/>
  <c r="AC42" i="34" s="1"/>
  <c r="CZ42" i="34" s="1"/>
  <c r="DB42" i="34" s="1"/>
  <c r="DG42" i="34" s="1"/>
  <c r="V42" i="34"/>
  <c r="AB42" i="34" s="1"/>
  <c r="U42" i="34"/>
  <c r="AA42" i="34" s="1"/>
  <c r="CJ41" i="34"/>
  <c r="CK41" i="34" s="1"/>
  <c r="Z41" i="34"/>
  <c r="W41" i="34"/>
  <c r="AC41" i="34" s="1"/>
  <c r="V41" i="34"/>
  <c r="AB41" i="34" s="1"/>
  <c r="U41" i="34"/>
  <c r="AA41" i="34" s="1"/>
  <c r="CJ40" i="34"/>
  <c r="Z40" i="34"/>
  <c r="W40" i="34"/>
  <c r="AC40" i="34" s="1"/>
  <c r="V40" i="34"/>
  <c r="AB40" i="34" s="1"/>
  <c r="N40" i="34" s="1"/>
  <c r="P40" i="34" s="1"/>
  <c r="U40" i="34"/>
  <c r="AA40" i="34" s="1"/>
  <c r="CJ39" i="34"/>
  <c r="Z39" i="34"/>
  <c r="W39" i="34"/>
  <c r="AC39" i="34" s="1"/>
  <c r="V39" i="34"/>
  <c r="AB39" i="34" s="1"/>
  <c r="U39" i="34"/>
  <c r="AA39" i="34" s="1"/>
  <c r="CJ38" i="34"/>
  <c r="CK38" i="34" s="1"/>
  <c r="CL38" i="34" s="1"/>
  <c r="Z38" i="34"/>
  <c r="W38" i="34"/>
  <c r="AC38" i="34" s="1"/>
  <c r="CZ38" i="34" s="1"/>
  <c r="DB38" i="34" s="1"/>
  <c r="DG38" i="34" s="1"/>
  <c r="V38" i="34"/>
  <c r="AB38" i="34" s="1"/>
  <c r="N38" i="34" s="1"/>
  <c r="U38" i="34"/>
  <c r="AA38" i="34" s="1"/>
  <c r="CJ37" i="34"/>
  <c r="CK37" i="34" s="1"/>
  <c r="Z37" i="34"/>
  <c r="W37" i="34"/>
  <c r="AC37" i="34" s="1"/>
  <c r="V37" i="34"/>
  <c r="AB37" i="34" s="1"/>
  <c r="U37" i="34"/>
  <c r="AA37" i="34" s="1"/>
  <c r="CJ36" i="34"/>
  <c r="Z36" i="34"/>
  <c r="W36" i="34"/>
  <c r="AC36" i="34" s="1"/>
  <c r="AD36" i="34" s="1"/>
  <c r="V36" i="34"/>
  <c r="AB36" i="34" s="1"/>
  <c r="U36" i="34"/>
  <c r="AA36" i="34" s="1"/>
  <c r="CJ35" i="34"/>
  <c r="CE35" i="34" s="1"/>
  <c r="CD35" i="34"/>
  <c r="Z35" i="34"/>
  <c r="W35" i="34"/>
  <c r="AC35" i="34" s="1"/>
  <c r="V35" i="34"/>
  <c r="AB35" i="34" s="1"/>
  <c r="U35" i="34"/>
  <c r="AA35" i="34" s="1"/>
  <c r="CJ34" i="34"/>
  <c r="CK34" i="34" s="1"/>
  <c r="CL34" i="34" s="1"/>
  <c r="Z34" i="34"/>
  <c r="W34" i="34"/>
  <c r="AC34" i="34" s="1"/>
  <c r="CZ34" i="34" s="1"/>
  <c r="DB34" i="34" s="1"/>
  <c r="DG34" i="34" s="1"/>
  <c r="V34" i="34"/>
  <c r="AB34" i="34" s="1"/>
  <c r="U34" i="34"/>
  <c r="AA34" i="34" s="1"/>
  <c r="CJ33" i="34"/>
  <c r="CK33" i="34" s="1"/>
  <c r="CL33" i="34" s="1"/>
  <c r="Z33" i="34"/>
  <c r="W33" i="34"/>
  <c r="AC33" i="34" s="1"/>
  <c r="V33" i="34"/>
  <c r="AB33" i="34" s="1"/>
  <c r="U33" i="34"/>
  <c r="AA33" i="34" s="1"/>
  <c r="CJ32" i="34"/>
  <c r="CK32" i="34" s="1"/>
  <c r="Z32" i="34"/>
  <c r="W32" i="34"/>
  <c r="AC32" i="34" s="1"/>
  <c r="CZ32" i="34" s="1"/>
  <c r="DB32" i="34" s="1"/>
  <c r="DG32" i="34" s="1"/>
  <c r="V32" i="34"/>
  <c r="AB32" i="34" s="1"/>
  <c r="U32" i="34"/>
  <c r="AA32" i="34" s="1"/>
  <c r="CJ31" i="34"/>
  <c r="Z31" i="34"/>
  <c r="W31" i="34"/>
  <c r="AC31" i="34" s="1"/>
  <c r="V31" i="34"/>
  <c r="AB31" i="34" s="1"/>
  <c r="M31" i="34" s="1"/>
  <c r="U31" i="34"/>
  <c r="AA31" i="34" s="1"/>
  <c r="CJ30" i="34"/>
  <c r="CK30" i="34" s="1"/>
  <c r="Z30" i="34"/>
  <c r="W30" i="34"/>
  <c r="AC30" i="34" s="1"/>
  <c r="CZ30" i="34" s="1"/>
  <c r="DB30" i="34" s="1"/>
  <c r="DG30" i="34" s="1"/>
  <c r="V30" i="34"/>
  <c r="AB30" i="34" s="1"/>
  <c r="N30" i="34" s="1"/>
  <c r="U30" i="34"/>
  <c r="AA30" i="34" s="1"/>
  <c r="CJ29" i="34"/>
  <c r="CK29" i="34" s="1"/>
  <c r="CL29" i="34" s="1"/>
  <c r="Z29" i="34"/>
  <c r="W29" i="34"/>
  <c r="AC29" i="34" s="1"/>
  <c r="CZ29" i="34" s="1"/>
  <c r="DB29" i="34" s="1"/>
  <c r="DG29" i="34" s="1"/>
  <c r="DH29" i="34" s="1"/>
  <c r="V29" i="34"/>
  <c r="AB29" i="34" s="1"/>
  <c r="M29" i="34" s="1"/>
  <c r="U29" i="34"/>
  <c r="AA29" i="34" s="1"/>
  <c r="CJ28" i="34"/>
  <c r="Z28" i="34"/>
  <c r="W28" i="34"/>
  <c r="AC28" i="34" s="1"/>
  <c r="V28" i="34"/>
  <c r="AB28" i="34" s="1"/>
  <c r="M28" i="34" s="1"/>
  <c r="U28" i="34"/>
  <c r="AA28" i="34" s="1"/>
  <c r="CJ27" i="34"/>
  <c r="CK27" i="34" s="1"/>
  <c r="CL27" i="34" s="1"/>
  <c r="CD27" i="34"/>
  <c r="Z27" i="34"/>
  <c r="W27" i="34"/>
  <c r="AC27" i="34" s="1"/>
  <c r="V27" i="34"/>
  <c r="AB27" i="34" s="1"/>
  <c r="U27" i="34"/>
  <c r="AA27" i="34" s="1"/>
  <c r="CJ26" i="34"/>
  <c r="CK26" i="34" s="1"/>
  <c r="Z26" i="34"/>
  <c r="W26" i="34"/>
  <c r="AC26" i="34" s="1"/>
  <c r="CZ26" i="34" s="1"/>
  <c r="DB26" i="34" s="1"/>
  <c r="DG26" i="34" s="1"/>
  <c r="DH26" i="34" s="1"/>
  <c r="V26" i="34"/>
  <c r="AB26" i="34" s="1"/>
  <c r="U26" i="34"/>
  <c r="AA26" i="34" s="1"/>
  <c r="CJ25" i="34"/>
  <c r="CK25" i="34" s="1"/>
  <c r="CL25" i="34" s="1"/>
  <c r="Z25" i="34"/>
  <c r="W25" i="34"/>
  <c r="AC25" i="34" s="1"/>
  <c r="CZ25" i="34" s="1"/>
  <c r="DB25" i="34" s="1"/>
  <c r="DG25" i="34" s="1"/>
  <c r="DH25" i="34" s="1"/>
  <c r="V25" i="34"/>
  <c r="AB25" i="34" s="1"/>
  <c r="N25" i="34" s="1"/>
  <c r="U25" i="34"/>
  <c r="AA25" i="34" s="1"/>
  <c r="CJ24" i="34"/>
  <c r="Z24" i="34"/>
  <c r="W24" i="34"/>
  <c r="AC24" i="34" s="1"/>
  <c r="V24" i="34"/>
  <c r="AB24" i="34" s="1"/>
  <c r="U24" i="34"/>
  <c r="AA24" i="34" s="1"/>
  <c r="CJ23" i="34"/>
  <c r="CK23" i="34" s="1"/>
  <c r="Z23" i="34"/>
  <c r="W23" i="34"/>
  <c r="AC23" i="34" s="1"/>
  <c r="V23" i="34"/>
  <c r="AB23" i="34" s="1"/>
  <c r="U23" i="34"/>
  <c r="AA23" i="34" s="1"/>
  <c r="CJ22" i="34"/>
  <c r="CK22" i="34" s="1"/>
  <c r="Z22" i="34"/>
  <c r="W22" i="34"/>
  <c r="AC22" i="34" s="1"/>
  <c r="V22" i="34"/>
  <c r="AB22" i="34" s="1"/>
  <c r="N22" i="34" s="1"/>
  <c r="U22" i="34"/>
  <c r="AA22" i="34" s="1"/>
  <c r="CJ21" i="34"/>
  <c r="CK21" i="34" s="1"/>
  <c r="Z21" i="34"/>
  <c r="W21" i="34"/>
  <c r="AC21" i="34" s="1"/>
  <c r="V21" i="34"/>
  <c r="AB21" i="34" s="1"/>
  <c r="N21" i="34" s="1"/>
  <c r="U21" i="34"/>
  <c r="AA21" i="34" s="1"/>
  <c r="CJ20" i="34"/>
  <c r="CK20" i="34" s="1"/>
  <c r="CL20" i="34" s="1"/>
  <c r="Z20" i="34"/>
  <c r="W20" i="34"/>
  <c r="AC20" i="34" s="1"/>
  <c r="V20" i="34"/>
  <c r="AB20" i="34" s="1"/>
  <c r="N20" i="34" s="1"/>
  <c r="U20" i="34"/>
  <c r="AA20" i="34" s="1"/>
  <c r="CJ19" i="34"/>
  <c r="CK19" i="34" s="1"/>
  <c r="CD19" i="34"/>
  <c r="Z19" i="34"/>
  <c r="W19" i="34"/>
  <c r="AC19" i="34" s="1"/>
  <c r="V19" i="34"/>
  <c r="AB19" i="34" s="1"/>
  <c r="U19" i="34"/>
  <c r="AA19" i="34" s="1"/>
  <c r="CJ18" i="34"/>
  <c r="CK18" i="34" s="1"/>
  <c r="CL18" i="34" s="1"/>
  <c r="AB18" i="34"/>
  <c r="Z18" i="34"/>
  <c r="U18" i="34"/>
  <c r="J18" i="34"/>
  <c r="AC18" i="34" s="1"/>
  <c r="CJ17" i="34"/>
  <c r="CK17" i="34" s="1"/>
  <c r="Z17" i="34"/>
  <c r="U17" i="34"/>
  <c r="J17" i="34"/>
  <c r="CJ16" i="34"/>
  <c r="CK16" i="34" s="1"/>
  <c r="CL16" i="34" s="1"/>
  <c r="AB16" i="34"/>
  <c r="Z16" i="34"/>
  <c r="U16" i="34"/>
  <c r="J16" i="34"/>
  <c r="AC16" i="34" s="1"/>
  <c r="CJ15" i="34"/>
  <c r="CK15" i="34" s="1"/>
  <c r="AB15" i="34"/>
  <c r="Z15" i="34"/>
  <c r="U15" i="34"/>
  <c r="AA15" i="34" s="1"/>
  <c r="J15" i="34"/>
  <c r="AC15" i="34" s="1"/>
  <c r="CJ14" i="34"/>
  <c r="CK14" i="34" s="1"/>
  <c r="CL14" i="34" s="1"/>
  <c r="AB14" i="34"/>
  <c r="Z14" i="34"/>
  <c r="U14" i="34"/>
  <c r="J14" i="34"/>
  <c r="AC14" i="34" s="1"/>
  <c r="CJ13" i="34"/>
  <c r="CK13" i="34" s="1"/>
  <c r="AB13" i="34"/>
  <c r="Z13" i="34"/>
  <c r="U13" i="34"/>
  <c r="J13" i="34"/>
  <c r="AC13" i="34" s="1"/>
  <c r="CJ12" i="34"/>
  <c r="CK12" i="34" s="1"/>
  <c r="CL12" i="34" s="1"/>
  <c r="Z12" i="34"/>
  <c r="U12" i="34"/>
  <c r="J12" i="34"/>
  <c r="CJ11" i="34"/>
  <c r="CK11" i="34" s="1"/>
  <c r="CD11" i="34"/>
  <c r="AB11" i="34"/>
  <c r="Z11" i="34"/>
  <c r="W11" i="34"/>
  <c r="J11" i="34"/>
  <c r="AC11" i="34" s="1"/>
  <c r="F5" i="34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26" i="33"/>
  <c r="X27" i="33"/>
  <c r="X28" i="33"/>
  <c r="X29" i="33"/>
  <c r="X30" i="33"/>
  <c r="X31" i="33"/>
  <c r="X32" i="33"/>
  <c r="X33" i="33"/>
  <c r="X34" i="33"/>
  <c r="X35" i="33"/>
  <c r="X36" i="33"/>
  <c r="X37" i="33"/>
  <c r="X38" i="33"/>
  <c r="X39" i="33"/>
  <c r="X40" i="33"/>
  <c r="X41" i="33"/>
  <c r="X42" i="33"/>
  <c r="X43" i="33"/>
  <c r="X44" i="33"/>
  <c r="X45" i="33"/>
  <c r="X46" i="33"/>
  <c r="X47" i="33"/>
  <c r="X48" i="33"/>
  <c r="X49" i="33"/>
  <c r="X50" i="33"/>
  <c r="X51" i="33"/>
  <c r="X52" i="33"/>
  <c r="X53" i="33"/>
  <c r="X54" i="33"/>
  <c r="X55" i="33"/>
  <c r="X56" i="33"/>
  <c r="X57" i="33"/>
  <c r="X58" i="33"/>
  <c r="X59" i="33"/>
  <c r="X60" i="33"/>
  <c r="X61" i="33"/>
  <c r="X62" i="33"/>
  <c r="X63" i="33"/>
  <c r="X64" i="33"/>
  <c r="X65" i="33"/>
  <c r="X66" i="33"/>
  <c r="X67" i="33"/>
  <c r="X68" i="33"/>
  <c r="X69" i="33"/>
  <c r="X70" i="33"/>
  <c r="X71" i="33"/>
  <c r="X72" i="33"/>
  <c r="X73" i="33"/>
  <c r="X74" i="33"/>
  <c r="X75" i="33"/>
  <c r="X76" i="33"/>
  <c r="X77" i="33"/>
  <c r="X78" i="33"/>
  <c r="X79" i="33"/>
  <c r="X80" i="33"/>
  <c r="X81" i="33"/>
  <c r="X82" i="33"/>
  <c r="X83" i="33"/>
  <c r="X84" i="33"/>
  <c r="X85" i="33"/>
  <c r="X86" i="33"/>
  <c r="X87" i="33"/>
  <c r="X88" i="33"/>
  <c r="X89" i="33"/>
  <c r="X90" i="33"/>
  <c r="X91" i="33"/>
  <c r="X92" i="33"/>
  <c r="X93" i="33"/>
  <c r="X94" i="33"/>
  <c r="X95" i="33"/>
  <c r="X96" i="33"/>
  <c r="X97" i="33"/>
  <c r="X98" i="33"/>
  <c r="X99" i="33"/>
  <c r="X100" i="33"/>
  <c r="X101" i="33"/>
  <c r="X102" i="33"/>
  <c r="X103" i="33"/>
  <c r="X104" i="33"/>
  <c r="X105" i="33"/>
  <c r="X106" i="33"/>
  <c r="X107" i="33"/>
  <c r="X108" i="33"/>
  <c r="X109" i="33"/>
  <c r="X110" i="33"/>
  <c r="X111" i="33"/>
  <c r="X112" i="33"/>
  <c r="X113" i="33"/>
  <c r="X114" i="33"/>
  <c r="X115" i="33"/>
  <c r="X116" i="33"/>
  <c r="X117" i="33"/>
  <c r="X118" i="33"/>
  <c r="X119" i="33"/>
  <c r="X120" i="33"/>
  <c r="X11" i="33"/>
  <c r="D5" i="33"/>
  <c r="W90" i="34" l="1"/>
  <c r="AC90" i="34" s="1"/>
  <c r="AA90" i="34"/>
  <c r="W14" i="34"/>
  <c r="AA14" i="34"/>
  <c r="W16" i="34"/>
  <c r="AA16" i="34"/>
  <c r="W91" i="34"/>
  <c r="AC91" i="34" s="1"/>
  <c r="AD91" i="34" s="1"/>
  <c r="AA91" i="34"/>
  <c r="W13" i="34"/>
  <c r="AA13" i="34"/>
  <c r="W18" i="34"/>
  <c r="AA18" i="34"/>
  <c r="W17" i="34"/>
  <c r="AC17" i="34" s="1"/>
  <c r="AD17" i="34" s="1"/>
  <c r="AA17" i="34"/>
  <c r="W12" i="34"/>
  <c r="AC12" i="34" s="1"/>
  <c r="AD12" i="34" s="1"/>
  <c r="AA12" i="34"/>
  <c r="W120" i="34"/>
  <c r="AC120" i="34" s="1"/>
  <c r="AA120" i="34"/>
  <c r="CE212" i="34"/>
  <c r="CK252" i="34"/>
  <c r="CL252" i="34" s="1"/>
  <c r="CK620" i="34"/>
  <c r="CL620" i="34" s="1"/>
  <c r="CE316" i="34"/>
  <c r="CK324" i="34"/>
  <c r="CF324" i="34" s="1"/>
  <c r="CE59" i="34"/>
  <c r="CK340" i="34"/>
  <c r="CF340" i="34" s="1"/>
  <c r="CK572" i="34"/>
  <c r="CE180" i="34"/>
  <c r="CE220" i="34"/>
  <c r="CE300" i="34"/>
  <c r="CK115" i="34"/>
  <c r="CE148" i="34"/>
  <c r="CK284" i="34"/>
  <c r="CL284" i="34" s="1"/>
  <c r="CF292" i="34"/>
  <c r="CL292" i="34"/>
  <c r="O30" i="34"/>
  <c r="P30" i="34"/>
  <c r="CK604" i="34"/>
  <c r="CL604" i="34" s="1"/>
  <c r="CE83" i="34"/>
  <c r="CE524" i="34"/>
  <c r="CE164" i="34"/>
  <c r="CE188" i="34"/>
  <c r="CE260" i="34"/>
  <c r="CE292" i="34"/>
  <c r="CF300" i="34"/>
  <c r="CK540" i="34"/>
  <c r="CL540" i="34" s="1"/>
  <c r="CE51" i="34"/>
  <c r="CK236" i="34"/>
  <c r="CL236" i="34" s="1"/>
  <c r="CE124" i="34"/>
  <c r="CK636" i="34"/>
  <c r="CF636" i="34" s="1"/>
  <c r="CK244" i="34"/>
  <c r="CF244" i="34" s="1"/>
  <c r="CK548" i="34"/>
  <c r="CK580" i="34"/>
  <c r="CL580" i="34" s="1"/>
  <c r="N87" i="34"/>
  <c r="P87" i="34" s="1"/>
  <c r="M87" i="34"/>
  <c r="N31" i="34"/>
  <c r="P31" i="34" s="1"/>
  <c r="M114" i="34"/>
  <c r="N114" i="34"/>
  <c r="P114" i="34" s="1"/>
  <c r="N53" i="34"/>
  <c r="P53" i="34" s="1"/>
  <c r="M53" i="34"/>
  <c r="O107" i="34"/>
  <c r="N89" i="34"/>
  <c r="P89" i="34" s="1"/>
  <c r="N76" i="34"/>
  <c r="P76" i="34" s="1"/>
  <c r="M76" i="34"/>
  <c r="CL220" i="34"/>
  <c r="CF220" i="34"/>
  <c r="CF308" i="34"/>
  <c r="CL308" i="34"/>
  <c r="P66" i="34"/>
  <c r="O66" i="34"/>
  <c r="N77" i="34"/>
  <c r="P77" i="34" s="1"/>
  <c r="M77" i="34"/>
  <c r="N95" i="34"/>
  <c r="O95" i="34" s="1"/>
  <c r="M95" i="34"/>
  <c r="CK156" i="34"/>
  <c r="CE156" i="34"/>
  <c r="N81" i="34"/>
  <c r="P81" i="34" s="1"/>
  <c r="M81" i="34"/>
  <c r="N83" i="34"/>
  <c r="M83" i="34"/>
  <c r="CF228" i="34"/>
  <c r="CL228" i="34"/>
  <c r="CL332" i="34"/>
  <c r="CF332" i="34"/>
  <c r="M33" i="34"/>
  <c r="N33" i="34"/>
  <c r="O33" i="34" s="1"/>
  <c r="N109" i="34"/>
  <c r="M109" i="34"/>
  <c r="N111" i="34"/>
  <c r="M111" i="34"/>
  <c r="CL316" i="34"/>
  <c r="CF316" i="34"/>
  <c r="N105" i="34"/>
  <c r="O105" i="34" s="1"/>
  <c r="M105" i="34"/>
  <c r="CL59" i="34"/>
  <c r="CF59" i="34"/>
  <c r="N72" i="34"/>
  <c r="P72" i="34" s="1"/>
  <c r="M72" i="34"/>
  <c r="CL196" i="34"/>
  <c r="CF196" i="34"/>
  <c r="CL532" i="34"/>
  <c r="CF532" i="34"/>
  <c r="N37" i="34"/>
  <c r="P37" i="34" s="1"/>
  <c r="M37" i="34"/>
  <c r="AE99" i="34"/>
  <c r="AK99" i="34" s="1"/>
  <c r="CL204" i="34"/>
  <c r="CF204" i="34"/>
  <c r="CL268" i="34"/>
  <c r="CF268" i="34"/>
  <c r="AD48" i="34"/>
  <c r="CE228" i="34"/>
  <c r="CK276" i="34"/>
  <c r="M20" i="34"/>
  <c r="CE27" i="34"/>
  <c r="M30" i="34"/>
  <c r="CE204" i="34"/>
  <c r="CL244" i="34"/>
  <c r="CL260" i="34"/>
  <c r="CE268" i="34"/>
  <c r="CE332" i="34"/>
  <c r="CK628" i="34"/>
  <c r="CE748" i="34"/>
  <c r="CF27" i="34"/>
  <c r="AD46" i="34"/>
  <c r="AE46" i="34" s="1"/>
  <c r="AK46" i="34" s="1"/>
  <c r="CE196" i="34"/>
  <c r="CF252" i="34"/>
  <c r="CJ650" i="34"/>
  <c r="CJ658" i="34" s="1"/>
  <c r="CJ666" i="34" s="1"/>
  <c r="CJ674" i="34" s="1"/>
  <c r="CJ682" i="34" s="1"/>
  <c r="CJ690" i="34" s="1"/>
  <c r="CK99" i="34"/>
  <c r="CE140" i="34"/>
  <c r="CE308" i="34"/>
  <c r="CE532" i="34"/>
  <c r="CK640" i="34"/>
  <c r="CF51" i="34"/>
  <c r="CK75" i="34"/>
  <c r="N85" i="34"/>
  <c r="P85" i="34" s="1"/>
  <c r="CE91" i="34"/>
  <c r="CE11" i="34"/>
  <c r="CE132" i="34"/>
  <c r="CE172" i="34"/>
  <c r="CK596" i="34"/>
  <c r="CL596" i="34" s="1"/>
  <c r="CK588" i="34"/>
  <c r="CL588" i="34" s="1"/>
  <c r="CK612" i="34"/>
  <c r="CL612" i="34" s="1"/>
  <c r="CK641" i="34"/>
  <c r="N50" i="34"/>
  <c r="M50" i="34"/>
  <c r="N68" i="34"/>
  <c r="P68" i="34" s="1"/>
  <c r="M68" i="34"/>
  <c r="N42" i="34"/>
  <c r="P42" i="34" s="1"/>
  <c r="M42" i="34"/>
  <c r="N36" i="34"/>
  <c r="M36" i="34"/>
  <c r="N45" i="34"/>
  <c r="P45" i="34" s="1"/>
  <c r="M45" i="34"/>
  <c r="N65" i="34"/>
  <c r="M65" i="34"/>
  <c r="N94" i="34"/>
  <c r="O94" i="34" s="1"/>
  <c r="M94" i="34"/>
  <c r="N113" i="34"/>
  <c r="M113" i="34"/>
  <c r="N34" i="34"/>
  <c r="O34" i="34" s="1"/>
  <c r="M34" i="34"/>
  <c r="N69" i="34"/>
  <c r="P69" i="34" s="1"/>
  <c r="M69" i="34"/>
  <c r="N57" i="34"/>
  <c r="M57" i="34"/>
  <c r="N73" i="34"/>
  <c r="P73" i="34" s="1"/>
  <c r="M73" i="34"/>
  <c r="N110" i="34"/>
  <c r="P110" i="34" s="1"/>
  <c r="M110" i="34"/>
  <c r="N41" i="34"/>
  <c r="P41" i="34" s="1"/>
  <c r="M41" i="34"/>
  <c r="M55" i="34"/>
  <c r="N55" i="34"/>
  <c r="O55" i="34" s="1"/>
  <c r="N32" i="34"/>
  <c r="O32" i="34" s="1"/>
  <c r="M32" i="34"/>
  <c r="N92" i="34"/>
  <c r="P92" i="34" s="1"/>
  <c r="M92" i="34"/>
  <c r="O101" i="34"/>
  <c r="P101" i="34"/>
  <c r="N49" i="34"/>
  <c r="P49" i="34" s="1"/>
  <c r="M49" i="34"/>
  <c r="N88" i="34"/>
  <c r="P88" i="34" s="1"/>
  <c r="M88" i="34"/>
  <c r="O97" i="34"/>
  <c r="P97" i="34"/>
  <c r="N100" i="34"/>
  <c r="P100" i="34" s="1"/>
  <c r="M100" i="34"/>
  <c r="N117" i="34"/>
  <c r="O117" i="34" s="1"/>
  <c r="P86" i="34"/>
  <c r="M61" i="34"/>
  <c r="M84" i="34"/>
  <c r="M63" i="34"/>
  <c r="N28" i="34"/>
  <c r="M21" i="34"/>
  <c r="M46" i="34"/>
  <c r="N118" i="34"/>
  <c r="O118" i="34" s="1"/>
  <c r="O106" i="34"/>
  <c r="N29" i="34"/>
  <c r="M44" i="34"/>
  <c r="O46" i="34"/>
  <c r="M80" i="34"/>
  <c r="M38" i="34"/>
  <c r="M40" i="34"/>
  <c r="O44" i="34"/>
  <c r="N56" i="34"/>
  <c r="P56" i="34" s="1"/>
  <c r="M86" i="34"/>
  <c r="M107" i="34"/>
  <c r="CZ17" i="34"/>
  <c r="DB17" i="34" s="1"/>
  <c r="P21" i="34"/>
  <c r="O21" i="34"/>
  <c r="AD24" i="34"/>
  <c r="AE24" i="34" s="1"/>
  <c r="AK24" i="34" s="1"/>
  <c r="CZ24" i="34"/>
  <c r="DB24" i="34" s="1"/>
  <c r="DG24" i="34" s="1"/>
  <c r="DH24" i="34" s="1"/>
  <c r="CL15" i="34"/>
  <c r="P22" i="34"/>
  <c r="O22" i="34"/>
  <c r="N19" i="34"/>
  <c r="M19" i="34"/>
  <c r="CF19" i="34"/>
  <c r="CL19" i="34"/>
  <c r="CZ21" i="34"/>
  <c r="DB21" i="34" s="1"/>
  <c r="DG21" i="34" s="1"/>
  <c r="DH21" i="34" s="1"/>
  <c r="AD21" i="34"/>
  <c r="AE21" i="34" s="1"/>
  <c r="AK21" i="34" s="1"/>
  <c r="CL11" i="34"/>
  <c r="CC11" i="34" s="1"/>
  <c r="CF11" i="34"/>
  <c r="CL13" i="34"/>
  <c r="CL26" i="34"/>
  <c r="CL22" i="34"/>
  <c r="CL17" i="34"/>
  <c r="P20" i="34"/>
  <c r="O20" i="34"/>
  <c r="CL23" i="34"/>
  <c r="N26" i="34"/>
  <c r="M26" i="34"/>
  <c r="N23" i="34"/>
  <c r="M23" i="34"/>
  <c r="CZ20" i="34"/>
  <c r="DB20" i="34" s="1"/>
  <c r="DG20" i="34" s="1"/>
  <c r="DH20" i="34" s="1"/>
  <c r="AD20" i="34"/>
  <c r="AE20" i="34" s="1"/>
  <c r="AK20" i="34" s="1"/>
  <c r="CZ23" i="34"/>
  <c r="DB23" i="34" s="1"/>
  <c r="DG23" i="34" s="1"/>
  <c r="DH23" i="34" s="1"/>
  <c r="AD23" i="34"/>
  <c r="AE23" i="34" s="1"/>
  <c r="AK23" i="34" s="1"/>
  <c r="M24" i="34"/>
  <c r="N24" i="34"/>
  <c r="P25" i="34"/>
  <c r="O25" i="34"/>
  <c r="M27" i="34"/>
  <c r="N27" i="34"/>
  <c r="CZ14" i="34"/>
  <c r="DB14" i="34" s="1"/>
  <c r="CZ16" i="34"/>
  <c r="DB16" i="34" s="1"/>
  <c r="CZ18" i="34"/>
  <c r="DB18" i="34" s="1"/>
  <c r="CE19" i="34"/>
  <c r="CL30" i="34"/>
  <c r="CZ40" i="34"/>
  <c r="DB40" i="34" s="1"/>
  <c r="DG40" i="34" s="1"/>
  <c r="M22" i="34"/>
  <c r="CL32" i="34"/>
  <c r="N51" i="34"/>
  <c r="M51" i="34"/>
  <c r="CL21" i="34"/>
  <c r="M25" i="34"/>
  <c r="CZ36" i="34"/>
  <c r="DB36" i="34" s="1"/>
  <c r="DG36" i="34" s="1"/>
  <c r="AD13" i="34"/>
  <c r="AE13" i="34" s="1"/>
  <c r="AD15" i="34"/>
  <c r="AE15" i="34" s="1"/>
  <c r="CZ19" i="34"/>
  <c r="DB19" i="34" s="1"/>
  <c r="DG19" i="34" s="1"/>
  <c r="DH19" i="34" s="1"/>
  <c r="AD22" i="34"/>
  <c r="AE22" i="34" s="1"/>
  <c r="AK22" i="34" s="1"/>
  <c r="CK28" i="34"/>
  <c r="N35" i="34"/>
  <c r="M35" i="34"/>
  <c r="N39" i="34"/>
  <c r="M39" i="34"/>
  <c r="N43" i="34"/>
  <c r="M43" i="34"/>
  <c r="CZ44" i="34"/>
  <c r="DB44" i="34" s="1"/>
  <c r="DG44" i="34" s="1"/>
  <c r="AE44" i="34"/>
  <c r="AK44" i="34" s="1"/>
  <c r="AD19" i="34"/>
  <c r="AE19" i="34" s="1"/>
  <c r="AK19" i="34" s="1"/>
  <c r="AE36" i="34"/>
  <c r="AK36" i="34" s="1"/>
  <c r="CL48" i="34"/>
  <c r="W15" i="34"/>
  <c r="AD11" i="34"/>
  <c r="AE11" i="34" s="1"/>
  <c r="CZ11" i="34"/>
  <c r="DB11" i="34" s="1"/>
  <c r="CZ13" i="34"/>
  <c r="DB13" i="34" s="1"/>
  <c r="CZ15" i="34"/>
  <c r="DB15" i="34" s="1"/>
  <c r="CZ22" i="34"/>
  <c r="DB22" i="34" s="1"/>
  <c r="DG22" i="34" s="1"/>
  <c r="DH22" i="34" s="1"/>
  <c r="AD25" i="34"/>
  <c r="AE25" i="34" s="1"/>
  <c r="AK25" i="34" s="1"/>
  <c r="AD31" i="34"/>
  <c r="AE31" i="34" s="1"/>
  <c r="AK31" i="34" s="1"/>
  <c r="CZ31" i="34"/>
  <c r="DB31" i="34" s="1"/>
  <c r="DG31" i="34" s="1"/>
  <c r="AD32" i="34"/>
  <c r="AE32" i="34" s="1"/>
  <c r="AK32" i="34" s="1"/>
  <c r="P38" i="34"/>
  <c r="O38" i="34"/>
  <c r="N48" i="34"/>
  <c r="M48" i="34"/>
  <c r="CL50" i="34"/>
  <c r="CK24" i="34"/>
  <c r="CK36" i="34"/>
  <c r="O40" i="34"/>
  <c r="CK40" i="34"/>
  <c r="P47" i="34"/>
  <c r="O47" i="34"/>
  <c r="CZ27" i="34"/>
  <c r="DB27" i="34" s="1"/>
  <c r="DG27" i="34" s="1"/>
  <c r="DH27" i="34" s="1"/>
  <c r="CZ28" i="34"/>
  <c r="DB28" i="34" s="1"/>
  <c r="DG28" i="34" s="1"/>
  <c r="DH28" i="34" s="1"/>
  <c r="CZ33" i="34"/>
  <c r="DB33" i="34" s="1"/>
  <c r="DG33" i="34" s="1"/>
  <c r="AD33" i="34"/>
  <c r="AE33" i="34" s="1"/>
  <c r="AK33" i="34" s="1"/>
  <c r="CK44" i="34"/>
  <c r="AD52" i="34"/>
  <c r="AE52" i="34" s="1"/>
  <c r="AK52" i="34" s="1"/>
  <c r="AD14" i="34"/>
  <c r="AE14" i="34" s="1"/>
  <c r="AD16" i="34"/>
  <c r="AE16" i="34" s="1"/>
  <c r="AD18" i="34"/>
  <c r="AE18" i="34" s="1"/>
  <c r="AD26" i="34"/>
  <c r="AE26" i="34" s="1"/>
  <c r="AK26" i="34" s="1"/>
  <c r="AD27" i="34"/>
  <c r="AE27" i="34" s="1"/>
  <c r="AK27" i="34" s="1"/>
  <c r="AD28" i="34"/>
  <c r="AE28" i="34" s="1"/>
  <c r="AK28" i="34" s="1"/>
  <c r="AD29" i="34"/>
  <c r="AE29" i="34" s="1"/>
  <c r="AK29" i="34" s="1"/>
  <c r="CL37" i="34"/>
  <c r="AD40" i="34"/>
  <c r="AE40" i="34" s="1"/>
  <c r="AK40" i="34" s="1"/>
  <c r="CL41" i="34"/>
  <c r="AD51" i="34"/>
  <c r="AE51" i="34" s="1"/>
  <c r="AK51" i="34" s="1"/>
  <c r="AD56" i="34"/>
  <c r="AE56" i="34" s="1"/>
  <c r="AK56" i="34" s="1"/>
  <c r="CK31" i="34"/>
  <c r="CK35" i="34"/>
  <c r="CZ35" i="34"/>
  <c r="DB35" i="34" s="1"/>
  <c r="DG35" i="34" s="1"/>
  <c r="CK39" i="34"/>
  <c r="CZ39" i="34"/>
  <c r="DB39" i="34" s="1"/>
  <c r="DG39" i="34" s="1"/>
  <c r="CK43" i="34"/>
  <c r="CZ43" i="34"/>
  <c r="DB43" i="34" s="1"/>
  <c r="DG43" i="34" s="1"/>
  <c r="AE50" i="34"/>
  <c r="AK50" i="34" s="1"/>
  <c r="N60" i="34"/>
  <c r="CL69" i="34"/>
  <c r="N74" i="34"/>
  <c r="M74" i="34"/>
  <c r="CZ45" i="34"/>
  <c r="DB45" i="34" s="1"/>
  <c r="DG45" i="34" s="1"/>
  <c r="O61" i="34"/>
  <c r="P61" i="34"/>
  <c r="AD75" i="34"/>
  <c r="AE75" i="34" s="1"/>
  <c r="AK75" i="34" s="1"/>
  <c r="AD37" i="34"/>
  <c r="AE37" i="34" s="1"/>
  <c r="AK37" i="34" s="1"/>
  <c r="AD41" i="34"/>
  <c r="AE41" i="34" s="1"/>
  <c r="AK41" i="34" s="1"/>
  <c r="AD45" i="34"/>
  <c r="AE45" i="34" s="1"/>
  <c r="AK45" i="34" s="1"/>
  <c r="CZ47" i="34"/>
  <c r="DB47" i="34" s="1"/>
  <c r="DG47" i="34" s="1"/>
  <c r="AE48" i="34"/>
  <c r="AK48" i="34" s="1"/>
  <c r="CL57" i="34"/>
  <c r="CL58" i="34"/>
  <c r="CZ37" i="34"/>
  <c r="DB37" i="34" s="1"/>
  <c r="DG37" i="34" s="1"/>
  <c r="CZ41" i="34"/>
  <c r="DB41" i="34" s="1"/>
  <c r="DG41" i="34" s="1"/>
  <c r="AD47" i="34"/>
  <c r="AE47" i="34" s="1"/>
  <c r="AK47" i="34" s="1"/>
  <c r="AD55" i="34"/>
  <c r="AE55" i="34" s="1"/>
  <c r="AK55" i="34" s="1"/>
  <c r="AE60" i="34"/>
  <c r="AK60" i="34" s="1"/>
  <c r="AD61" i="34"/>
  <c r="AE61" i="34" s="1"/>
  <c r="AK61" i="34" s="1"/>
  <c r="CL62" i="34"/>
  <c r="AD30" i="34"/>
  <c r="AE30" i="34" s="1"/>
  <c r="AK30" i="34" s="1"/>
  <c r="AD34" i="34"/>
  <c r="AE34" i="34" s="1"/>
  <c r="AK34" i="34" s="1"/>
  <c r="AD38" i="34"/>
  <c r="AE38" i="34" s="1"/>
  <c r="AK38" i="34" s="1"/>
  <c r="AD42" i="34"/>
  <c r="AE42" i="34" s="1"/>
  <c r="AK42" i="34" s="1"/>
  <c r="CK46" i="34"/>
  <c r="CK52" i="34"/>
  <c r="N54" i="34"/>
  <c r="M54" i="34"/>
  <c r="M59" i="34"/>
  <c r="P63" i="34"/>
  <c r="O63" i="34"/>
  <c r="N64" i="34"/>
  <c r="M47" i="34"/>
  <c r="N52" i="34"/>
  <c r="AD54" i="34"/>
  <c r="AE54" i="34" s="1"/>
  <c r="AK54" i="34" s="1"/>
  <c r="CL54" i="34"/>
  <c r="N62" i="34"/>
  <c r="M62" i="34"/>
  <c r="AD35" i="34"/>
  <c r="AE35" i="34" s="1"/>
  <c r="AK35" i="34" s="1"/>
  <c r="AD39" i="34"/>
  <c r="AE39" i="34" s="1"/>
  <c r="AK39" i="34" s="1"/>
  <c r="AD43" i="34"/>
  <c r="AE43" i="34" s="1"/>
  <c r="AK43" i="34" s="1"/>
  <c r="CZ49" i="34"/>
  <c r="DB49" i="34" s="1"/>
  <c r="DG49" i="34" s="1"/>
  <c r="AD49" i="34"/>
  <c r="AE49" i="34" s="1"/>
  <c r="AK49" i="34" s="1"/>
  <c r="CL53" i="34"/>
  <c r="CK56" i="34"/>
  <c r="N58" i="34"/>
  <c r="M58" i="34"/>
  <c r="P59" i="34"/>
  <c r="O59" i="34"/>
  <c r="CK60" i="34"/>
  <c r="AD67" i="34"/>
  <c r="AE67" i="34" s="1"/>
  <c r="AK67" i="34" s="1"/>
  <c r="N67" i="34"/>
  <c r="M67" i="34"/>
  <c r="CK70" i="34"/>
  <c r="N75" i="34"/>
  <c r="M75" i="34"/>
  <c r="AE66" i="34"/>
  <c r="AK66" i="34" s="1"/>
  <c r="AD73" i="34"/>
  <c r="AE73" i="34" s="1"/>
  <c r="AK73" i="34" s="1"/>
  <c r="CL77" i="34"/>
  <c r="AD59" i="34"/>
  <c r="AE59" i="34" s="1"/>
  <c r="AK59" i="34" s="1"/>
  <c r="AD63" i="34"/>
  <c r="AE63" i="34" s="1"/>
  <c r="AK63" i="34" s="1"/>
  <c r="N71" i="34"/>
  <c r="M71" i="34"/>
  <c r="CL79" i="34"/>
  <c r="AD81" i="34"/>
  <c r="AE81" i="34" s="1"/>
  <c r="AK81" i="34" s="1"/>
  <c r="N82" i="34"/>
  <c r="M82" i="34"/>
  <c r="CL66" i="34"/>
  <c r="CK67" i="34"/>
  <c r="CE67" i="34"/>
  <c r="N70" i="34"/>
  <c r="M70" i="34"/>
  <c r="AD71" i="34"/>
  <c r="AE71" i="34" s="1"/>
  <c r="AK71" i="34" s="1"/>
  <c r="AD77" i="34"/>
  <c r="AE77" i="34" s="1"/>
  <c r="AK77" i="34" s="1"/>
  <c r="N78" i="34"/>
  <c r="M78" i="34"/>
  <c r="N79" i="34"/>
  <c r="M79" i="34"/>
  <c r="P80" i="34"/>
  <c r="O80" i="34"/>
  <c r="AD58" i="34"/>
  <c r="AE58" i="34" s="1"/>
  <c r="AK58" i="34" s="1"/>
  <c r="AD62" i="34"/>
  <c r="AE62" i="34" s="1"/>
  <c r="AK62" i="34" s="1"/>
  <c r="CL65" i="34"/>
  <c r="AD69" i="34"/>
  <c r="AE69" i="34" s="1"/>
  <c r="AK69" i="34" s="1"/>
  <c r="AE70" i="34"/>
  <c r="AK70" i="34" s="1"/>
  <c r="CK74" i="34"/>
  <c r="AD78" i="34"/>
  <c r="AE78" i="34" s="1"/>
  <c r="AK78" i="34" s="1"/>
  <c r="AD79" i="34"/>
  <c r="AE79" i="34" s="1"/>
  <c r="AK79" i="34" s="1"/>
  <c r="CK63" i="34"/>
  <c r="AE65" i="34"/>
  <c r="AK65" i="34" s="1"/>
  <c r="M66" i="34"/>
  <c r="CL73" i="34"/>
  <c r="AD53" i="34"/>
  <c r="AE53" i="34" s="1"/>
  <c r="AK53" i="34" s="1"/>
  <c r="AD57" i="34"/>
  <c r="AE57" i="34" s="1"/>
  <c r="AK57" i="34" s="1"/>
  <c r="AD74" i="34"/>
  <c r="AE74" i="34" s="1"/>
  <c r="AK74" i="34" s="1"/>
  <c r="CK84" i="34"/>
  <c r="CL86" i="34"/>
  <c r="P98" i="34"/>
  <c r="O98" i="34"/>
  <c r="CK78" i="34"/>
  <c r="CL82" i="34"/>
  <c r="O84" i="34"/>
  <c r="CL87" i="34"/>
  <c r="CL91" i="34"/>
  <c r="CF91" i="34"/>
  <c r="AD94" i="34"/>
  <c r="AE94" i="34" s="1"/>
  <c r="AK94" i="34" s="1"/>
  <c r="CL90" i="34"/>
  <c r="AD85" i="34"/>
  <c r="AE85" i="34" s="1"/>
  <c r="AK85" i="34" s="1"/>
  <c r="AD98" i="34"/>
  <c r="AE98" i="34" s="1"/>
  <c r="AK98" i="34" s="1"/>
  <c r="AD64" i="34"/>
  <c r="AE64" i="34" s="1"/>
  <c r="AK64" i="34" s="1"/>
  <c r="AD68" i="34"/>
  <c r="AE68" i="34" s="1"/>
  <c r="AK68" i="34" s="1"/>
  <c r="AD72" i="34"/>
  <c r="AE72" i="34" s="1"/>
  <c r="AK72" i="34" s="1"/>
  <c r="AD76" i="34"/>
  <c r="AE76" i="34" s="1"/>
  <c r="AK76" i="34" s="1"/>
  <c r="AD80" i="34"/>
  <c r="AE80" i="34" s="1"/>
  <c r="AK80" i="34" s="1"/>
  <c r="AD82" i="34"/>
  <c r="AE82" i="34" s="1"/>
  <c r="AK82" i="34" s="1"/>
  <c r="CL88" i="34"/>
  <c r="CL92" i="34"/>
  <c r="AD95" i="34"/>
  <c r="AE95" i="34" s="1"/>
  <c r="AK95" i="34" s="1"/>
  <c r="N96" i="34"/>
  <c r="M96" i="34"/>
  <c r="AE84" i="34"/>
  <c r="AK84" i="34" s="1"/>
  <c r="AD87" i="34"/>
  <c r="AE87" i="34" s="1"/>
  <c r="AK87" i="34" s="1"/>
  <c r="AD89" i="34"/>
  <c r="AE89" i="34" s="1"/>
  <c r="AK89" i="34" s="1"/>
  <c r="CL83" i="34"/>
  <c r="CF83" i="34"/>
  <c r="AD90" i="34"/>
  <c r="M93" i="34"/>
  <c r="N93" i="34"/>
  <c r="AE83" i="34"/>
  <c r="AK83" i="34" s="1"/>
  <c r="AD88" i="34"/>
  <c r="AE88" i="34" s="1"/>
  <c r="AK88" i="34" s="1"/>
  <c r="AD92" i="34"/>
  <c r="AE92" i="34" s="1"/>
  <c r="AK92" i="34" s="1"/>
  <c r="AD105" i="34"/>
  <c r="AE105" i="34" s="1"/>
  <c r="AK105" i="34" s="1"/>
  <c r="AD93" i="34"/>
  <c r="AE93" i="34" s="1"/>
  <c r="AK93" i="34" s="1"/>
  <c r="CL94" i="34"/>
  <c r="CL98" i="34"/>
  <c r="M99" i="34"/>
  <c r="N99" i="34"/>
  <c r="M103" i="34"/>
  <c r="N103" i="34"/>
  <c r="CL105" i="34"/>
  <c r="CE107" i="34"/>
  <c r="CK107" i="34"/>
  <c r="CL108" i="34"/>
  <c r="CL110" i="34"/>
  <c r="AD113" i="34"/>
  <c r="AE113" i="34" s="1"/>
  <c r="AK113" i="34" s="1"/>
  <c r="AD118" i="34"/>
  <c r="AE118" i="34" s="1"/>
  <c r="AK118" i="34" s="1"/>
  <c r="N119" i="34"/>
  <c r="M119" i="34"/>
  <c r="CF124" i="34"/>
  <c r="CL124" i="34"/>
  <c r="CL156" i="34"/>
  <c r="CF156" i="34"/>
  <c r="CL182" i="34"/>
  <c r="CL195" i="34"/>
  <c r="CK85" i="34"/>
  <c r="CK89" i="34"/>
  <c r="CK93" i="34"/>
  <c r="AE103" i="34"/>
  <c r="AK103" i="34" s="1"/>
  <c r="CK103" i="34"/>
  <c r="M106" i="34"/>
  <c r="N108" i="34"/>
  <c r="CL109" i="34"/>
  <c r="CL113" i="34"/>
  <c r="AD96" i="34"/>
  <c r="AE96" i="34" s="1"/>
  <c r="AK96" i="34" s="1"/>
  <c r="CL97" i="34"/>
  <c r="AE102" i="34"/>
  <c r="AK102" i="34" s="1"/>
  <c r="CL102" i="34"/>
  <c r="AD108" i="34"/>
  <c r="AE108" i="34" s="1"/>
  <c r="AK108" i="34" s="1"/>
  <c r="CK111" i="34"/>
  <c r="CK121" i="34"/>
  <c r="CL144" i="34"/>
  <c r="CK95" i="34"/>
  <c r="M98" i="34"/>
  <c r="AD101" i="34"/>
  <c r="AE101" i="34" s="1"/>
  <c r="AK101" i="34" s="1"/>
  <c r="N104" i="34"/>
  <c r="N112" i="34"/>
  <c r="AD114" i="34"/>
  <c r="AE114" i="34" s="1"/>
  <c r="AK114" i="34" s="1"/>
  <c r="CK126" i="34"/>
  <c r="AE97" i="34"/>
  <c r="AK97" i="34" s="1"/>
  <c r="CL101" i="34"/>
  <c r="AD112" i="34"/>
  <c r="AE112" i="34" s="1"/>
  <c r="AK112" i="34" s="1"/>
  <c r="M97" i="34"/>
  <c r="AD100" i="34"/>
  <c r="AE100" i="34" s="1"/>
  <c r="AK100" i="34" s="1"/>
  <c r="M102" i="34"/>
  <c r="AD104" i="34"/>
  <c r="AE104" i="34" s="1"/>
  <c r="AK104" i="34" s="1"/>
  <c r="AE107" i="34"/>
  <c r="AK107" i="34" s="1"/>
  <c r="CF132" i="34"/>
  <c r="CL132" i="34"/>
  <c r="AD86" i="34"/>
  <c r="AE86" i="34" s="1"/>
  <c r="AK86" i="34" s="1"/>
  <c r="M101" i="34"/>
  <c r="O102" i="34"/>
  <c r="AE106" i="34"/>
  <c r="AK106" i="34" s="1"/>
  <c r="CL106" i="34"/>
  <c r="AD109" i="34"/>
  <c r="AE109" i="34" s="1"/>
  <c r="AK109" i="34" s="1"/>
  <c r="AD110" i="34"/>
  <c r="AE110" i="34" s="1"/>
  <c r="AK110" i="34" s="1"/>
  <c r="AD111" i="34"/>
  <c r="AE111" i="34" s="1"/>
  <c r="AK111" i="34" s="1"/>
  <c r="AD120" i="34"/>
  <c r="CK138" i="34"/>
  <c r="P115" i="34"/>
  <c r="CL140" i="34"/>
  <c r="CL143" i="34"/>
  <c r="CL164" i="34"/>
  <c r="CF164" i="34"/>
  <c r="CL194" i="34"/>
  <c r="CL198" i="34"/>
  <c r="CL211" i="34"/>
  <c r="AD117" i="34"/>
  <c r="AE117" i="34" s="1"/>
  <c r="AK117" i="34" s="1"/>
  <c r="CL135" i="34"/>
  <c r="CL148" i="34"/>
  <c r="CF148" i="34"/>
  <c r="CL170" i="34"/>
  <c r="CL174" i="34"/>
  <c r="CL187" i="34"/>
  <c r="AD119" i="34"/>
  <c r="AE119" i="34" s="1"/>
  <c r="AK119" i="34" s="1"/>
  <c r="CL119" i="34"/>
  <c r="CK130" i="34"/>
  <c r="CL162" i="34"/>
  <c r="CL166" i="34"/>
  <c r="CL179" i="34"/>
  <c r="AD116" i="34"/>
  <c r="AE116" i="34" s="1"/>
  <c r="AK116" i="34" s="1"/>
  <c r="CK116" i="34"/>
  <c r="CL127" i="34"/>
  <c r="CL139" i="34"/>
  <c r="CL154" i="34"/>
  <c r="CL158" i="34"/>
  <c r="AD115" i="34"/>
  <c r="AE115" i="34" s="1"/>
  <c r="AK115" i="34" s="1"/>
  <c r="CL115" i="34"/>
  <c r="CF115" i="34"/>
  <c r="CK142" i="34"/>
  <c r="CL146" i="34"/>
  <c r="CL150" i="34"/>
  <c r="CL209" i="34"/>
  <c r="CL131" i="34"/>
  <c r="CL230" i="34"/>
  <c r="CL273" i="34"/>
  <c r="CL337" i="34"/>
  <c r="M115" i="34"/>
  <c r="N116" i="34"/>
  <c r="CK120" i="34"/>
  <c r="CL128" i="34"/>
  <c r="CK134" i="34"/>
  <c r="CL172" i="34"/>
  <c r="CF172" i="34"/>
  <c r="CL193" i="34"/>
  <c r="CL222" i="34"/>
  <c r="CK129" i="34"/>
  <c r="CK137" i="34"/>
  <c r="CK145" i="34"/>
  <c r="CK153" i="34"/>
  <c r="CK161" i="34"/>
  <c r="CK169" i="34"/>
  <c r="CK177" i="34"/>
  <c r="CF180" i="34"/>
  <c r="CL188" i="34"/>
  <c r="CK201" i="34"/>
  <c r="CL215" i="34"/>
  <c r="CK221" i="34"/>
  <c r="CK229" i="34"/>
  <c r="CL277" i="34"/>
  <c r="CK288" i="34"/>
  <c r="CL341" i="34"/>
  <c r="CK348" i="34"/>
  <c r="CE348" i="34"/>
  <c r="CK197" i="34"/>
  <c r="CL214" i="34"/>
  <c r="CL238" i="34"/>
  <c r="CK264" i="34"/>
  <c r="CL313" i="34"/>
  <c r="CL317" i="34"/>
  <c r="CK328" i="34"/>
  <c r="CL354" i="34"/>
  <c r="CL376" i="34"/>
  <c r="CL190" i="34"/>
  <c r="CK248" i="34"/>
  <c r="CK256" i="34"/>
  <c r="CL289" i="34"/>
  <c r="CL293" i="34"/>
  <c r="CK304" i="34"/>
  <c r="CL361" i="34"/>
  <c r="CK364" i="34"/>
  <c r="CE364" i="34"/>
  <c r="CK186" i="34"/>
  <c r="CL203" i="34"/>
  <c r="CK213" i="34"/>
  <c r="CK225" i="34"/>
  <c r="CL246" i="34"/>
  <c r="CL254" i="34"/>
  <c r="CK265" i="34"/>
  <c r="CL269" i="34"/>
  <c r="CL274" i="34"/>
  <c r="CK280" i="34"/>
  <c r="CK329" i="34"/>
  <c r="CL333" i="34"/>
  <c r="CL338" i="34"/>
  <c r="CK344" i="34"/>
  <c r="CL358" i="34"/>
  <c r="CL381" i="34"/>
  <c r="CK189" i="34"/>
  <c r="CL206" i="34"/>
  <c r="CF212" i="34"/>
  <c r="CK237" i="34"/>
  <c r="CL305" i="34"/>
  <c r="CL309" i="34"/>
  <c r="CK320" i="34"/>
  <c r="CK202" i="34"/>
  <c r="CL219" i="34"/>
  <c r="CL227" i="34"/>
  <c r="CK234" i="34"/>
  <c r="CK241" i="34"/>
  <c r="CK249" i="34"/>
  <c r="CK257" i="34"/>
  <c r="CK281" i="34"/>
  <c r="CL285" i="34"/>
  <c r="CL290" i="34"/>
  <c r="CK296" i="34"/>
  <c r="CL352" i="34"/>
  <c r="CK205" i="34"/>
  <c r="CL261" i="34"/>
  <c r="CK272" i="34"/>
  <c r="CL321" i="34"/>
  <c r="CL325" i="34"/>
  <c r="CK336" i="34"/>
  <c r="CK181" i="34"/>
  <c r="CK218" i="34"/>
  <c r="CK226" i="34"/>
  <c r="CK245" i="34"/>
  <c r="CK253" i="34"/>
  <c r="CK297" i="34"/>
  <c r="CL301" i="34"/>
  <c r="CL306" i="34"/>
  <c r="CK312" i="34"/>
  <c r="CL384" i="34"/>
  <c r="CK388" i="34"/>
  <c r="CE388" i="34"/>
  <c r="CL394" i="34"/>
  <c r="CL410" i="34"/>
  <c r="CL426" i="34"/>
  <c r="CL458" i="34"/>
  <c r="CL461" i="34"/>
  <c r="CL479" i="34"/>
  <c r="CK484" i="34"/>
  <c r="CE484" i="34"/>
  <c r="CL392" i="34"/>
  <c r="CK399" i="34"/>
  <c r="CL408" i="34"/>
  <c r="CK415" i="34"/>
  <c r="CL424" i="34"/>
  <c r="CK431" i="34"/>
  <c r="CL466" i="34"/>
  <c r="CL469" i="34"/>
  <c r="CL487" i="34"/>
  <c r="CK492" i="34"/>
  <c r="CE492" i="34"/>
  <c r="CL511" i="34"/>
  <c r="CL517" i="34"/>
  <c r="CL369" i="34"/>
  <c r="CL374" i="34"/>
  <c r="CL397" i="34"/>
  <c r="CK404" i="34"/>
  <c r="CE404" i="34"/>
  <c r="CL413" i="34"/>
  <c r="CK420" i="34"/>
  <c r="CE420" i="34"/>
  <c r="CL429" i="34"/>
  <c r="CK436" i="34"/>
  <c r="CE436" i="34"/>
  <c r="CL474" i="34"/>
  <c r="CL477" i="34"/>
  <c r="CL495" i="34"/>
  <c r="CK500" i="34"/>
  <c r="CE500" i="34"/>
  <c r="CL514" i="34"/>
  <c r="CL534" i="34"/>
  <c r="CL357" i="34"/>
  <c r="CK383" i="34"/>
  <c r="CL439" i="34"/>
  <c r="CK444" i="34"/>
  <c r="CE444" i="34"/>
  <c r="CL482" i="34"/>
  <c r="CL485" i="34"/>
  <c r="CL503" i="34"/>
  <c r="CK508" i="34"/>
  <c r="CE508" i="34"/>
  <c r="CL368" i="34"/>
  <c r="CL373" i="34"/>
  <c r="CL402" i="34"/>
  <c r="CL418" i="34"/>
  <c r="CL434" i="34"/>
  <c r="CL447" i="34"/>
  <c r="CK452" i="34"/>
  <c r="CE452" i="34"/>
  <c r="CL490" i="34"/>
  <c r="CL493" i="34"/>
  <c r="CK353" i="34"/>
  <c r="CK356" i="34"/>
  <c r="CE356" i="34"/>
  <c r="CK375" i="34"/>
  <c r="CK380" i="34"/>
  <c r="CE380" i="34"/>
  <c r="CL389" i="34"/>
  <c r="CK391" i="34"/>
  <c r="CL400" i="34"/>
  <c r="CK407" i="34"/>
  <c r="CL416" i="34"/>
  <c r="CK423" i="34"/>
  <c r="CL432" i="34"/>
  <c r="CL437" i="34"/>
  <c r="CL455" i="34"/>
  <c r="CK460" i="34"/>
  <c r="CE460" i="34"/>
  <c r="CL498" i="34"/>
  <c r="CL501" i="34"/>
  <c r="CL509" i="34"/>
  <c r="CL519" i="34"/>
  <c r="CL365" i="34"/>
  <c r="CK396" i="34"/>
  <c r="CE396" i="34"/>
  <c r="CL405" i="34"/>
  <c r="CK412" i="34"/>
  <c r="CE412" i="34"/>
  <c r="CL421" i="34"/>
  <c r="CK428" i="34"/>
  <c r="CE428" i="34"/>
  <c r="CL442" i="34"/>
  <c r="CL445" i="34"/>
  <c r="CL463" i="34"/>
  <c r="CK468" i="34"/>
  <c r="CE468" i="34"/>
  <c r="CL506" i="34"/>
  <c r="CL525" i="34"/>
  <c r="CL529" i="34"/>
  <c r="CL349" i="34"/>
  <c r="CK367" i="34"/>
  <c r="CK372" i="34"/>
  <c r="CE372" i="34"/>
  <c r="CL450" i="34"/>
  <c r="CL453" i="34"/>
  <c r="CL471" i="34"/>
  <c r="CK476" i="34"/>
  <c r="CE476" i="34"/>
  <c r="CK516" i="34"/>
  <c r="CE516" i="34"/>
  <c r="CK539" i="34"/>
  <c r="CL572" i="34"/>
  <c r="CF572" i="34"/>
  <c r="CK599" i="34"/>
  <c r="CL603" i="34"/>
  <c r="CJ707" i="34"/>
  <c r="CK544" i="34"/>
  <c r="CL549" i="34"/>
  <c r="CK556" i="34"/>
  <c r="CK561" i="34"/>
  <c r="CH726" i="34"/>
  <c r="CK707" i="34"/>
  <c r="CK563" i="34"/>
  <c r="CL578" i="34"/>
  <c r="CL583" i="34"/>
  <c r="CL587" i="34"/>
  <c r="CL600" i="34"/>
  <c r="CL626" i="34"/>
  <c r="CL548" i="34"/>
  <c r="CF548" i="34"/>
  <c r="CL575" i="34"/>
  <c r="CF524" i="34"/>
  <c r="CL553" i="34"/>
  <c r="CK555" i="34"/>
  <c r="CK571" i="34"/>
  <c r="CL584" i="34"/>
  <c r="CK591" i="34"/>
  <c r="CL595" i="34"/>
  <c r="CL601" i="34"/>
  <c r="CK607" i="34"/>
  <c r="CL611" i="34"/>
  <c r="CK614" i="34"/>
  <c r="CH804" i="34"/>
  <c r="CE724" i="34"/>
  <c r="CD724" i="34"/>
  <c r="CI663" i="34"/>
  <c r="CK547" i="34"/>
  <c r="CL592" i="34"/>
  <c r="CL608" i="34"/>
  <c r="CI664" i="34"/>
  <c r="CL537" i="34"/>
  <c r="CK552" i="34"/>
  <c r="CL557" i="34"/>
  <c r="CK564" i="34"/>
  <c r="CL569" i="34"/>
  <c r="CK577" i="34"/>
  <c r="CJ645" i="34"/>
  <c r="CJ653" i="34" s="1"/>
  <c r="CJ661" i="34" s="1"/>
  <c r="CJ669" i="34" s="1"/>
  <c r="CJ677" i="34" s="1"/>
  <c r="CJ685" i="34" s="1"/>
  <c r="CJ693" i="34" s="1"/>
  <c r="CJ701" i="34" s="1"/>
  <c r="CJ709" i="34" s="1"/>
  <c r="CJ717" i="34" s="1"/>
  <c r="CJ725" i="34" s="1"/>
  <c r="CJ733" i="34" s="1"/>
  <c r="CJ741" i="34" s="1"/>
  <c r="CJ749" i="34" s="1"/>
  <c r="CJ757" i="34" s="1"/>
  <c r="CJ765" i="34" s="1"/>
  <c r="CJ773" i="34" s="1"/>
  <c r="CJ781" i="34" s="1"/>
  <c r="CJ789" i="34" s="1"/>
  <c r="CJ797" i="34" s="1"/>
  <c r="CJ805" i="34" s="1"/>
  <c r="CJ813" i="34" s="1"/>
  <c r="CJ821" i="34" s="1"/>
  <c r="CJ829" i="34" s="1"/>
  <c r="CJ837" i="34" s="1"/>
  <c r="CJ845" i="34" s="1"/>
  <c r="CJ853" i="34" s="1"/>
  <c r="CJ861" i="34" s="1"/>
  <c r="CJ869" i="34" s="1"/>
  <c r="CJ877" i="34" s="1"/>
  <c r="CJ885" i="34" s="1"/>
  <c r="CK637" i="34"/>
  <c r="CF620" i="34"/>
  <c r="CL635" i="34"/>
  <c r="CJ704" i="34"/>
  <c r="CI806" i="34"/>
  <c r="CI814" i="34" s="1"/>
  <c r="CI822" i="34" s="1"/>
  <c r="CI830" i="34" s="1"/>
  <c r="CI838" i="34" s="1"/>
  <c r="CI846" i="34" s="1"/>
  <c r="CI854" i="34" s="1"/>
  <c r="CI862" i="34" s="1"/>
  <c r="CI870" i="34" s="1"/>
  <c r="CI878" i="34" s="1"/>
  <c r="CI886" i="34" s="1"/>
  <c r="CI666" i="34"/>
  <c r="CL667" i="34"/>
  <c r="CH849" i="34"/>
  <c r="CH812" i="34"/>
  <c r="CE732" i="34"/>
  <c r="CD732" i="34"/>
  <c r="CF580" i="34"/>
  <c r="CF596" i="34"/>
  <c r="CF604" i="34"/>
  <c r="CJ646" i="34"/>
  <c r="CJ654" i="34" s="1"/>
  <c r="CJ662" i="34" s="1"/>
  <c r="CJ670" i="34" s="1"/>
  <c r="CJ678" i="34" s="1"/>
  <c r="CJ686" i="34" s="1"/>
  <c r="CJ694" i="34" s="1"/>
  <c r="CJ702" i="34" s="1"/>
  <c r="CJ698" i="34"/>
  <c r="CJ706" i="34" s="1"/>
  <c r="CJ714" i="34" s="1"/>
  <c r="CJ722" i="34" s="1"/>
  <c r="CJ730" i="34" s="1"/>
  <c r="CJ738" i="34" s="1"/>
  <c r="CJ746" i="34" s="1"/>
  <c r="CJ754" i="34" s="1"/>
  <c r="CJ762" i="34" s="1"/>
  <c r="CJ770" i="34" s="1"/>
  <c r="CJ778" i="34" s="1"/>
  <c r="CJ786" i="34" s="1"/>
  <c r="CJ794" i="34" s="1"/>
  <c r="CJ802" i="34" s="1"/>
  <c r="CJ810" i="34" s="1"/>
  <c r="CJ818" i="34" s="1"/>
  <c r="CJ826" i="34" s="1"/>
  <c r="CJ834" i="34" s="1"/>
  <c r="CJ842" i="34" s="1"/>
  <c r="CJ850" i="34" s="1"/>
  <c r="CJ858" i="34" s="1"/>
  <c r="CJ866" i="34" s="1"/>
  <c r="CJ874" i="34" s="1"/>
  <c r="CJ882" i="34" s="1"/>
  <c r="CJ890" i="34" s="1"/>
  <c r="CH833" i="34"/>
  <c r="CH817" i="34"/>
  <c r="CK646" i="34"/>
  <c r="CK654" i="34" s="1"/>
  <c r="CL638" i="34"/>
  <c r="CK650" i="34"/>
  <c r="CK658" i="34" s="1"/>
  <c r="CK666" i="34" s="1"/>
  <c r="CK674" i="34" s="1"/>
  <c r="CK682" i="34" s="1"/>
  <c r="CK690" i="34" s="1"/>
  <c r="CK698" i="34" s="1"/>
  <c r="CD836" i="34"/>
  <c r="CE836" i="34"/>
  <c r="CD764" i="34"/>
  <c r="CH789" i="34"/>
  <c r="CL658" i="34"/>
  <c r="CH725" i="34"/>
  <c r="CI665" i="34"/>
  <c r="CL616" i="34"/>
  <c r="CL624" i="34"/>
  <c r="CH842" i="34"/>
  <c r="CH851" i="34"/>
  <c r="CL636" i="34"/>
  <c r="CK644" i="34"/>
  <c r="CK652" i="34" s="1"/>
  <c r="CK660" i="34" s="1"/>
  <c r="CK668" i="34" s="1"/>
  <c r="CK676" i="34" s="1"/>
  <c r="CK684" i="34" s="1"/>
  <c r="CK692" i="34" s="1"/>
  <c r="CK700" i="34" s="1"/>
  <c r="CK708" i="34" s="1"/>
  <c r="CK716" i="34" s="1"/>
  <c r="CK724" i="34" s="1"/>
  <c r="CK732" i="34" s="1"/>
  <c r="CK740" i="34" s="1"/>
  <c r="CK748" i="34" s="1"/>
  <c r="CK756" i="34" s="1"/>
  <c r="CK764" i="34" s="1"/>
  <c r="CK772" i="34" s="1"/>
  <c r="CK780" i="34" s="1"/>
  <c r="CK788" i="34" s="1"/>
  <c r="CK796" i="34" s="1"/>
  <c r="CK804" i="34" s="1"/>
  <c r="CK812" i="34" s="1"/>
  <c r="CK820" i="34" s="1"/>
  <c r="CK828" i="34" s="1"/>
  <c r="CK836" i="34" s="1"/>
  <c r="CK844" i="34" s="1"/>
  <c r="CK852" i="34" s="1"/>
  <c r="CK860" i="34" s="1"/>
  <c r="CK868" i="34" s="1"/>
  <c r="CK876" i="34" s="1"/>
  <c r="CK884" i="34" s="1"/>
  <c r="CK647" i="34"/>
  <c r="CJ657" i="34"/>
  <c r="CI699" i="34"/>
  <c r="CI707" i="34" s="1"/>
  <c r="CI715" i="34" s="1"/>
  <c r="CI723" i="34" s="1"/>
  <c r="CI731" i="34" s="1"/>
  <c r="CI739" i="34" s="1"/>
  <c r="CI747" i="34" s="1"/>
  <c r="CI755" i="34" s="1"/>
  <c r="CI763" i="34" s="1"/>
  <c r="CI771" i="34" s="1"/>
  <c r="CI779" i="34" s="1"/>
  <c r="CI787" i="34" s="1"/>
  <c r="CI795" i="34" s="1"/>
  <c r="CI803" i="34" s="1"/>
  <c r="CI811" i="34" s="1"/>
  <c r="CI819" i="34" s="1"/>
  <c r="CI827" i="34" s="1"/>
  <c r="CI835" i="34" s="1"/>
  <c r="CI843" i="34" s="1"/>
  <c r="CI851" i="34" s="1"/>
  <c r="CI859" i="34" s="1"/>
  <c r="CI867" i="34" s="1"/>
  <c r="CI875" i="34" s="1"/>
  <c r="CI883" i="34" s="1"/>
  <c r="CI891" i="34" s="1"/>
  <c r="CH733" i="34"/>
  <c r="CH741" i="34"/>
  <c r="CH749" i="34"/>
  <c r="CH757" i="34"/>
  <c r="CH765" i="34"/>
  <c r="CL615" i="34"/>
  <c r="CK623" i="34"/>
  <c r="CL631" i="34"/>
  <c r="CL639" i="34"/>
  <c r="CH728" i="34"/>
  <c r="CH736" i="34"/>
  <c r="CH744" i="34"/>
  <c r="CH752" i="34"/>
  <c r="CH760" i="34"/>
  <c r="CH781" i="34"/>
  <c r="CH822" i="34"/>
  <c r="CH830" i="34"/>
  <c r="CH838" i="34"/>
  <c r="CH846" i="34"/>
  <c r="CH797" i="34"/>
  <c r="CH807" i="34"/>
  <c r="CH815" i="34"/>
  <c r="CH823" i="34"/>
  <c r="CH831" i="34"/>
  <c r="CH839" i="34"/>
  <c r="CH847" i="34"/>
  <c r="CH783" i="34"/>
  <c r="CH791" i="34"/>
  <c r="CH881" i="34"/>
  <c r="CH848" i="34"/>
  <c r="CH777" i="34"/>
  <c r="CH780" i="34"/>
  <c r="CE700" i="34"/>
  <c r="CD700" i="34"/>
  <c r="CE708" i="34"/>
  <c r="CD708" i="34"/>
  <c r="CH788" i="34"/>
  <c r="CH826" i="34"/>
  <c r="CH867" i="34"/>
  <c r="CD644" i="34"/>
  <c r="CJ647" i="34"/>
  <c r="CH809" i="34"/>
  <c r="CD652" i="34"/>
  <c r="CD660" i="34"/>
  <c r="CH825" i="34"/>
  <c r="CD668" i="34"/>
  <c r="CD676" i="34"/>
  <c r="CH841" i="34"/>
  <c r="CD684" i="34"/>
  <c r="CD692" i="34"/>
  <c r="CH865" i="34"/>
  <c r="CH734" i="34"/>
  <c r="CD748" i="34"/>
  <c r="CE644" i="34"/>
  <c r="CH810" i="34"/>
  <c r="CE652" i="34"/>
  <c r="CH818" i="34"/>
  <c r="CE660" i="34"/>
  <c r="CE668" i="34"/>
  <c r="CH834" i="34"/>
  <c r="CE676" i="34"/>
  <c r="CE684" i="34"/>
  <c r="CH850" i="34"/>
  <c r="CE692" i="34"/>
  <c r="CH775" i="34"/>
  <c r="CH782" i="34"/>
  <c r="CH790" i="34"/>
  <c r="CH811" i="34"/>
  <c r="CH819" i="34"/>
  <c r="CH827" i="34"/>
  <c r="CH835" i="34"/>
  <c r="CF676" i="34"/>
  <c r="CH843" i="34"/>
  <c r="CH774" i="34"/>
  <c r="CH796" i="34"/>
  <c r="CE716" i="34"/>
  <c r="CD716" i="34"/>
  <c r="CH820" i="34"/>
  <c r="CE740" i="34"/>
  <c r="CD740" i="34"/>
  <c r="CH828" i="34"/>
  <c r="CE756" i="34"/>
  <c r="CD756" i="34"/>
  <c r="CH844" i="34"/>
  <c r="CH852" i="34"/>
  <c r="CD772" i="34"/>
  <c r="CE772" i="34"/>
  <c r="CH773" i="34"/>
  <c r="CE764" i="34"/>
  <c r="CH878" i="34"/>
  <c r="CH795" i="34"/>
  <c r="CH879" i="34"/>
  <c r="CH779" i="34"/>
  <c r="CH856" i="34"/>
  <c r="CH864" i="34"/>
  <c r="CH872" i="34"/>
  <c r="CH880" i="34"/>
  <c r="CH873" i="34"/>
  <c r="CH803" i="34"/>
  <c r="CH858" i="34"/>
  <c r="CH866" i="34"/>
  <c r="CH874" i="34"/>
  <c r="CH882" i="34"/>
  <c r="CB188" i="33"/>
  <c r="CB252" i="33"/>
  <c r="CB316" i="33"/>
  <c r="CB380" i="33"/>
  <c r="CB444" i="33"/>
  <c r="CB508" i="33"/>
  <c r="CB572" i="33"/>
  <c r="CB636" i="33"/>
  <c r="Y11" i="33"/>
  <c r="Y18" i="33"/>
  <c r="Y19" i="33"/>
  <c r="Y20" i="33"/>
  <c r="Y26" i="33"/>
  <c r="Y27" i="33"/>
  <c r="Y28" i="33"/>
  <c r="Y33" i="33"/>
  <c r="Y34" i="33"/>
  <c r="Y35" i="33"/>
  <c r="Y36" i="33"/>
  <c r="Y41" i="33"/>
  <c r="Y42" i="33"/>
  <c r="Y43" i="33"/>
  <c r="Y44" i="33"/>
  <c r="Y49" i="33"/>
  <c r="Y50" i="33"/>
  <c r="Y51" i="33"/>
  <c r="Y52" i="33"/>
  <c r="Y57" i="33"/>
  <c r="Y59" i="33"/>
  <c r="Y60" i="33"/>
  <c r="Y65" i="33"/>
  <c r="Y67" i="33"/>
  <c r="Y68" i="33"/>
  <c r="Y73" i="33"/>
  <c r="Y75" i="33"/>
  <c r="Y76" i="33"/>
  <c r="Y81" i="33"/>
  <c r="Y83" i="33"/>
  <c r="Y84" i="33"/>
  <c r="Y89" i="33"/>
  <c r="S90" i="33"/>
  <c r="Y92" i="33"/>
  <c r="Y97" i="33"/>
  <c r="Y98" i="33"/>
  <c r="Y99" i="33"/>
  <c r="Y100" i="33"/>
  <c r="Y105" i="33"/>
  <c r="Y106" i="33"/>
  <c r="Y107" i="33"/>
  <c r="Y108" i="33"/>
  <c r="Y113" i="33"/>
  <c r="Y114" i="33"/>
  <c r="Y115" i="33"/>
  <c r="Y116" i="33"/>
  <c r="CF723" i="33"/>
  <c r="CF803" i="33" s="1"/>
  <c r="CF722" i="33"/>
  <c r="CF802" i="33" s="1"/>
  <c r="CF721" i="33"/>
  <c r="CF801" i="33" s="1"/>
  <c r="CF720" i="33"/>
  <c r="CF800" i="33" s="1"/>
  <c r="CF719" i="33"/>
  <c r="CF799" i="33" s="1"/>
  <c r="CF718" i="33"/>
  <c r="CF798" i="33" s="1"/>
  <c r="CF717" i="33"/>
  <c r="CF797" i="33" s="1"/>
  <c r="CF716" i="33"/>
  <c r="CF796" i="33" s="1"/>
  <c r="CF715" i="33"/>
  <c r="CF714" i="33"/>
  <c r="CF794" i="33" s="1"/>
  <c r="CF713" i="33"/>
  <c r="CF712" i="33"/>
  <c r="CF792" i="33" s="1"/>
  <c r="CF711" i="33"/>
  <c r="CF710" i="33"/>
  <c r="CF790" i="33" s="1"/>
  <c r="CF709" i="33"/>
  <c r="CF789" i="33" s="1"/>
  <c r="CF708" i="33"/>
  <c r="CF788" i="33" s="1"/>
  <c r="CF707" i="33"/>
  <c r="CF706" i="33"/>
  <c r="CF786" i="33" s="1"/>
  <c r="CF705" i="33"/>
  <c r="CF704" i="33"/>
  <c r="CF784" i="33" s="1"/>
  <c r="CF703" i="33"/>
  <c r="CF702" i="33"/>
  <c r="CF782" i="33" s="1"/>
  <c r="CF701" i="33"/>
  <c r="CF781" i="33" s="1"/>
  <c r="CF700" i="33"/>
  <c r="CF780" i="33" s="1"/>
  <c r="CF699" i="33"/>
  <c r="CF698" i="33"/>
  <c r="CF778" i="33" s="1"/>
  <c r="CF697" i="33"/>
  <c r="CF696" i="33"/>
  <c r="CF776" i="33" s="1"/>
  <c r="CF695" i="33"/>
  <c r="CF694" i="33"/>
  <c r="CF774" i="33" s="1"/>
  <c r="CF693" i="33"/>
  <c r="CF773" i="33" s="1"/>
  <c r="CF692" i="33"/>
  <c r="CF772" i="33" s="1"/>
  <c r="CF691" i="33"/>
  <c r="CF690" i="33"/>
  <c r="CF770" i="33" s="1"/>
  <c r="CF689" i="33"/>
  <c r="CF688" i="33"/>
  <c r="CF768" i="33" s="1"/>
  <c r="CF687" i="33"/>
  <c r="CF686" i="33"/>
  <c r="CF766" i="33" s="1"/>
  <c r="CF685" i="33"/>
  <c r="CF765" i="33" s="1"/>
  <c r="CF684" i="33"/>
  <c r="CF764" i="33" s="1"/>
  <c r="CF683" i="33"/>
  <c r="CF682" i="33"/>
  <c r="CF681" i="33"/>
  <c r="CF680" i="33"/>
  <c r="CF760" i="33" s="1"/>
  <c r="CF679" i="33"/>
  <c r="CF678" i="33"/>
  <c r="CF758" i="33" s="1"/>
  <c r="CF677" i="33"/>
  <c r="CF676" i="33"/>
  <c r="CF756" i="33" s="1"/>
  <c r="CF675" i="33"/>
  <c r="CF674" i="33"/>
  <c r="CF673" i="33"/>
  <c r="CF672" i="33"/>
  <c r="CF752" i="33" s="1"/>
  <c r="CF671" i="33"/>
  <c r="CF670" i="33"/>
  <c r="CF750" i="33" s="1"/>
  <c r="CF669" i="33"/>
  <c r="CF668" i="33"/>
  <c r="CF748" i="33" s="1"/>
  <c r="CF667" i="33"/>
  <c r="CF666" i="33"/>
  <c r="CF665" i="33"/>
  <c r="CF664" i="33"/>
  <c r="CF744" i="33" s="1"/>
  <c r="CF824" i="33" s="1"/>
  <c r="CF663" i="33"/>
  <c r="CF662" i="33"/>
  <c r="CF742" i="33" s="1"/>
  <c r="CF661" i="33"/>
  <c r="CF660" i="33"/>
  <c r="CF740" i="33" s="1"/>
  <c r="CF659" i="33"/>
  <c r="CF658" i="33"/>
  <c r="CF657" i="33"/>
  <c r="CF656" i="33"/>
  <c r="CF736" i="33" s="1"/>
  <c r="CF655" i="33"/>
  <c r="CF654" i="33"/>
  <c r="CF734" i="33" s="1"/>
  <c r="CF653" i="33"/>
  <c r="CF652" i="33"/>
  <c r="CF732" i="33" s="1"/>
  <c r="CJ651" i="33"/>
  <c r="CJ659" i="33" s="1"/>
  <c r="CJ667" i="33" s="1"/>
  <c r="CJ675" i="33" s="1"/>
  <c r="CJ683" i="33" s="1"/>
  <c r="CJ691" i="33" s="1"/>
  <c r="CJ699" i="33" s="1"/>
  <c r="CJ707" i="33" s="1"/>
  <c r="CJ715" i="33" s="1"/>
  <c r="CJ723" i="33" s="1"/>
  <c r="CI651" i="33"/>
  <c r="CI659" i="33" s="1"/>
  <c r="CI667" i="33" s="1"/>
  <c r="CI675" i="33" s="1"/>
  <c r="CI683" i="33" s="1"/>
  <c r="CI691" i="33" s="1"/>
  <c r="CI699" i="33" s="1"/>
  <c r="CI707" i="33" s="1"/>
  <c r="CI715" i="33" s="1"/>
  <c r="CI723" i="33" s="1"/>
  <c r="CI731" i="33" s="1"/>
  <c r="CI739" i="33" s="1"/>
  <c r="CI747" i="33" s="1"/>
  <c r="CI755" i="33" s="1"/>
  <c r="CI763" i="33" s="1"/>
  <c r="CI771" i="33" s="1"/>
  <c r="CI779" i="33" s="1"/>
  <c r="CI787" i="33" s="1"/>
  <c r="CI795" i="33" s="1"/>
  <c r="CI803" i="33" s="1"/>
  <c r="CI811" i="33" s="1"/>
  <c r="CI819" i="33" s="1"/>
  <c r="CI827" i="33" s="1"/>
  <c r="CI835" i="33" s="1"/>
  <c r="CI843" i="33" s="1"/>
  <c r="CI851" i="33" s="1"/>
  <c r="CI859" i="33" s="1"/>
  <c r="CI867" i="33" s="1"/>
  <c r="CI875" i="33" s="1"/>
  <c r="CI883" i="33" s="1"/>
  <c r="CI891" i="33" s="1"/>
  <c r="CH651" i="33"/>
  <c r="CH659" i="33" s="1"/>
  <c r="CH667" i="33" s="1"/>
  <c r="CH675" i="33" s="1"/>
  <c r="CH683" i="33" s="1"/>
  <c r="CG651" i="33"/>
  <c r="CG659" i="33" s="1"/>
  <c r="CG667" i="33" s="1"/>
  <c r="CG675" i="33" s="1"/>
  <c r="CG683" i="33" s="1"/>
  <c r="CG691" i="33" s="1"/>
  <c r="CG699" i="33" s="1"/>
  <c r="CG707" i="33" s="1"/>
  <c r="CG715" i="33" s="1"/>
  <c r="CG723" i="33" s="1"/>
  <c r="CF651" i="33"/>
  <c r="CG650" i="33"/>
  <c r="CG658" i="33" s="1"/>
  <c r="CG666" i="33" s="1"/>
  <c r="CG674" i="33" s="1"/>
  <c r="CG682" i="33" s="1"/>
  <c r="CG690" i="33" s="1"/>
  <c r="CF650" i="33"/>
  <c r="CG649" i="33"/>
  <c r="CG657" i="33" s="1"/>
  <c r="CG665" i="33" s="1"/>
  <c r="CG673" i="33" s="1"/>
  <c r="CG681" i="33" s="1"/>
  <c r="CG689" i="33" s="1"/>
  <c r="CG697" i="33" s="1"/>
  <c r="CG705" i="33" s="1"/>
  <c r="CG713" i="33" s="1"/>
  <c r="CG721" i="33" s="1"/>
  <c r="CG729" i="33" s="1"/>
  <c r="CG737" i="33" s="1"/>
  <c r="CG745" i="33" s="1"/>
  <c r="CG753" i="33" s="1"/>
  <c r="CG761" i="33" s="1"/>
  <c r="CG769" i="33" s="1"/>
  <c r="CG777" i="33" s="1"/>
  <c r="CG785" i="33" s="1"/>
  <c r="CG793" i="33" s="1"/>
  <c r="CG801" i="33" s="1"/>
  <c r="CG809" i="33" s="1"/>
  <c r="CG817" i="33" s="1"/>
  <c r="CG825" i="33" s="1"/>
  <c r="CG833" i="33" s="1"/>
  <c r="CG841" i="33" s="1"/>
  <c r="CG849" i="33" s="1"/>
  <c r="CG857" i="33" s="1"/>
  <c r="CG865" i="33" s="1"/>
  <c r="CG873" i="33" s="1"/>
  <c r="CG881" i="33" s="1"/>
  <c r="CG889" i="33" s="1"/>
  <c r="CF649" i="33"/>
  <c r="CG648" i="33"/>
  <c r="CG656" i="33" s="1"/>
  <c r="CF648" i="33"/>
  <c r="CF728" i="33" s="1"/>
  <c r="CG647" i="33"/>
  <c r="CG655" i="33" s="1"/>
  <c r="CG663" i="33" s="1"/>
  <c r="CG671" i="33" s="1"/>
  <c r="CG679" i="33" s="1"/>
  <c r="CG687" i="33" s="1"/>
  <c r="CG695" i="33" s="1"/>
  <c r="CG703" i="33" s="1"/>
  <c r="CG711" i="33" s="1"/>
  <c r="CG719" i="33" s="1"/>
  <c r="CG727" i="33" s="1"/>
  <c r="CG735" i="33" s="1"/>
  <c r="CG743" i="33" s="1"/>
  <c r="CG751" i="33" s="1"/>
  <c r="CG759" i="33" s="1"/>
  <c r="CG767" i="33" s="1"/>
  <c r="CG775" i="33" s="1"/>
  <c r="CG783" i="33" s="1"/>
  <c r="CG791" i="33" s="1"/>
  <c r="CG799" i="33" s="1"/>
  <c r="CG807" i="33" s="1"/>
  <c r="CG815" i="33" s="1"/>
  <c r="CG823" i="33" s="1"/>
  <c r="CG831" i="33" s="1"/>
  <c r="CG839" i="33" s="1"/>
  <c r="CG847" i="33" s="1"/>
  <c r="CG855" i="33" s="1"/>
  <c r="CG863" i="33" s="1"/>
  <c r="CG871" i="33" s="1"/>
  <c r="CG879" i="33" s="1"/>
  <c r="CG887" i="33" s="1"/>
  <c r="CF647" i="33"/>
  <c r="CG646" i="33"/>
  <c r="CG654" i="33" s="1"/>
  <c r="CF646" i="33"/>
  <c r="CF726" i="33" s="1"/>
  <c r="CG645" i="33"/>
  <c r="CG653" i="33" s="1"/>
  <c r="CG661" i="33" s="1"/>
  <c r="CG669" i="33" s="1"/>
  <c r="CG677" i="33" s="1"/>
  <c r="CG685" i="33" s="1"/>
  <c r="CF645" i="33"/>
  <c r="CG644" i="33"/>
  <c r="CG652" i="33" s="1"/>
  <c r="CF644" i="33"/>
  <c r="CF724" i="33" s="1"/>
  <c r="CH642" i="33"/>
  <c r="CH641" i="33"/>
  <c r="CH649" i="33" s="1"/>
  <c r="CH657" i="33" s="1"/>
  <c r="CH665" i="33" s="1"/>
  <c r="CH673" i="33" s="1"/>
  <c r="CH681" i="33" s="1"/>
  <c r="CH689" i="33" s="1"/>
  <c r="CH640" i="33"/>
  <c r="CH639" i="33"/>
  <c r="CH647" i="33" s="1"/>
  <c r="CH655" i="33" s="1"/>
  <c r="CH663" i="33" s="1"/>
  <c r="CH671" i="33" s="1"/>
  <c r="CH679" i="33" s="1"/>
  <c r="CH687" i="33" s="1"/>
  <c r="CH695" i="33" s="1"/>
  <c r="CH703" i="33" s="1"/>
  <c r="CH711" i="33" s="1"/>
  <c r="CH719" i="33" s="1"/>
  <c r="CH727" i="33" s="1"/>
  <c r="CH735" i="33" s="1"/>
  <c r="CH743" i="33" s="1"/>
  <c r="CH751" i="33" s="1"/>
  <c r="CH759" i="33" s="1"/>
  <c r="CH767" i="33" s="1"/>
  <c r="CH775" i="33" s="1"/>
  <c r="CH783" i="33" s="1"/>
  <c r="CH791" i="33" s="1"/>
  <c r="CH799" i="33" s="1"/>
  <c r="CH807" i="33" s="1"/>
  <c r="CH815" i="33" s="1"/>
  <c r="CH823" i="33" s="1"/>
  <c r="CH831" i="33" s="1"/>
  <c r="CH839" i="33" s="1"/>
  <c r="CH847" i="33" s="1"/>
  <c r="CH855" i="33" s="1"/>
  <c r="CH863" i="33" s="1"/>
  <c r="CH871" i="33" s="1"/>
  <c r="CH879" i="33" s="1"/>
  <c r="CH887" i="33" s="1"/>
  <c r="CH638" i="33"/>
  <c r="CH637" i="33"/>
  <c r="CI637" i="33" s="1"/>
  <c r="CH636" i="33"/>
  <c r="CC636" i="33" s="1"/>
  <c r="CH635" i="33"/>
  <c r="CI635" i="33" s="1"/>
  <c r="CH634" i="33"/>
  <c r="CI634" i="33" s="1"/>
  <c r="CH633" i="33"/>
  <c r="CH632" i="33"/>
  <c r="CI632" i="33" s="1"/>
  <c r="CJ632" i="33" s="1"/>
  <c r="CH631" i="33"/>
  <c r="CI631" i="33" s="1"/>
  <c r="CJ631" i="33" s="1"/>
  <c r="CH630" i="33"/>
  <c r="CH629" i="33"/>
  <c r="CI629" i="33" s="1"/>
  <c r="CJ629" i="33" s="1"/>
  <c r="CH628" i="33"/>
  <c r="CI628" i="33" s="1"/>
  <c r="CD628" i="33" s="1"/>
  <c r="CH627" i="33"/>
  <c r="CI627" i="33" s="1"/>
  <c r="CJ627" i="33" s="1"/>
  <c r="CH626" i="33"/>
  <c r="CI626" i="33" s="1"/>
  <c r="CH625" i="33"/>
  <c r="CH624" i="33"/>
  <c r="CI624" i="33" s="1"/>
  <c r="CJ624" i="33" s="1"/>
  <c r="CH623" i="33"/>
  <c r="CI623" i="33" s="1"/>
  <c r="CH622" i="33"/>
  <c r="CI622" i="33" s="1"/>
  <c r="CJ622" i="33" s="1"/>
  <c r="CH621" i="33"/>
  <c r="CI621" i="33" s="1"/>
  <c r="CJ621" i="33" s="1"/>
  <c r="CH620" i="33"/>
  <c r="CH619" i="33"/>
  <c r="CI619" i="33" s="1"/>
  <c r="CJ619" i="33" s="1"/>
  <c r="CH618" i="33"/>
  <c r="CI618" i="33" s="1"/>
  <c r="CH617" i="33"/>
  <c r="CI617" i="33" s="1"/>
  <c r="CJ617" i="33" s="1"/>
  <c r="CH616" i="33"/>
  <c r="CI616" i="33" s="1"/>
  <c r="CJ616" i="33" s="1"/>
  <c r="CH615" i="33"/>
  <c r="CI615" i="33" s="1"/>
  <c r="CJ615" i="33" s="1"/>
  <c r="CH614" i="33"/>
  <c r="CI614" i="33" s="1"/>
  <c r="CH613" i="33"/>
  <c r="CI613" i="33" s="1"/>
  <c r="CH612" i="33"/>
  <c r="CI612" i="33" s="1"/>
  <c r="CD612" i="33" s="1"/>
  <c r="CH611" i="33"/>
  <c r="CI611" i="33" s="1"/>
  <c r="CJ611" i="33" s="1"/>
  <c r="CH610" i="33"/>
  <c r="CH609" i="33"/>
  <c r="CH608" i="33"/>
  <c r="CH607" i="33"/>
  <c r="CI607" i="33" s="1"/>
  <c r="CJ607" i="33" s="1"/>
  <c r="CH606" i="33"/>
  <c r="CI606" i="33" s="1"/>
  <c r="CJ606" i="33" s="1"/>
  <c r="CH605" i="33"/>
  <c r="CI605" i="33" s="1"/>
  <c r="CH604" i="33"/>
  <c r="CI604" i="33" s="1"/>
  <c r="CH603" i="33"/>
  <c r="CH602" i="33"/>
  <c r="CI602" i="33" s="1"/>
  <c r="CH601" i="33"/>
  <c r="CI601" i="33" s="1"/>
  <c r="CJ601" i="33" s="1"/>
  <c r="CH600" i="33"/>
  <c r="CI600" i="33" s="1"/>
  <c r="CH599" i="33"/>
  <c r="CH598" i="33"/>
  <c r="CI598" i="33" s="1"/>
  <c r="CJ598" i="33" s="1"/>
  <c r="CH597" i="33"/>
  <c r="CI597" i="33" s="1"/>
  <c r="CH596" i="33"/>
  <c r="CH595" i="33"/>
  <c r="CI595" i="33" s="1"/>
  <c r="CJ595" i="33" s="1"/>
  <c r="CH594" i="33"/>
  <c r="CI594" i="33" s="1"/>
  <c r="CH593" i="33"/>
  <c r="CI593" i="33" s="1"/>
  <c r="CJ593" i="33" s="1"/>
  <c r="CH592" i="33"/>
  <c r="CI592" i="33" s="1"/>
  <c r="CH591" i="33"/>
  <c r="CH590" i="33"/>
  <c r="CI590" i="33" s="1"/>
  <c r="CJ590" i="33" s="1"/>
  <c r="CH589" i="33"/>
  <c r="CI589" i="33" s="1"/>
  <c r="CH588" i="33"/>
  <c r="CH587" i="33"/>
  <c r="CI587" i="33" s="1"/>
  <c r="CH586" i="33"/>
  <c r="CI586" i="33" s="1"/>
  <c r="CH585" i="33"/>
  <c r="CI585" i="33" s="1"/>
  <c r="CJ585" i="33" s="1"/>
  <c r="CH584" i="33"/>
  <c r="CI584" i="33" s="1"/>
  <c r="CH583" i="33"/>
  <c r="CH582" i="33"/>
  <c r="CI582" i="33" s="1"/>
  <c r="CJ582" i="33" s="1"/>
  <c r="CH581" i="33"/>
  <c r="CI581" i="33" s="1"/>
  <c r="CH580" i="33"/>
  <c r="CH579" i="33"/>
  <c r="CI579" i="33" s="1"/>
  <c r="CJ579" i="33" s="1"/>
  <c r="CH578" i="33"/>
  <c r="CI578" i="33" s="1"/>
  <c r="CH577" i="33"/>
  <c r="CI577" i="33" s="1"/>
  <c r="CJ577" i="33" s="1"/>
  <c r="CH576" i="33"/>
  <c r="CI576" i="33" s="1"/>
  <c r="CH575" i="33"/>
  <c r="CH574" i="33"/>
  <c r="CI574" i="33" s="1"/>
  <c r="CJ574" i="33" s="1"/>
  <c r="CH573" i="33"/>
  <c r="CI573" i="33" s="1"/>
  <c r="CH572" i="33"/>
  <c r="CH571" i="33"/>
  <c r="CI571" i="33" s="1"/>
  <c r="CJ571" i="33" s="1"/>
  <c r="CH570" i="33"/>
  <c r="CI570" i="33" s="1"/>
  <c r="CH569" i="33"/>
  <c r="CI569" i="33" s="1"/>
  <c r="CJ569" i="33" s="1"/>
  <c r="CH568" i="33"/>
  <c r="CI568" i="33" s="1"/>
  <c r="CH567" i="33"/>
  <c r="CH566" i="33"/>
  <c r="CH565" i="33"/>
  <c r="CI565" i="33" s="1"/>
  <c r="CJ565" i="33" s="1"/>
  <c r="CH564" i="33"/>
  <c r="CC564" i="33" s="1"/>
  <c r="CH563" i="33"/>
  <c r="CH562" i="33"/>
  <c r="CI562" i="33" s="1"/>
  <c r="CJ562" i="33" s="1"/>
  <c r="CH561" i="33"/>
  <c r="CI561" i="33" s="1"/>
  <c r="CJ561" i="33" s="1"/>
  <c r="CH560" i="33"/>
  <c r="CI560" i="33" s="1"/>
  <c r="CJ560" i="33" s="1"/>
  <c r="CH559" i="33"/>
  <c r="CH558" i="33"/>
  <c r="CH557" i="33"/>
  <c r="CI557" i="33" s="1"/>
  <c r="CJ557" i="33" s="1"/>
  <c r="CH556" i="33"/>
  <c r="CC556" i="33" s="1"/>
  <c r="CH555" i="33"/>
  <c r="CI555" i="33" s="1"/>
  <c r="CJ555" i="33" s="1"/>
  <c r="CH554" i="33"/>
  <c r="CI554" i="33" s="1"/>
  <c r="CJ554" i="33" s="1"/>
  <c r="CH553" i="33"/>
  <c r="CI553" i="33" s="1"/>
  <c r="CJ553" i="33" s="1"/>
  <c r="CH552" i="33"/>
  <c r="CI552" i="33" s="1"/>
  <c r="CJ552" i="33" s="1"/>
  <c r="CH551" i="33"/>
  <c r="CI551" i="33" s="1"/>
  <c r="CJ551" i="33" s="1"/>
  <c r="CH550" i="33"/>
  <c r="CI550" i="33" s="1"/>
  <c r="CJ550" i="33" s="1"/>
  <c r="CH549" i="33"/>
  <c r="CI549" i="33" s="1"/>
  <c r="CJ549" i="33" s="1"/>
  <c r="CH548" i="33"/>
  <c r="CI548" i="33" s="1"/>
  <c r="CH547" i="33"/>
  <c r="CI547" i="33" s="1"/>
  <c r="CJ547" i="33" s="1"/>
  <c r="CH546" i="33"/>
  <c r="CI546" i="33" s="1"/>
  <c r="CJ546" i="33" s="1"/>
  <c r="CH545" i="33"/>
  <c r="CI545" i="33" s="1"/>
  <c r="CJ545" i="33" s="1"/>
  <c r="CH544" i="33"/>
  <c r="CI544" i="33" s="1"/>
  <c r="CJ544" i="33" s="1"/>
  <c r="CH543" i="33"/>
  <c r="CH542" i="33"/>
  <c r="CI542" i="33" s="1"/>
  <c r="CJ542" i="33" s="1"/>
  <c r="CH541" i="33"/>
  <c r="CI541" i="33" s="1"/>
  <c r="CJ541" i="33" s="1"/>
  <c r="CH540" i="33"/>
  <c r="CC540" i="33" s="1"/>
  <c r="CH539" i="33"/>
  <c r="CI539" i="33" s="1"/>
  <c r="CJ539" i="33" s="1"/>
  <c r="CH538" i="33"/>
  <c r="CI538" i="33" s="1"/>
  <c r="CJ538" i="33" s="1"/>
  <c r="CH537" i="33"/>
  <c r="CI537" i="33" s="1"/>
  <c r="CH536" i="33"/>
  <c r="CI536" i="33" s="1"/>
  <c r="CJ536" i="33" s="1"/>
  <c r="CH535" i="33"/>
  <c r="CI535" i="33" s="1"/>
  <c r="CJ535" i="33" s="1"/>
  <c r="CH534" i="33"/>
  <c r="CI534" i="33" s="1"/>
  <c r="CJ534" i="33" s="1"/>
  <c r="CH533" i="33"/>
  <c r="CI533" i="33" s="1"/>
  <c r="CJ533" i="33" s="1"/>
  <c r="CH532" i="33"/>
  <c r="CI532" i="33" s="1"/>
  <c r="CH531" i="33"/>
  <c r="CI531" i="33" s="1"/>
  <c r="CJ531" i="33" s="1"/>
  <c r="CH530" i="33"/>
  <c r="CI530" i="33" s="1"/>
  <c r="CJ530" i="33" s="1"/>
  <c r="CH529" i="33"/>
  <c r="CI529" i="33" s="1"/>
  <c r="CJ529" i="33" s="1"/>
  <c r="CH528" i="33"/>
  <c r="CI528" i="33" s="1"/>
  <c r="CJ528" i="33" s="1"/>
  <c r="CH527" i="33"/>
  <c r="CH526" i="33"/>
  <c r="CI526" i="33" s="1"/>
  <c r="CJ526" i="33" s="1"/>
  <c r="CH525" i="33"/>
  <c r="CI525" i="33" s="1"/>
  <c r="CJ525" i="33" s="1"/>
  <c r="CH524" i="33"/>
  <c r="CC524" i="33" s="1"/>
  <c r="CH523" i="33"/>
  <c r="CI523" i="33" s="1"/>
  <c r="CJ523" i="33" s="1"/>
  <c r="CH522" i="33"/>
  <c r="CI522" i="33" s="1"/>
  <c r="CJ522" i="33" s="1"/>
  <c r="CH521" i="33"/>
  <c r="CI521" i="33" s="1"/>
  <c r="CH520" i="33"/>
  <c r="CI520" i="33" s="1"/>
  <c r="CJ520" i="33" s="1"/>
  <c r="CH519" i="33"/>
  <c r="CI519" i="33" s="1"/>
  <c r="CJ519" i="33" s="1"/>
  <c r="CH518" i="33"/>
  <c r="CI518" i="33" s="1"/>
  <c r="CJ518" i="33" s="1"/>
  <c r="CH517" i="33"/>
  <c r="CI517" i="33" s="1"/>
  <c r="CJ517" i="33" s="1"/>
  <c r="CH516" i="33"/>
  <c r="CI516" i="33" s="1"/>
  <c r="CH515" i="33"/>
  <c r="CI515" i="33" s="1"/>
  <c r="CJ515" i="33" s="1"/>
  <c r="CH514" i="33"/>
  <c r="CI514" i="33" s="1"/>
  <c r="CJ514" i="33" s="1"/>
  <c r="CH513" i="33"/>
  <c r="CI513" i="33" s="1"/>
  <c r="CJ513" i="33" s="1"/>
  <c r="CH512" i="33"/>
  <c r="CI512" i="33" s="1"/>
  <c r="CJ512" i="33" s="1"/>
  <c r="CH511" i="33"/>
  <c r="CH510" i="33"/>
  <c r="CI510" i="33" s="1"/>
  <c r="CJ510" i="33" s="1"/>
  <c r="CH509" i="33"/>
  <c r="CI509" i="33" s="1"/>
  <c r="CJ509" i="33" s="1"/>
  <c r="CH508" i="33"/>
  <c r="CC508" i="33" s="1"/>
  <c r="CH507" i="33"/>
  <c r="CI507" i="33" s="1"/>
  <c r="CJ507" i="33" s="1"/>
  <c r="CH506" i="33"/>
  <c r="CI506" i="33" s="1"/>
  <c r="CJ506" i="33" s="1"/>
  <c r="CH505" i="33"/>
  <c r="CI505" i="33" s="1"/>
  <c r="CH504" i="33"/>
  <c r="CI504" i="33" s="1"/>
  <c r="CJ504" i="33" s="1"/>
  <c r="CH503" i="33"/>
  <c r="CI503" i="33" s="1"/>
  <c r="CJ503" i="33" s="1"/>
  <c r="CH502" i="33"/>
  <c r="CI502" i="33" s="1"/>
  <c r="CJ502" i="33" s="1"/>
  <c r="CH501" i="33"/>
  <c r="CI501" i="33" s="1"/>
  <c r="CJ501" i="33" s="1"/>
  <c r="CH500" i="33"/>
  <c r="CI500" i="33" s="1"/>
  <c r="CH499" i="33"/>
  <c r="CI499" i="33" s="1"/>
  <c r="CJ499" i="33" s="1"/>
  <c r="CH498" i="33"/>
  <c r="CI498" i="33" s="1"/>
  <c r="CJ498" i="33" s="1"/>
  <c r="CH497" i="33"/>
  <c r="CI497" i="33" s="1"/>
  <c r="CH496" i="33"/>
  <c r="CH495" i="33"/>
  <c r="CI495" i="33" s="1"/>
  <c r="CJ495" i="33" s="1"/>
  <c r="CH494" i="33"/>
  <c r="CI494" i="33" s="1"/>
  <c r="CJ494" i="33" s="1"/>
  <c r="CH493" i="33"/>
  <c r="CI493" i="33" s="1"/>
  <c r="CH492" i="33"/>
  <c r="CI492" i="33" s="1"/>
  <c r="CD492" i="33" s="1"/>
  <c r="CH491" i="33"/>
  <c r="CI491" i="33" s="1"/>
  <c r="CJ491" i="33" s="1"/>
  <c r="CH490" i="33"/>
  <c r="CI490" i="33" s="1"/>
  <c r="CJ490" i="33" s="1"/>
  <c r="CH489" i="33"/>
  <c r="CI489" i="33" s="1"/>
  <c r="CH488" i="33"/>
  <c r="CH487" i="33"/>
  <c r="CI487" i="33" s="1"/>
  <c r="CJ487" i="33" s="1"/>
  <c r="CH486" i="33"/>
  <c r="CI486" i="33" s="1"/>
  <c r="CJ486" i="33" s="1"/>
  <c r="CH485" i="33"/>
  <c r="CI485" i="33" s="1"/>
  <c r="CH484" i="33"/>
  <c r="CI484" i="33" s="1"/>
  <c r="CH483" i="33"/>
  <c r="CI483" i="33" s="1"/>
  <c r="CJ483" i="33" s="1"/>
  <c r="CH482" i="33"/>
  <c r="CI482" i="33" s="1"/>
  <c r="CJ482" i="33" s="1"/>
  <c r="CH481" i="33"/>
  <c r="CI481" i="33" s="1"/>
  <c r="CH480" i="33"/>
  <c r="CH479" i="33"/>
  <c r="CI479" i="33" s="1"/>
  <c r="CJ479" i="33" s="1"/>
  <c r="CH478" i="33"/>
  <c r="CI478" i="33" s="1"/>
  <c r="CJ478" i="33" s="1"/>
  <c r="CH477" i="33"/>
  <c r="CI477" i="33" s="1"/>
  <c r="CH476" i="33"/>
  <c r="CI476" i="33" s="1"/>
  <c r="CD476" i="33" s="1"/>
  <c r="CH475" i="33"/>
  <c r="CI475" i="33" s="1"/>
  <c r="CJ475" i="33" s="1"/>
  <c r="CH474" i="33"/>
  <c r="CI474" i="33" s="1"/>
  <c r="CJ474" i="33" s="1"/>
  <c r="CH473" i="33"/>
  <c r="CI473" i="33" s="1"/>
  <c r="CH472" i="33"/>
  <c r="CH471" i="33"/>
  <c r="CI471" i="33" s="1"/>
  <c r="CJ471" i="33" s="1"/>
  <c r="CH470" i="33"/>
  <c r="CI470" i="33" s="1"/>
  <c r="CJ470" i="33" s="1"/>
  <c r="CH469" i="33"/>
  <c r="CI469" i="33" s="1"/>
  <c r="CH468" i="33"/>
  <c r="CI468" i="33" s="1"/>
  <c r="CH467" i="33"/>
  <c r="CI467" i="33" s="1"/>
  <c r="CJ467" i="33" s="1"/>
  <c r="CH466" i="33"/>
  <c r="CI466" i="33" s="1"/>
  <c r="CJ466" i="33" s="1"/>
  <c r="CH465" i="33"/>
  <c r="CI465" i="33" s="1"/>
  <c r="CH464" i="33"/>
  <c r="CH463" i="33"/>
  <c r="CI463" i="33" s="1"/>
  <c r="CJ463" i="33" s="1"/>
  <c r="CH462" i="33"/>
  <c r="CI462" i="33" s="1"/>
  <c r="CJ462" i="33" s="1"/>
  <c r="CH461" i="33"/>
  <c r="CI461" i="33" s="1"/>
  <c r="CH460" i="33"/>
  <c r="CI460" i="33" s="1"/>
  <c r="CD460" i="33" s="1"/>
  <c r="CH459" i="33"/>
  <c r="CI459" i="33" s="1"/>
  <c r="CJ459" i="33" s="1"/>
  <c r="CH458" i="33"/>
  <c r="CI458" i="33" s="1"/>
  <c r="CJ458" i="33" s="1"/>
  <c r="CH457" i="33"/>
  <c r="CI457" i="33" s="1"/>
  <c r="CH456" i="33"/>
  <c r="CH455" i="33"/>
  <c r="CI455" i="33" s="1"/>
  <c r="CJ455" i="33" s="1"/>
  <c r="CH454" i="33"/>
  <c r="CI454" i="33" s="1"/>
  <c r="CJ454" i="33" s="1"/>
  <c r="CH453" i="33"/>
  <c r="CI453" i="33" s="1"/>
  <c r="CH452" i="33"/>
  <c r="CI452" i="33" s="1"/>
  <c r="CH451" i="33"/>
  <c r="CI451" i="33" s="1"/>
  <c r="CJ451" i="33" s="1"/>
  <c r="CH450" i="33"/>
  <c r="CI450" i="33" s="1"/>
  <c r="CJ450" i="33" s="1"/>
  <c r="CH449" i="33"/>
  <c r="CI449" i="33" s="1"/>
  <c r="CH448" i="33"/>
  <c r="CH447" i="33"/>
  <c r="CI447" i="33" s="1"/>
  <c r="CJ447" i="33" s="1"/>
  <c r="CH446" i="33"/>
  <c r="CI446" i="33" s="1"/>
  <c r="CJ446" i="33" s="1"/>
  <c r="CH445" i="33"/>
  <c r="CI445" i="33" s="1"/>
  <c r="CH444" i="33"/>
  <c r="CI444" i="33" s="1"/>
  <c r="CD444" i="33" s="1"/>
  <c r="CH443" i="33"/>
  <c r="CI443" i="33" s="1"/>
  <c r="CJ443" i="33" s="1"/>
  <c r="CH442" i="33"/>
  <c r="CI442" i="33" s="1"/>
  <c r="CJ442" i="33" s="1"/>
  <c r="CH441" i="33"/>
  <c r="CI441" i="33" s="1"/>
  <c r="CH440" i="33"/>
  <c r="CH439" i="33"/>
  <c r="CI439" i="33" s="1"/>
  <c r="CJ439" i="33" s="1"/>
  <c r="CH438" i="33"/>
  <c r="CI438" i="33" s="1"/>
  <c r="CJ438" i="33" s="1"/>
  <c r="CH437" i="33"/>
  <c r="CI437" i="33" s="1"/>
  <c r="CH436" i="33"/>
  <c r="CI436" i="33" s="1"/>
  <c r="CH435" i="33"/>
  <c r="CI435" i="33" s="1"/>
  <c r="CJ435" i="33" s="1"/>
  <c r="CH434" i="33"/>
  <c r="CI434" i="33" s="1"/>
  <c r="CJ434" i="33" s="1"/>
  <c r="CH433" i="33"/>
  <c r="CI433" i="33" s="1"/>
  <c r="CH432" i="33"/>
  <c r="CH431" i="33"/>
  <c r="CI431" i="33" s="1"/>
  <c r="CJ431" i="33" s="1"/>
  <c r="CH430" i="33"/>
  <c r="CI430" i="33" s="1"/>
  <c r="CJ430" i="33" s="1"/>
  <c r="CH429" i="33"/>
  <c r="CI429" i="33" s="1"/>
  <c r="CH428" i="33"/>
  <c r="CI428" i="33" s="1"/>
  <c r="CD428" i="33" s="1"/>
  <c r="CH427" i="33"/>
  <c r="CI427" i="33" s="1"/>
  <c r="CJ427" i="33" s="1"/>
  <c r="CH426" i="33"/>
  <c r="CI426" i="33" s="1"/>
  <c r="CJ426" i="33" s="1"/>
  <c r="CH425" i="33"/>
  <c r="CI425" i="33" s="1"/>
  <c r="CH424" i="33"/>
  <c r="CH423" i="33"/>
  <c r="CI423" i="33" s="1"/>
  <c r="CJ423" i="33" s="1"/>
  <c r="CH422" i="33"/>
  <c r="CI422" i="33" s="1"/>
  <c r="CH421" i="33"/>
  <c r="CH420" i="33"/>
  <c r="CI420" i="33" s="1"/>
  <c r="CH419" i="33"/>
  <c r="CI419" i="33" s="1"/>
  <c r="CJ419" i="33" s="1"/>
  <c r="CH418" i="33"/>
  <c r="CI418" i="33" s="1"/>
  <c r="CJ418" i="33" s="1"/>
  <c r="CH417" i="33"/>
  <c r="CI417" i="33" s="1"/>
  <c r="CH416" i="33"/>
  <c r="CH415" i="33"/>
  <c r="CI415" i="33" s="1"/>
  <c r="CJ415" i="33" s="1"/>
  <c r="CH414" i="33"/>
  <c r="CI414" i="33" s="1"/>
  <c r="CH413" i="33"/>
  <c r="CH412" i="33"/>
  <c r="CI412" i="33" s="1"/>
  <c r="CD412" i="33" s="1"/>
  <c r="CH411" i="33"/>
  <c r="CI411" i="33" s="1"/>
  <c r="CJ411" i="33" s="1"/>
  <c r="CH410" i="33"/>
  <c r="CI410" i="33" s="1"/>
  <c r="CH409" i="33"/>
  <c r="CH408" i="33"/>
  <c r="CH407" i="33"/>
  <c r="CI407" i="33" s="1"/>
  <c r="CJ407" i="33" s="1"/>
  <c r="CH406" i="33"/>
  <c r="CI406" i="33" s="1"/>
  <c r="CH405" i="33"/>
  <c r="CH404" i="33"/>
  <c r="CI404" i="33" s="1"/>
  <c r="CH403" i="33"/>
  <c r="CI403" i="33" s="1"/>
  <c r="CJ403" i="33" s="1"/>
  <c r="CH402" i="33"/>
  <c r="CI402" i="33" s="1"/>
  <c r="CJ402" i="33" s="1"/>
  <c r="CH401" i="33"/>
  <c r="CI401" i="33" s="1"/>
  <c r="CH400" i="33"/>
  <c r="CH399" i="33"/>
  <c r="CI399" i="33" s="1"/>
  <c r="CJ399" i="33" s="1"/>
  <c r="CH398" i="33"/>
  <c r="CI398" i="33" s="1"/>
  <c r="CH397" i="33"/>
  <c r="CH396" i="33"/>
  <c r="CH395" i="33"/>
  <c r="CI395" i="33" s="1"/>
  <c r="CJ395" i="33" s="1"/>
  <c r="CH394" i="33"/>
  <c r="CI394" i="33" s="1"/>
  <c r="CJ394" i="33" s="1"/>
  <c r="CH393" i="33"/>
  <c r="CH392" i="33"/>
  <c r="CH391" i="33"/>
  <c r="CI391" i="33" s="1"/>
  <c r="CH390" i="33"/>
  <c r="CI390" i="33" s="1"/>
  <c r="CH389" i="33"/>
  <c r="CH388" i="33"/>
  <c r="CI388" i="33" s="1"/>
  <c r="CD388" i="33" s="1"/>
  <c r="CH387" i="33"/>
  <c r="CI387" i="33" s="1"/>
  <c r="CJ387" i="33" s="1"/>
  <c r="CH386" i="33"/>
  <c r="CI386" i="33" s="1"/>
  <c r="CH385" i="33"/>
  <c r="CI385" i="33" s="1"/>
  <c r="CH384" i="33"/>
  <c r="CH383" i="33"/>
  <c r="CI383" i="33" s="1"/>
  <c r="CJ383" i="33" s="1"/>
  <c r="CH382" i="33"/>
  <c r="CI382" i="33" s="1"/>
  <c r="CH381" i="33"/>
  <c r="CH380" i="33"/>
  <c r="CI380" i="33" s="1"/>
  <c r="CJ380" i="33" s="1"/>
  <c r="CH379" i="33"/>
  <c r="CI379" i="33" s="1"/>
  <c r="CH378" i="33"/>
  <c r="CH377" i="33"/>
  <c r="CH376" i="33"/>
  <c r="CI376" i="33" s="1"/>
  <c r="CH375" i="33"/>
  <c r="CI375" i="33" s="1"/>
  <c r="CJ375" i="33" s="1"/>
  <c r="CH374" i="33"/>
  <c r="CH373" i="33"/>
  <c r="CH372" i="33"/>
  <c r="CI372" i="33" s="1"/>
  <c r="CJ372" i="33" s="1"/>
  <c r="CH371" i="33"/>
  <c r="CI371" i="33" s="1"/>
  <c r="CH370" i="33"/>
  <c r="CH369" i="33"/>
  <c r="CH368" i="33"/>
  <c r="CI368" i="33" s="1"/>
  <c r="CJ368" i="33" s="1"/>
  <c r="CH367" i="33"/>
  <c r="CI367" i="33" s="1"/>
  <c r="CH366" i="33"/>
  <c r="CH365" i="33"/>
  <c r="CH364" i="33"/>
  <c r="CI364" i="33" s="1"/>
  <c r="CJ364" i="33" s="1"/>
  <c r="CH363" i="33"/>
  <c r="CI363" i="33" s="1"/>
  <c r="CJ363" i="33" s="1"/>
  <c r="CH362" i="33"/>
  <c r="CI362" i="33" s="1"/>
  <c r="CH361" i="33"/>
  <c r="CI361" i="33" s="1"/>
  <c r="CJ361" i="33" s="1"/>
  <c r="CH360" i="33"/>
  <c r="CI360" i="33" s="1"/>
  <c r="CJ360" i="33" s="1"/>
  <c r="CH359" i="33"/>
  <c r="CI359" i="33" s="1"/>
  <c r="CJ359" i="33" s="1"/>
  <c r="CH358" i="33"/>
  <c r="CI358" i="33" s="1"/>
  <c r="CH357" i="33"/>
  <c r="CH356" i="33"/>
  <c r="CC356" i="33" s="1"/>
  <c r="CH355" i="33"/>
  <c r="CI355" i="33" s="1"/>
  <c r="CH354" i="33"/>
  <c r="CH353" i="33"/>
  <c r="CI353" i="33" s="1"/>
  <c r="CJ353" i="33" s="1"/>
  <c r="CH352" i="33"/>
  <c r="CI352" i="33" s="1"/>
  <c r="CH351" i="33"/>
  <c r="CI351" i="33" s="1"/>
  <c r="CJ351" i="33" s="1"/>
  <c r="CH350" i="33"/>
  <c r="CI350" i="33" s="1"/>
  <c r="CH349" i="33"/>
  <c r="CI349" i="33" s="1"/>
  <c r="CH348" i="33"/>
  <c r="CH347" i="33"/>
  <c r="CI347" i="33" s="1"/>
  <c r="CH346" i="33"/>
  <c r="CI346" i="33" s="1"/>
  <c r="CH345" i="33"/>
  <c r="CI345" i="33" s="1"/>
  <c r="CH344" i="33"/>
  <c r="CI344" i="33" s="1"/>
  <c r="CH343" i="33"/>
  <c r="CI343" i="33" s="1"/>
  <c r="CH342" i="33"/>
  <c r="CI342" i="33" s="1"/>
  <c r="CH341" i="33"/>
  <c r="CI341" i="33" s="1"/>
  <c r="CH340" i="33"/>
  <c r="CI340" i="33" s="1"/>
  <c r="CD340" i="33" s="1"/>
  <c r="CH339" i="33"/>
  <c r="CI339" i="33" s="1"/>
  <c r="CH338" i="33"/>
  <c r="CI338" i="33" s="1"/>
  <c r="CH337" i="33"/>
  <c r="CI337" i="33" s="1"/>
  <c r="CH336" i="33"/>
  <c r="CI336" i="33" s="1"/>
  <c r="CH335" i="33"/>
  <c r="CI335" i="33" s="1"/>
  <c r="CH334" i="33"/>
  <c r="CI334" i="33" s="1"/>
  <c r="CH333" i="33"/>
  <c r="CI333" i="33" s="1"/>
  <c r="CH332" i="33"/>
  <c r="CI332" i="33" s="1"/>
  <c r="CD332" i="33" s="1"/>
  <c r="CH331" i="33"/>
  <c r="CI331" i="33" s="1"/>
  <c r="CH330" i="33"/>
  <c r="CI330" i="33" s="1"/>
  <c r="CH329" i="33"/>
  <c r="CI329" i="33" s="1"/>
  <c r="CH328" i="33"/>
  <c r="CI328" i="33" s="1"/>
  <c r="CH327" i="33"/>
  <c r="CI327" i="33" s="1"/>
  <c r="CH326" i="33"/>
  <c r="CI326" i="33" s="1"/>
  <c r="CH325" i="33"/>
  <c r="CI325" i="33" s="1"/>
  <c r="CH324" i="33"/>
  <c r="CI324" i="33" s="1"/>
  <c r="CD324" i="33" s="1"/>
  <c r="CH323" i="33"/>
  <c r="CI323" i="33" s="1"/>
  <c r="CH322" i="33"/>
  <c r="CI322" i="33" s="1"/>
  <c r="CH321" i="33"/>
  <c r="CI321" i="33" s="1"/>
  <c r="CH320" i="33"/>
  <c r="CI320" i="33" s="1"/>
  <c r="CH319" i="33"/>
  <c r="CI319" i="33" s="1"/>
  <c r="CH318" i="33"/>
  <c r="CI318" i="33" s="1"/>
  <c r="CH317" i="33"/>
  <c r="CI317" i="33" s="1"/>
  <c r="CH316" i="33"/>
  <c r="CI316" i="33" s="1"/>
  <c r="CD316" i="33" s="1"/>
  <c r="CH315" i="33"/>
  <c r="CI315" i="33" s="1"/>
  <c r="CH314" i="33"/>
  <c r="CI314" i="33" s="1"/>
  <c r="CH313" i="33"/>
  <c r="CI313" i="33" s="1"/>
  <c r="CH312" i="33"/>
  <c r="CI312" i="33" s="1"/>
  <c r="CH311" i="33"/>
  <c r="CI311" i="33" s="1"/>
  <c r="CH310" i="33"/>
  <c r="CI310" i="33" s="1"/>
  <c r="CJ310" i="33" s="1"/>
  <c r="CH309" i="33"/>
  <c r="CI309" i="33" s="1"/>
  <c r="CJ309" i="33" s="1"/>
  <c r="CH308" i="33"/>
  <c r="CC308" i="33" s="1"/>
  <c r="CH307" i="33"/>
  <c r="CH306" i="33"/>
  <c r="CH305" i="33"/>
  <c r="CI305" i="33" s="1"/>
  <c r="CJ305" i="33" s="1"/>
  <c r="CH304" i="33"/>
  <c r="CI304" i="33" s="1"/>
  <c r="CH303" i="33"/>
  <c r="CI303" i="33" s="1"/>
  <c r="CH302" i="33"/>
  <c r="CI302" i="33" s="1"/>
  <c r="CJ302" i="33" s="1"/>
  <c r="CH301" i="33"/>
  <c r="CI301" i="33" s="1"/>
  <c r="CJ301" i="33" s="1"/>
  <c r="CH300" i="33"/>
  <c r="CC300" i="33" s="1"/>
  <c r="CH299" i="33"/>
  <c r="CI299" i="33" s="1"/>
  <c r="CJ299" i="33" s="1"/>
  <c r="CH298" i="33"/>
  <c r="CI298" i="33" s="1"/>
  <c r="CJ298" i="33" s="1"/>
  <c r="CH297" i="33"/>
  <c r="CI297" i="33" s="1"/>
  <c r="CJ297" i="33" s="1"/>
  <c r="CH296" i="33"/>
  <c r="CI296" i="33" s="1"/>
  <c r="CH295" i="33"/>
  <c r="CH294" i="33"/>
  <c r="CI294" i="33" s="1"/>
  <c r="CJ294" i="33" s="1"/>
  <c r="CH293" i="33"/>
  <c r="CI293" i="33" s="1"/>
  <c r="CJ293" i="33" s="1"/>
  <c r="CH292" i="33"/>
  <c r="CC292" i="33" s="1"/>
  <c r="CH291" i="33"/>
  <c r="CH290" i="33"/>
  <c r="CH289" i="33"/>
  <c r="CI289" i="33" s="1"/>
  <c r="CJ289" i="33" s="1"/>
  <c r="CH288" i="33"/>
  <c r="CI288" i="33" s="1"/>
  <c r="CH287" i="33"/>
  <c r="CI287" i="33" s="1"/>
  <c r="CH286" i="33"/>
  <c r="CI286" i="33" s="1"/>
  <c r="CJ286" i="33" s="1"/>
  <c r="CH285" i="33"/>
  <c r="CI285" i="33" s="1"/>
  <c r="CJ285" i="33" s="1"/>
  <c r="CH284" i="33"/>
  <c r="CI284" i="33" s="1"/>
  <c r="CH283" i="33"/>
  <c r="CI283" i="33" s="1"/>
  <c r="CJ283" i="33" s="1"/>
  <c r="CH282" i="33"/>
  <c r="CI282" i="33" s="1"/>
  <c r="CJ282" i="33" s="1"/>
  <c r="CH281" i="33"/>
  <c r="CI281" i="33" s="1"/>
  <c r="CJ281" i="33" s="1"/>
  <c r="CH280" i="33"/>
  <c r="CI280" i="33" s="1"/>
  <c r="CH279" i="33"/>
  <c r="CH278" i="33"/>
  <c r="CI278" i="33" s="1"/>
  <c r="CJ278" i="33" s="1"/>
  <c r="CH277" i="33"/>
  <c r="CI277" i="33" s="1"/>
  <c r="CJ277" i="33" s="1"/>
  <c r="CH276" i="33"/>
  <c r="CC276" i="33" s="1"/>
  <c r="CH275" i="33"/>
  <c r="CH274" i="33"/>
  <c r="CH273" i="33"/>
  <c r="CI273" i="33" s="1"/>
  <c r="CH272" i="33"/>
  <c r="CI272" i="33" s="1"/>
  <c r="CH271" i="33"/>
  <c r="CI271" i="33" s="1"/>
  <c r="CH270" i="33"/>
  <c r="CI270" i="33" s="1"/>
  <c r="CJ270" i="33" s="1"/>
  <c r="CH269" i="33"/>
  <c r="CI269" i="33" s="1"/>
  <c r="CJ269" i="33" s="1"/>
  <c r="CH268" i="33"/>
  <c r="CH267" i="33"/>
  <c r="CI267" i="33" s="1"/>
  <c r="CJ267" i="33" s="1"/>
  <c r="CH266" i="33"/>
  <c r="CI266" i="33" s="1"/>
  <c r="CJ266" i="33" s="1"/>
  <c r="CH265" i="33"/>
  <c r="CI265" i="33" s="1"/>
  <c r="CJ265" i="33" s="1"/>
  <c r="CH264" i="33"/>
  <c r="CI264" i="33" s="1"/>
  <c r="CH263" i="33"/>
  <c r="CH262" i="33"/>
  <c r="CI262" i="33" s="1"/>
  <c r="CJ262" i="33" s="1"/>
  <c r="CH261" i="33"/>
  <c r="CI261" i="33" s="1"/>
  <c r="CJ261" i="33" s="1"/>
  <c r="CH260" i="33"/>
  <c r="CH259" i="33"/>
  <c r="CH258" i="33"/>
  <c r="CH257" i="33"/>
  <c r="CI257" i="33" s="1"/>
  <c r="CH256" i="33"/>
  <c r="CI256" i="33" s="1"/>
  <c r="CH255" i="33"/>
  <c r="CI255" i="33" s="1"/>
  <c r="CH254" i="33"/>
  <c r="CI254" i="33" s="1"/>
  <c r="CJ254" i="33" s="1"/>
  <c r="CH253" i="33"/>
  <c r="CI253" i="33" s="1"/>
  <c r="CJ253" i="33" s="1"/>
  <c r="CH252" i="33"/>
  <c r="CI252" i="33" s="1"/>
  <c r="CD252" i="33" s="1"/>
  <c r="CH251" i="33"/>
  <c r="CI251" i="33" s="1"/>
  <c r="CJ251" i="33" s="1"/>
  <c r="CH250" i="33"/>
  <c r="CI250" i="33" s="1"/>
  <c r="CJ250" i="33" s="1"/>
  <c r="CH249" i="33"/>
  <c r="CI249" i="33" s="1"/>
  <c r="CJ249" i="33" s="1"/>
  <c r="CH248" i="33"/>
  <c r="CI248" i="33" s="1"/>
  <c r="CH247" i="33"/>
  <c r="CH246" i="33"/>
  <c r="CI246" i="33" s="1"/>
  <c r="CJ246" i="33" s="1"/>
  <c r="CH245" i="33"/>
  <c r="CI245" i="33" s="1"/>
  <c r="CJ245" i="33" s="1"/>
  <c r="CH244" i="33"/>
  <c r="CC244" i="33" s="1"/>
  <c r="CH243" i="33"/>
  <c r="CH242" i="33"/>
  <c r="CH241" i="33"/>
  <c r="CI241" i="33" s="1"/>
  <c r="CH240" i="33"/>
  <c r="CI240" i="33" s="1"/>
  <c r="CH239" i="33"/>
  <c r="CI239" i="33" s="1"/>
  <c r="CH238" i="33"/>
  <c r="CI238" i="33" s="1"/>
  <c r="CJ238" i="33" s="1"/>
  <c r="CH237" i="33"/>
  <c r="CI237" i="33" s="1"/>
  <c r="CJ237" i="33" s="1"/>
  <c r="CH236" i="33"/>
  <c r="CI236" i="33" s="1"/>
  <c r="CD236" i="33" s="1"/>
  <c r="CH235" i="33"/>
  <c r="CI235" i="33" s="1"/>
  <c r="CJ235" i="33" s="1"/>
  <c r="CH234" i="33"/>
  <c r="CI234" i="33" s="1"/>
  <c r="CJ234" i="33" s="1"/>
  <c r="CH233" i="33"/>
  <c r="CI233" i="33" s="1"/>
  <c r="CJ233" i="33" s="1"/>
  <c r="CH232" i="33"/>
  <c r="CI232" i="33" s="1"/>
  <c r="CH231" i="33"/>
  <c r="CH230" i="33"/>
  <c r="CI230" i="33" s="1"/>
  <c r="CJ230" i="33" s="1"/>
  <c r="CH229" i="33"/>
  <c r="CI229" i="33" s="1"/>
  <c r="CJ229" i="33" s="1"/>
  <c r="CH228" i="33"/>
  <c r="CC228" i="33" s="1"/>
  <c r="CH227" i="33"/>
  <c r="CH226" i="33"/>
  <c r="CH225" i="33"/>
  <c r="CI225" i="33" s="1"/>
  <c r="CH224" i="33"/>
  <c r="CI224" i="33" s="1"/>
  <c r="CH223" i="33"/>
  <c r="CI223" i="33" s="1"/>
  <c r="CH222" i="33"/>
  <c r="CI222" i="33" s="1"/>
  <c r="CJ222" i="33" s="1"/>
  <c r="CH221" i="33"/>
  <c r="CI221" i="33" s="1"/>
  <c r="CJ221" i="33" s="1"/>
  <c r="CH220" i="33"/>
  <c r="CI220" i="33" s="1"/>
  <c r="CH219" i="33"/>
  <c r="CI219" i="33" s="1"/>
  <c r="CJ219" i="33" s="1"/>
  <c r="CH218" i="33"/>
  <c r="CI218" i="33" s="1"/>
  <c r="CJ218" i="33" s="1"/>
  <c r="CH217" i="33"/>
  <c r="CI217" i="33" s="1"/>
  <c r="CJ217" i="33" s="1"/>
  <c r="CH216" i="33"/>
  <c r="CI216" i="33" s="1"/>
  <c r="CH215" i="33"/>
  <c r="CH214" i="33"/>
  <c r="CI214" i="33" s="1"/>
  <c r="CJ214" i="33" s="1"/>
  <c r="CH213" i="33"/>
  <c r="CI213" i="33" s="1"/>
  <c r="CJ213" i="33" s="1"/>
  <c r="CH212" i="33"/>
  <c r="CC212" i="33" s="1"/>
  <c r="CH211" i="33"/>
  <c r="CH210" i="33"/>
  <c r="CH209" i="33"/>
  <c r="CI209" i="33" s="1"/>
  <c r="CH208" i="33"/>
  <c r="CI208" i="33" s="1"/>
  <c r="CH207" i="33"/>
  <c r="CH206" i="33"/>
  <c r="CI206" i="33" s="1"/>
  <c r="CJ206" i="33" s="1"/>
  <c r="CH205" i="33"/>
  <c r="CI205" i="33" s="1"/>
  <c r="CJ205" i="33" s="1"/>
  <c r="CH204" i="33"/>
  <c r="CC204" i="33" s="1"/>
  <c r="CH203" i="33"/>
  <c r="CH202" i="33"/>
  <c r="CI202" i="33" s="1"/>
  <c r="CH201" i="33"/>
  <c r="CH200" i="33"/>
  <c r="CI200" i="33" s="1"/>
  <c r="CJ200" i="33" s="1"/>
  <c r="CH199" i="33"/>
  <c r="CH198" i="33"/>
  <c r="CI198" i="33" s="1"/>
  <c r="CH197" i="33"/>
  <c r="CI197" i="33" s="1"/>
  <c r="CH196" i="33"/>
  <c r="CH195" i="33"/>
  <c r="CI195" i="33" s="1"/>
  <c r="CJ195" i="33" s="1"/>
  <c r="CH194" i="33"/>
  <c r="CH193" i="33"/>
  <c r="CH192" i="33"/>
  <c r="CI192" i="33" s="1"/>
  <c r="CJ192" i="33" s="1"/>
  <c r="CH191" i="33"/>
  <c r="CI191" i="33" s="1"/>
  <c r="CH190" i="33"/>
  <c r="CI190" i="33" s="1"/>
  <c r="CJ190" i="33" s="1"/>
  <c r="CH189" i="33"/>
  <c r="CI189" i="33" s="1"/>
  <c r="CJ189" i="33" s="1"/>
  <c r="CH188" i="33"/>
  <c r="CH187" i="33"/>
  <c r="CI187" i="33" s="1"/>
  <c r="CJ187" i="33" s="1"/>
  <c r="CH186" i="33"/>
  <c r="CH185" i="33"/>
  <c r="CH184" i="33"/>
  <c r="CI184" i="33" s="1"/>
  <c r="CJ184" i="33" s="1"/>
  <c r="CH183" i="33"/>
  <c r="CI183" i="33" s="1"/>
  <c r="CH182" i="33"/>
  <c r="CH181" i="33"/>
  <c r="CH180" i="33"/>
  <c r="CH179" i="33"/>
  <c r="CI179" i="33" s="1"/>
  <c r="CJ179" i="33" s="1"/>
  <c r="CH178" i="33"/>
  <c r="CH177" i="33"/>
  <c r="CH176" i="33"/>
  <c r="CI176" i="33" s="1"/>
  <c r="CJ176" i="33" s="1"/>
  <c r="CH175" i="33"/>
  <c r="CI175" i="33" s="1"/>
  <c r="CH174" i="33"/>
  <c r="CI174" i="33" s="1"/>
  <c r="CJ174" i="33" s="1"/>
  <c r="CH173" i="33"/>
  <c r="CI173" i="33" s="1"/>
  <c r="CJ173" i="33" s="1"/>
  <c r="CH172" i="33"/>
  <c r="CI172" i="33" s="1"/>
  <c r="CD172" i="33" s="1"/>
  <c r="CH171" i="33"/>
  <c r="CI171" i="33" s="1"/>
  <c r="CJ171" i="33" s="1"/>
  <c r="CH170" i="33"/>
  <c r="CH169" i="33"/>
  <c r="CH168" i="33"/>
  <c r="CI168" i="33" s="1"/>
  <c r="CJ168" i="33" s="1"/>
  <c r="CH167" i="33"/>
  <c r="CI167" i="33" s="1"/>
  <c r="CH166" i="33"/>
  <c r="CH165" i="33"/>
  <c r="CH164" i="33"/>
  <c r="CH163" i="33"/>
  <c r="CI163" i="33" s="1"/>
  <c r="CJ163" i="33" s="1"/>
  <c r="CH162" i="33"/>
  <c r="CH161" i="33"/>
  <c r="CH160" i="33"/>
  <c r="CI160" i="33" s="1"/>
  <c r="CJ160" i="33" s="1"/>
  <c r="CH159" i="33"/>
  <c r="CI159" i="33" s="1"/>
  <c r="CJ159" i="33" s="1"/>
  <c r="CH158" i="33"/>
  <c r="CI158" i="33" s="1"/>
  <c r="CJ158" i="33" s="1"/>
  <c r="CH157" i="33"/>
  <c r="CI157" i="33" s="1"/>
  <c r="CJ157" i="33" s="1"/>
  <c r="CH156" i="33"/>
  <c r="CI156" i="33" s="1"/>
  <c r="CD156" i="33" s="1"/>
  <c r="CH155" i="33"/>
  <c r="CI155" i="33" s="1"/>
  <c r="CJ155" i="33" s="1"/>
  <c r="CH154" i="33"/>
  <c r="CH153" i="33"/>
  <c r="CH152" i="33"/>
  <c r="CI152" i="33" s="1"/>
  <c r="CJ152" i="33" s="1"/>
  <c r="CH151" i="33"/>
  <c r="CI151" i="33" s="1"/>
  <c r="CH150" i="33"/>
  <c r="CH149" i="33"/>
  <c r="CH148" i="33"/>
  <c r="CH147" i="33"/>
  <c r="CI147" i="33" s="1"/>
  <c r="CJ147" i="33" s="1"/>
  <c r="CH146" i="33"/>
  <c r="CI146" i="33" s="1"/>
  <c r="CH145" i="33"/>
  <c r="CH144" i="33"/>
  <c r="CI144" i="33" s="1"/>
  <c r="CJ144" i="33" s="1"/>
  <c r="CH143" i="33"/>
  <c r="CI143" i="33" s="1"/>
  <c r="CJ143" i="33" s="1"/>
  <c r="CH142" i="33"/>
  <c r="CI142" i="33" s="1"/>
  <c r="CJ142" i="33" s="1"/>
  <c r="CH141" i="33"/>
  <c r="CI141" i="33" s="1"/>
  <c r="CJ141" i="33" s="1"/>
  <c r="CH140" i="33"/>
  <c r="CI140" i="33" s="1"/>
  <c r="CD140" i="33" s="1"/>
  <c r="CH139" i="33"/>
  <c r="CI139" i="33" s="1"/>
  <c r="CJ139" i="33" s="1"/>
  <c r="CH138" i="33"/>
  <c r="CH137" i="33"/>
  <c r="CH136" i="33"/>
  <c r="CI136" i="33" s="1"/>
  <c r="CJ136" i="33" s="1"/>
  <c r="CH135" i="33"/>
  <c r="CI135" i="33" s="1"/>
  <c r="CH134" i="33"/>
  <c r="CH133" i="33"/>
  <c r="CH132" i="33"/>
  <c r="CH131" i="33"/>
  <c r="CI131" i="33" s="1"/>
  <c r="CJ131" i="33" s="1"/>
  <c r="CH130" i="33"/>
  <c r="CH129" i="33"/>
  <c r="CH128" i="33"/>
  <c r="CI128" i="33" s="1"/>
  <c r="CJ128" i="33" s="1"/>
  <c r="CH127" i="33"/>
  <c r="CI127" i="33" s="1"/>
  <c r="CJ127" i="33" s="1"/>
  <c r="CH126" i="33"/>
  <c r="CI126" i="33" s="1"/>
  <c r="CJ126" i="33" s="1"/>
  <c r="CH125" i="33"/>
  <c r="CI125" i="33" s="1"/>
  <c r="CJ125" i="33" s="1"/>
  <c r="CH124" i="33"/>
  <c r="CI124" i="33" s="1"/>
  <c r="CH123" i="33"/>
  <c r="CI123" i="33" s="1"/>
  <c r="CJ123" i="33" s="1"/>
  <c r="CH121" i="33"/>
  <c r="CI121" i="33" s="1"/>
  <c r="CH120" i="33"/>
  <c r="CH119" i="33"/>
  <c r="CI119" i="33" s="1"/>
  <c r="U119" i="33"/>
  <c r="AB119" i="33" s="1"/>
  <c r="T119" i="33"/>
  <c r="AA119" i="33" s="1"/>
  <c r="J119" i="33" s="1"/>
  <c r="S119" i="33"/>
  <c r="Z119" i="33" s="1"/>
  <c r="Y119" i="33"/>
  <c r="CH118" i="33"/>
  <c r="U118" i="33"/>
  <c r="AB118" i="33" s="1"/>
  <c r="AC118" i="33" s="1"/>
  <c r="T118" i="33"/>
  <c r="AA118" i="33" s="1"/>
  <c r="S118" i="33"/>
  <c r="Z118" i="33" s="1"/>
  <c r="Y118" i="33"/>
  <c r="CH117" i="33"/>
  <c r="U117" i="33"/>
  <c r="AB117" i="33" s="1"/>
  <c r="T117" i="33"/>
  <c r="AA117" i="33" s="1"/>
  <c r="S117" i="33"/>
  <c r="Z117" i="33" s="1"/>
  <c r="Y117" i="33"/>
  <c r="CH116" i="33"/>
  <c r="CI116" i="33" s="1"/>
  <c r="CJ116" i="33" s="1"/>
  <c r="U116" i="33"/>
  <c r="AB116" i="33" s="1"/>
  <c r="T116" i="33"/>
  <c r="AA116" i="33" s="1"/>
  <c r="J116" i="33" s="1"/>
  <c r="S116" i="33"/>
  <c r="Z116" i="33" s="1"/>
  <c r="CH115" i="33"/>
  <c r="CI115" i="33" s="1"/>
  <c r="U115" i="33"/>
  <c r="AB115" i="33" s="1"/>
  <c r="AC115" i="33" s="1"/>
  <c r="T115" i="33"/>
  <c r="AA115" i="33" s="1"/>
  <c r="S115" i="33"/>
  <c r="Z115" i="33" s="1"/>
  <c r="CH114" i="33"/>
  <c r="CI114" i="33" s="1"/>
  <c r="CJ114" i="33" s="1"/>
  <c r="U114" i="33"/>
  <c r="AB114" i="33" s="1"/>
  <c r="AC114" i="33" s="1"/>
  <c r="T114" i="33"/>
  <c r="AA114" i="33" s="1"/>
  <c r="J114" i="33" s="1"/>
  <c r="S114" i="33"/>
  <c r="Z114" i="33" s="1"/>
  <c r="CH113" i="33"/>
  <c r="CI113" i="33" s="1"/>
  <c r="U113" i="33"/>
  <c r="AB113" i="33" s="1"/>
  <c r="AC113" i="33" s="1"/>
  <c r="T113" i="33"/>
  <c r="AA113" i="33" s="1"/>
  <c r="K113" i="33" s="1"/>
  <c r="S113" i="33"/>
  <c r="Z113" i="33" s="1"/>
  <c r="CH112" i="33"/>
  <c r="CI112" i="33" s="1"/>
  <c r="CJ112" i="33" s="1"/>
  <c r="U112" i="33"/>
  <c r="AB112" i="33" s="1"/>
  <c r="AC112" i="33" s="1"/>
  <c r="T112" i="33"/>
  <c r="AA112" i="33" s="1"/>
  <c r="S112" i="33"/>
  <c r="Z112" i="33" s="1"/>
  <c r="Y112" i="33"/>
  <c r="CH111" i="33"/>
  <c r="CI111" i="33" s="1"/>
  <c r="CJ111" i="33" s="1"/>
  <c r="U111" i="33"/>
  <c r="AB111" i="33" s="1"/>
  <c r="T111" i="33"/>
  <c r="AA111" i="33" s="1"/>
  <c r="S111" i="33"/>
  <c r="Z111" i="33" s="1"/>
  <c r="Y111" i="33"/>
  <c r="CH110" i="33"/>
  <c r="CI110" i="33" s="1"/>
  <c r="CJ110" i="33" s="1"/>
  <c r="U110" i="33"/>
  <c r="AB110" i="33" s="1"/>
  <c r="T110" i="33"/>
  <c r="AA110" i="33" s="1"/>
  <c r="J110" i="33" s="1"/>
  <c r="S110" i="33"/>
  <c r="Z110" i="33" s="1"/>
  <c r="Y110" i="33"/>
  <c r="CH109" i="33"/>
  <c r="CI109" i="33" s="1"/>
  <c r="CJ109" i="33" s="1"/>
  <c r="U109" i="33"/>
  <c r="AB109" i="33" s="1"/>
  <c r="AC109" i="33" s="1"/>
  <c r="T109" i="33"/>
  <c r="AA109" i="33" s="1"/>
  <c r="K109" i="33" s="1"/>
  <c r="S109" i="33"/>
  <c r="Z109" i="33" s="1"/>
  <c r="Y109" i="33"/>
  <c r="CH108" i="33"/>
  <c r="CI108" i="33" s="1"/>
  <c r="U108" i="33"/>
  <c r="AB108" i="33" s="1"/>
  <c r="AC108" i="33" s="1"/>
  <c r="T108" i="33"/>
  <c r="AA108" i="33" s="1"/>
  <c r="S108" i="33"/>
  <c r="Z108" i="33" s="1"/>
  <c r="CH107" i="33"/>
  <c r="CI107" i="33" s="1"/>
  <c r="CJ107" i="33" s="1"/>
  <c r="U107" i="33"/>
  <c r="AB107" i="33" s="1"/>
  <c r="T107" i="33"/>
  <c r="AA107" i="33" s="1"/>
  <c r="K107" i="33" s="1"/>
  <c r="S107" i="33"/>
  <c r="Z107" i="33" s="1"/>
  <c r="CH106" i="33"/>
  <c r="CI106" i="33" s="1"/>
  <c r="CJ106" i="33" s="1"/>
  <c r="U106" i="33"/>
  <c r="AB106" i="33" s="1"/>
  <c r="T106" i="33"/>
  <c r="AA106" i="33" s="1"/>
  <c r="J106" i="33" s="1"/>
  <c r="S106" i="33"/>
  <c r="Z106" i="33" s="1"/>
  <c r="CH105" i="33"/>
  <c r="U105" i="33"/>
  <c r="AB105" i="33" s="1"/>
  <c r="AC105" i="33" s="1"/>
  <c r="T105" i="33"/>
  <c r="AA105" i="33" s="1"/>
  <c r="K105" i="33" s="1"/>
  <c r="S105" i="33"/>
  <c r="Z105" i="33" s="1"/>
  <c r="CH104" i="33"/>
  <c r="CI104" i="33" s="1"/>
  <c r="U104" i="33"/>
  <c r="AB104" i="33" s="1"/>
  <c r="AC104" i="33" s="1"/>
  <c r="T104" i="33"/>
  <c r="AA104" i="33" s="1"/>
  <c r="J104" i="33" s="1"/>
  <c r="S104" i="33"/>
  <c r="Z104" i="33" s="1"/>
  <c r="Y104" i="33"/>
  <c r="CH103" i="33"/>
  <c r="CI103" i="33" s="1"/>
  <c r="CJ103" i="33" s="1"/>
  <c r="U103" i="33"/>
  <c r="AB103" i="33" s="1"/>
  <c r="T103" i="33"/>
  <c r="AA103" i="33" s="1"/>
  <c r="S103" i="33"/>
  <c r="Z103" i="33" s="1"/>
  <c r="Y103" i="33"/>
  <c r="CH102" i="33"/>
  <c r="CI102" i="33" s="1"/>
  <c r="U102" i="33"/>
  <c r="AB102" i="33" s="1"/>
  <c r="T102" i="33"/>
  <c r="AA102" i="33" s="1"/>
  <c r="S102" i="33"/>
  <c r="Z102" i="33" s="1"/>
  <c r="Y102" i="33"/>
  <c r="CH101" i="33"/>
  <c r="CI101" i="33" s="1"/>
  <c r="U101" i="33"/>
  <c r="AB101" i="33" s="1"/>
  <c r="T101" i="33"/>
  <c r="AA101" i="33" s="1"/>
  <c r="S101" i="33"/>
  <c r="Z101" i="33" s="1"/>
  <c r="Y101" i="33"/>
  <c r="CH100" i="33"/>
  <c r="CI100" i="33" s="1"/>
  <c r="CJ100" i="33" s="1"/>
  <c r="U100" i="33"/>
  <c r="AB100" i="33" s="1"/>
  <c r="T100" i="33"/>
  <c r="AA100" i="33" s="1"/>
  <c r="S100" i="33"/>
  <c r="Z100" i="33" s="1"/>
  <c r="CH99" i="33"/>
  <c r="CC99" i="33" s="1"/>
  <c r="U99" i="33"/>
  <c r="AB99" i="33" s="1"/>
  <c r="AC99" i="33" s="1"/>
  <c r="T99" i="33"/>
  <c r="AA99" i="33" s="1"/>
  <c r="S99" i="33"/>
  <c r="Z99" i="33" s="1"/>
  <c r="CH98" i="33"/>
  <c r="CI98" i="33" s="1"/>
  <c r="U98" i="33"/>
  <c r="AB98" i="33" s="1"/>
  <c r="T98" i="33"/>
  <c r="AA98" i="33" s="1"/>
  <c r="S98" i="33"/>
  <c r="Z98" i="33" s="1"/>
  <c r="CH97" i="33"/>
  <c r="CI97" i="33" s="1"/>
  <c r="U97" i="33"/>
  <c r="AB97" i="33" s="1"/>
  <c r="T97" i="33"/>
  <c r="AA97" i="33" s="1"/>
  <c r="S97" i="33"/>
  <c r="Z97" i="33" s="1"/>
  <c r="CH96" i="33"/>
  <c r="CI96" i="33" s="1"/>
  <c r="CJ96" i="33" s="1"/>
  <c r="U96" i="33"/>
  <c r="AB96" i="33" s="1"/>
  <c r="AC96" i="33" s="1"/>
  <c r="T96" i="33"/>
  <c r="AA96" i="33" s="1"/>
  <c r="K96" i="33" s="1"/>
  <c r="S96" i="33"/>
  <c r="Z96" i="33" s="1"/>
  <c r="Y96" i="33"/>
  <c r="CH95" i="33"/>
  <c r="U95" i="33"/>
  <c r="AB95" i="33" s="1"/>
  <c r="T95" i="33"/>
  <c r="AA95" i="33" s="1"/>
  <c r="S95" i="33"/>
  <c r="Z95" i="33" s="1"/>
  <c r="Y95" i="33"/>
  <c r="CH94" i="33"/>
  <c r="CI94" i="33" s="1"/>
  <c r="U94" i="33"/>
  <c r="AB94" i="33" s="1"/>
  <c r="T94" i="33"/>
  <c r="AA94" i="33" s="1"/>
  <c r="K94" i="33" s="1"/>
  <c r="S94" i="33"/>
  <c r="Z94" i="33" s="1"/>
  <c r="Y94" i="33"/>
  <c r="CH93" i="33"/>
  <c r="CI93" i="33" s="1"/>
  <c r="CJ93" i="33" s="1"/>
  <c r="U93" i="33"/>
  <c r="AB93" i="33" s="1"/>
  <c r="T93" i="33"/>
  <c r="AA93" i="33" s="1"/>
  <c r="J93" i="33" s="1"/>
  <c r="S93" i="33"/>
  <c r="Z93" i="33" s="1"/>
  <c r="Y93" i="33"/>
  <c r="CH92" i="33"/>
  <c r="CI92" i="33" s="1"/>
  <c r="CJ92" i="33" s="1"/>
  <c r="U92" i="33"/>
  <c r="AB92" i="33" s="1"/>
  <c r="T92" i="33"/>
  <c r="AA92" i="33" s="1"/>
  <c r="K92" i="33" s="1"/>
  <c r="S92" i="33"/>
  <c r="Z92" i="33" s="1"/>
  <c r="CH91" i="33"/>
  <c r="CI91" i="33" s="1"/>
  <c r="CD91" i="33" s="1"/>
  <c r="CH90" i="33"/>
  <c r="CI90" i="33" s="1"/>
  <c r="CH89" i="33"/>
  <c r="U89" i="33"/>
  <c r="AB89" i="33" s="1"/>
  <c r="AC89" i="33" s="1"/>
  <c r="T89" i="33"/>
  <c r="AA89" i="33" s="1"/>
  <c r="S89" i="33"/>
  <c r="Z89" i="33" s="1"/>
  <c r="CH88" i="33"/>
  <c r="CI88" i="33" s="1"/>
  <c r="CJ88" i="33" s="1"/>
  <c r="CB628" i="33"/>
  <c r="U88" i="33"/>
  <c r="AB88" i="33" s="1"/>
  <c r="T88" i="33"/>
  <c r="AA88" i="33" s="1"/>
  <c r="S88" i="33"/>
  <c r="Z88" i="33" s="1"/>
  <c r="Y88" i="33"/>
  <c r="CH87" i="33"/>
  <c r="CI87" i="33" s="1"/>
  <c r="CJ87" i="33" s="1"/>
  <c r="U87" i="33"/>
  <c r="AB87" i="33" s="1"/>
  <c r="T87" i="33"/>
  <c r="AA87" i="33" s="1"/>
  <c r="J87" i="33" s="1"/>
  <c r="S87" i="33"/>
  <c r="Z87" i="33" s="1"/>
  <c r="Y87" i="33"/>
  <c r="CB620" i="33"/>
  <c r="CH86" i="33"/>
  <c r="U86" i="33"/>
  <c r="AB86" i="33" s="1"/>
  <c r="AC86" i="33" s="1"/>
  <c r="T86" i="33"/>
  <c r="AA86" i="33" s="1"/>
  <c r="K86" i="33" s="1"/>
  <c r="S86" i="33"/>
  <c r="Z86" i="33" s="1"/>
  <c r="Y86" i="33"/>
  <c r="CB612" i="33"/>
  <c r="CH85" i="33"/>
  <c r="CI85" i="33" s="1"/>
  <c r="U85" i="33"/>
  <c r="AB85" i="33" s="1"/>
  <c r="AC85" i="33" s="1"/>
  <c r="T85" i="33"/>
  <c r="AA85" i="33" s="1"/>
  <c r="S85" i="33"/>
  <c r="Z85" i="33" s="1"/>
  <c r="Y85" i="33"/>
  <c r="CB604" i="33"/>
  <c r="CH84" i="33"/>
  <c r="CI84" i="33" s="1"/>
  <c r="CJ84" i="33" s="1"/>
  <c r="U84" i="33"/>
  <c r="AB84" i="33" s="1"/>
  <c r="T84" i="33"/>
  <c r="AA84" i="33" s="1"/>
  <c r="S84" i="33"/>
  <c r="Z84" i="33" s="1"/>
  <c r="CB596" i="33"/>
  <c r="CH83" i="33"/>
  <c r="CI83" i="33" s="1"/>
  <c r="CJ83" i="33" s="1"/>
  <c r="CB588" i="33"/>
  <c r="U83" i="33"/>
  <c r="AB83" i="33" s="1"/>
  <c r="T83" i="33"/>
  <c r="AA83" i="33" s="1"/>
  <c r="J83" i="33" s="1"/>
  <c r="S83" i="33"/>
  <c r="Z83" i="33" s="1"/>
  <c r="CH82" i="33"/>
  <c r="CI82" i="33" s="1"/>
  <c r="CJ82" i="33" s="1"/>
  <c r="U82" i="33"/>
  <c r="AB82" i="33" s="1"/>
  <c r="AC82" i="33" s="1"/>
  <c r="T82" i="33"/>
  <c r="AA82" i="33" s="1"/>
  <c r="S82" i="33"/>
  <c r="Z82" i="33" s="1"/>
  <c r="Y82" i="33"/>
  <c r="CB580" i="33"/>
  <c r="CH81" i="33"/>
  <c r="CI81" i="33" s="1"/>
  <c r="U81" i="33"/>
  <c r="AB81" i="33" s="1"/>
  <c r="AC81" i="33" s="1"/>
  <c r="T81" i="33"/>
  <c r="AA81" i="33" s="1"/>
  <c r="S81" i="33"/>
  <c r="Z81" i="33" s="1"/>
  <c r="CH80" i="33"/>
  <c r="CI80" i="33" s="1"/>
  <c r="U80" i="33"/>
  <c r="AB80" i="33" s="1"/>
  <c r="AC80" i="33" s="1"/>
  <c r="T80" i="33"/>
  <c r="AA80" i="33" s="1"/>
  <c r="K80" i="33" s="1"/>
  <c r="S80" i="33"/>
  <c r="Z80" i="33" s="1"/>
  <c r="Y80" i="33"/>
  <c r="CB564" i="33"/>
  <c r="CH79" i="33"/>
  <c r="CI79" i="33" s="1"/>
  <c r="CJ79" i="33" s="1"/>
  <c r="U79" i="33"/>
  <c r="AB79" i="33" s="1"/>
  <c r="AC79" i="33" s="1"/>
  <c r="T79" i="33"/>
  <c r="AA79" i="33" s="1"/>
  <c r="J79" i="33" s="1"/>
  <c r="S79" i="33"/>
  <c r="Z79" i="33" s="1"/>
  <c r="Y79" i="33"/>
  <c r="CB556" i="33"/>
  <c r="CH78" i="33"/>
  <c r="CI78" i="33" s="1"/>
  <c r="U78" i="33"/>
  <c r="AB78" i="33" s="1"/>
  <c r="AC78" i="33" s="1"/>
  <c r="T78" i="33"/>
  <c r="AA78" i="33" s="1"/>
  <c r="K78" i="33" s="1"/>
  <c r="S78" i="33"/>
  <c r="Z78" i="33" s="1"/>
  <c r="Y78" i="33"/>
  <c r="CB548" i="33"/>
  <c r="CH77" i="33"/>
  <c r="CI77" i="33" s="1"/>
  <c r="CJ77" i="33" s="1"/>
  <c r="CB540" i="33"/>
  <c r="U77" i="33"/>
  <c r="AB77" i="33" s="1"/>
  <c r="AC77" i="33" s="1"/>
  <c r="T77" i="33"/>
  <c r="AA77" i="33" s="1"/>
  <c r="S77" i="33"/>
  <c r="Z77" i="33" s="1"/>
  <c r="Y77" i="33"/>
  <c r="CH76" i="33"/>
  <c r="CI76" i="33" s="1"/>
  <c r="CJ76" i="33" s="1"/>
  <c r="U76" i="33"/>
  <c r="AB76" i="33" s="1"/>
  <c r="T76" i="33"/>
  <c r="AA76" i="33" s="1"/>
  <c r="S76" i="33"/>
  <c r="Z76" i="33" s="1"/>
  <c r="CB532" i="33"/>
  <c r="CH75" i="33"/>
  <c r="CI75" i="33" s="1"/>
  <c r="CJ75" i="33" s="1"/>
  <c r="U75" i="33"/>
  <c r="AB75" i="33" s="1"/>
  <c r="T75" i="33"/>
  <c r="AA75" i="33" s="1"/>
  <c r="S75" i="33"/>
  <c r="Z75" i="33" s="1"/>
  <c r="CB524" i="33"/>
  <c r="CH74" i="33"/>
  <c r="CI74" i="33" s="1"/>
  <c r="U74" i="33"/>
  <c r="AB74" i="33" s="1"/>
  <c r="T74" i="33"/>
  <c r="AA74" i="33" s="1"/>
  <c r="K74" i="33" s="1"/>
  <c r="S74" i="33"/>
  <c r="Z74" i="33" s="1"/>
  <c r="Y74" i="33"/>
  <c r="CB516" i="33"/>
  <c r="CH73" i="33"/>
  <c r="CI73" i="33" s="1"/>
  <c r="U73" i="33"/>
  <c r="AB73" i="33" s="1"/>
  <c r="T73" i="33"/>
  <c r="AA73" i="33" s="1"/>
  <c r="S73" i="33"/>
  <c r="Z73" i="33" s="1"/>
  <c r="CH72" i="33"/>
  <c r="CI72" i="33" s="1"/>
  <c r="CJ72" i="33" s="1"/>
  <c r="CB500" i="33"/>
  <c r="U72" i="33"/>
  <c r="AB72" i="33" s="1"/>
  <c r="T72" i="33"/>
  <c r="AA72" i="33" s="1"/>
  <c r="S72" i="33"/>
  <c r="Z72" i="33" s="1"/>
  <c r="Y72" i="33"/>
  <c r="CH71" i="33"/>
  <c r="CI71" i="33" s="1"/>
  <c r="U71" i="33"/>
  <c r="AB71" i="33" s="1"/>
  <c r="T71" i="33"/>
  <c r="AA71" i="33" s="1"/>
  <c r="S71" i="33"/>
  <c r="Z71" i="33" s="1"/>
  <c r="Y71" i="33"/>
  <c r="CB492" i="33"/>
  <c r="CH70" i="33"/>
  <c r="CI70" i="33" s="1"/>
  <c r="CJ70" i="33" s="1"/>
  <c r="U70" i="33"/>
  <c r="AB70" i="33" s="1"/>
  <c r="T70" i="33"/>
  <c r="AA70" i="33" s="1"/>
  <c r="K70" i="33" s="1"/>
  <c r="S70" i="33"/>
  <c r="Z70" i="33" s="1"/>
  <c r="Y70" i="33"/>
  <c r="CB484" i="33"/>
  <c r="CH69" i="33"/>
  <c r="CI69" i="33" s="1"/>
  <c r="CJ69" i="33" s="1"/>
  <c r="CB476" i="33"/>
  <c r="U69" i="33"/>
  <c r="AB69" i="33" s="1"/>
  <c r="T69" i="33"/>
  <c r="AA69" i="33" s="1"/>
  <c r="J69" i="33" s="1"/>
  <c r="S69" i="33"/>
  <c r="Z69" i="33" s="1"/>
  <c r="Y69" i="33"/>
  <c r="CH68" i="33"/>
  <c r="CI68" i="33" s="1"/>
  <c r="CJ68" i="33" s="1"/>
  <c r="U68" i="33"/>
  <c r="AB68" i="33" s="1"/>
  <c r="AC68" i="33" s="1"/>
  <c r="T68" i="33"/>
  <c r="AA68" i="33" s="1"/>
  <c r="K68" i="33" s="1"/>
  <c r="S68" i="33"/>
  <c r="Z68" i="33" s="1"/>
  <c r="CB468" i="33"/>
  <c r="CH67" i="33"/>
  <c r="CI67" i="33" s="1"/>
  <c r="CD67" i="33" s="1"/>
  <c r="CB460" i="33"/>
  <c r="U67" i="33"/>
  <c r="AB67" i="33" s="1"/>
  <c r="T67" i="33"/>
  <c r="AA67" i="33" s="1"/>
  <c r="S67" i="33"/>
  <c r="Z67" i="33" s="1"/>
  <c r="CH66" i="33"/>
  <c r="CI66" i="33" s="1"/>
  <c r="U66" i="33"/>
  <c r="AB66" i="33" s="1"/>
  <c r="AC66" i="33" s="1"/>
  <c r="T66" i="33"/>
  <c r="AA66" i="33" s="1"/>
  <c r="J66" i="33" s="1"/>
  <c r="S66" i="33"/>
  <c r="Z66" i="33" s="1"/>
  <c r="Y66" i="33"/>
  <c r="CB452" i="33"/>
  <c r="CH65" i="33"/>
  <c r="CI65" i="33" s="1"/>
  <c r="CJ65" i="33" s="1"/>
  <c r="U65" i="33"/>
  <c r="AB65" i="33" s="1"/>
  <c r="AC65" i="33" s="1"/>
  <c r="T65" i="33"/>
  <c r="AA65" i="33" s="1"/>
  <c r="J65" i="33" s="1"/>
  <c r="S65" i="33"/>
  <c r="Z65" i="33" s="1"/>
  <c r="CH64" i="33"/>
  <c r="CI64" i="33" s="1"/>
  <c r="U64" i="33"/>
  <c r="AB64" i="33" s="1"/>
  <c r="AC64" i="33" s="1"/>
  <c r="T64" i="33"/>
  <c r="AA64" i="33" s="1"/>
  <c r="K64" i="33" s="1"/>
  <c r="S64" i="33"/>
  <c r="Z64" i="33" s="1"/>
  <c r="Y64" i="33"/>
  <c r="CB436" i="33"/>
  <c r="CH63" i="33"/>
  <c r="CI63" i="33" s="1"/>
  <c r="CJ63" i="33" s="1"/>
  <c r="CB428" i="33"/>
  <c r="U63" i="33"/>
  <c r="AB63" i="33" s="1"/>
  <c r="AC63" i="33" s="1"/>
  <c r="T63" i="33"/>
  <c r="AA63" i="33" s="1"/>
  <c r="S63" i="33"/>
  <c r="Z63" i="33" s="1"/>
  <c r="Y63" i="33"/>
  <c r="CH62" i="33"/>
  <c r="CI62" i="33" s="1"/>
  <c r="CJ62" i="33" s="1"/>
  <c r="U62" i="33"/>
  <c r="AB62" i="33" s="1"/>
  <c r="T62" i="33"/>
  <c r="AA62" i="33" s="1"/>
  <c r="S62" i="33"/>
  <c r="Z62" i="33" s="1"/>
  <c r="Y62" i="33"/>
  <c r="CB420" i="33"/>
  <c r="CH61" i="33"/>
  <c r="CI61" i="33" s="1"/>
  <c r="CJ61" i="33" s="1"/>
  <c r="CB412" i="33"/>
  <c r="U61" i="33"/>
  <c r="AB61" i="33" s="1"/>
  <c r="T61" i="33"/>
  <c r="AA61" i="33" s="1"/>
  <c r="J61" i="33" s="1"/>
  <c r="S61" i="33"/>
  <c r="Z61" i="33" s="1"/>
  <c r="Y61" i="33"/>
  <c r="CH60" i="33"/>
  <c r="CI60" i="33" s="1"/>
  <c r="CJ60" i="33" s="1"/>
  <c r="U60" i="33"/>
  <c r="AB60" i="33" s="1"/>
  <c r="T60" i="33"/>
  <c r="AA60" i="33" s="1"/>
  <c r="S60" i="33"/>
  <c r="Z60" i="33" s="1"/>
  <c r="CB404" i="33"/>
  <c r="CH59" i="33"/>
  <c r="CI59" i="33" s="1"/>
  <c r="U59" i="33"/>
  <c r="AB59" i="33" s="1"/>
  <c r="AC59" i="33" s="1"/>
  <c r="T59" i="33"/>
  <c r="AA59" i="33" s="1"/>
  <c r="S59" i="33"/>
  <c r="Z59" i="33" s="1"/>
  <c r="CB396" i="33"/>
  <c r="CH58" i="33"/>
  <c r="CI58" i="33" s="1"/>
  <c r="U58" i="33"/>
  <c r="AB58" i="33" s="1"/>
  <c r="T58" i="33"/>
  <c r="AA58" i="33" s="1"/>
  <c r="K58" i="33" s="1"/>
  <c r="S58" i="33"/>
  <c r="Z58" i="33" s="1"/>
  <c r="Y58" i="33"/>
  <c r="CB388" i="33"/>
  <c r="CH57" i="33"/>
  <c r="CI57" i="33" s="1"/>
  <c r="U57" i="33"/>
  <c r="AB57" i="33" s="1"/>
  <c r="T57" i="33"/>
  <c r="AA57" i="33" s="1"/>
  <c r="S57" i="33"/>
  <c r="Z57" i="33" s="1"/>
  <c r="CH56" i="33"/>
  <c r="CI56" i="33" s="1"/>
  <c r="CJ56" i="33" s="1"/>
  <c r="U56" i="33"/>
  <c r="AB56" i="33" s="1"/>
  <c r="T56" i="33"/>
  <c r="AA56" i="33" s="1"/>
  <c r="S56" i="33"/>
  <c r="Z56" i="33" s="1"/>
  <c r="Y56" i="33"/>
  <c r="CB372" i="33"/>
  <c r="CH55" i="33"/>
  <c r="CI55" i="33" s="1"/>
  <c r="U55" i="33"/>
  <c r="AB55" i="33" s="1"/>
  <c r="T55" i="33"/>
  <c r="AA55" i="33" s="1"/>
  <c r="S55" i="33"/>
  <c r="Z55" i="33" s="1"/>
  <c r="Y55" i="33"/>
  <c r="CB364" i="33"/>
  <c r="CH54" i="33"/>
  <c r="CI54" i="33" s="1"/>
  <c r="CJ54" i="33" s="1"/>
  <c r="U54" i="33"/>
  <c r="AB54" i="33" s="1"/>
  <c r="T54" i="33"/>
  <c r="AA54" i="33" s="1"/>
  <c r="K54" i="33" s="1"/>
  <c r="S54" i="33"/>
  <c r="Z54" i="33" s="1"/>
  <c r="Y54" i="33"/>
  <c r="CB356" i="33"/>
  <c r="CH53" i="33"/>
  <c r="CI53" i="33" s="1"/>
  <c r="U53" i="33"/>
  <c r="AB53" i="33" s="1"/>
  <c r="T53" i="33"/>
  <c r="AA53" i="33" s="1"/>
  <c r="S53" i="33"/>
  <c r="Z53" i="33" s="1"/>
  <c r="Y53" i="33"/>
  <c r="CB348" i="33"/>
  <c r="CH52" i="33"/>
  <c r="CI52" i="33" s="1"/>
  <c r="CJ52" i="33" s="1"/>
  <c r="U52" i="33"/>
  <c r="AB52" i="33" s="1"/>
  <c r="T52" i="33"/>
  <c r="AA52" i="33" s="1"/>
  <c r="S52" i="33"/>
  <c r="Z52" i="33" s="1"/>
  <c r="CB340" i="33"/>
  <c r="CN51" i="33"/>
  <c r="CH51" i="33"/>
  <c r="CC51" i="33" s="1"/>
  <c r="U51" i="33"/>
  <c r="AB51" i="33" s="1"/>
  <c r="T51" i="33"/>
  <c r="AA51" i="33" s="1"/>
  <c r="S51" i="33"/>
  <c r="Z51" i="33" s="1"/>
  <c r="CB332" i="33"/>
  <c r="DE50" i="33"/>
  <c r="DD50" i="33"/>
  <c r="CN50" i="33"/>
  <c r="CH50" i="33"/>
  <c r="CI50" i="33" s="1"/>
  <c r="U50" i="33"/>
  <c r="AB50" i="33" s="1"/>
  <c r="T50" i="33"/>
  <c r="AA50" i="33" s="1"/>
  <c r="S50" i="33"/>
  <c r="Z50" i="33" s="1"/>
  <c r="CB324" i="33"/>
  <c r="CH49" i="33"/>
  <c r="CI49" i="33" s="1"/>
  <c r="U49" i="33"/>
  <c r="AB49" i="33" s="1"/>
  <c r="T49" i="33"/>
  <c r="AA49" i="33" s="1"/>
  <c r="S49" i="33"/>
  <c r="Z49" i="33" s="1"/>
  <c r="CH48" i="33"/>
  <c r="U48" i="33"/>
  <c r="AB48" i="33" s="1"/>
  <c r="CX48" i="33" s="1"/>
  <c r="CZ48" i="33" s="1"/>
  <c r="DE48" i="33" s="1"/>
  <c r="T48" i="33"/>
  <c r="AA48" i="33" s="1"/>
  <c r="S48" i="33"/>
  <c r="Z48" i="33" s="1"/>
  <c r="Y48" i="33"/>
  <c r="CB308" i="33"/>
  <c r="CH47" i="33"/>
  <c r="CI47" i="33" s="1"/>
  <c r="CJ47" i="33" s="1"/>
  <c r="U47" i="33"/>
  <c r="AB47" i="33" s="1"/>
  <c r="AC47" i="33" s="1"/>
  <c r="T47" i="33"/>
  <c r="AA47" i="33" s="1"/>
  <c r="K47" i="33" s="1"/>
  <c r="S47" i="33"/>
  <c r="Z47" i="33" s="1"/>
  <c r="Y47" i="33"/>
  <c r="CB300" i="33"/>
  <c r="CH46" i="33"/>
  <c r="CI46" i="33" s="1"/>
  <c r="CJ46" i="33" s="1"/>
  <c r="CB292" i="33"/>
  <c r="U46" i="33"/>
  <c r="AB46" i="33" s="1"/>
  <c r="T46" i="33"/>
  <c r="AA46" i="33" s="1"/>
  <c r="J46" i="33" s="1"/>
  <c r="S46" i="33"/>
  <c r="Z46" i="33" s="1"/>
  <c r="Y46" i="33"/>
  <c r="CH45" i="33"/>
  <c r="CI45" i="33" s="1"/>
  <c r="CJ45" i="33" s="1"/>
  <c r="U45" i="33"/>
  <c r="AB45" i="33" s="1"/>
  <c r="AC45" i="33" s="1"/>
  <c r="T45" i="33"/>
  <c r="AA45" i="33" s="1"/>
  <c r="S45" i="33"/>
  <c r="Z45" i="33" s="1"/>
  <c r="Y45" i="33"/>
  <c r="CB284" i="33"/>
  <c r="CH44" i="33"/>
  <c r="CB276" i="33"/>
  <c r="U44" i="33"/>
  <c r="AB44" i="33" s="1"/>
  <c r="AC44" i="33" s="1"/>
  <c r="T44" i="33"/>
  <c r="AA44" i="33" s="1"/>
  <c r="J44" i="33" s="1"/>
  <c r="S44" i="33"/>
  <c r="Z44" i="33" s="1"/>
  <c r="CH43" i="33"/>
  <c r="CC43" i="33" s="1"/>
  <c r="CB268" i="33"/>
  <c r="U43" i="33"/>
  <c r="AB43" i="33" s="1"/>
  <c r="T43" i="33"/>
  <c r="AA43" i="33" s="1"/>
  <c r="K43" i="33" s="1"/>
  <c r="S43" i="33"/>
  <c r="Z43" i="33" s="1"/>
  <c r="CH42" i="33"/>
  <c r="CI42" i="33" s="1"/>
  <c r="CJ42" i="33" s="1"/>
  <c r="U42" i="33"/>
  <c r="AB42" i="33" s="1"/>
  <c r="T42" i="33"/>
  <c r="AA42" i="33" s="1"/>
  <c r="J42" i="33" s="1"/>
  <c r="S42" i="33"/>
  <c r="Z42" i="33" s="1"/>
  <c r="CB260" i="33"/>
  <c r="CH41" i="33"/>
  <c r="U41" i="33"/>
  <c r="AB41" i="33" s="1"/>
  <c r="CX41" i="33" s="1"/>
  <c r="CZ41" i="33" s="1"/>
  <c r="DE41" i="33" s="1"/>
  <c r="T41" i="33"/>
  <c r="AA41" i="33" s="1"/>
  <c r="K41" i="33" s="1"/>
  <c r="S41" i="33"/>
  <c r="Z41" i="33" s="1"/>
  <c r="CH40" i="33"/>
  <c r="CI40" i="33" s="1"/>
  <c r="CJ40" i="33" s="1"/>
  <c r="U40" i="33"/>
  <c r="AB40" i="33" s="1"/>
  <c r="AC40" i="33" s="1"/>
  <c r="T40" i="33"/>
  <c r="AA40" i="33" s="1"/>
  <c r="K40" i="33" s="1"/>
  <c r="S40" i="33"/>
  <c r="Z40" i="33" s="1"/>
  <c r="Y40" i="33"/>
  <c r="CB244" i="33"/>
  <c r="CH39" i="33"/>
  <c r="CI39" i="33" s="1"/>
  <c r="CJ39" i="33" s="1"/>
  <c r="U39" i="33"/>
  <c r="AB39" i="33" s="1"/>
  <c r="T39" i="33"/>
  <c r="AA39" i="33" s="1"/>
  <c r="S39" i="33"/>
  <c r="Z39" i="33" s="1"/>
  <c r="Y39" i="33"/>
  <c r="CB236" i="33"/>
  <c r="CH38" i="33"/>
  <c r="CI38" i="33" s="1"/>
  <c r="CJ38" i="33" s="1"/>
  <c r="U38" i="33"/>
  <c r="AB38" i="33" s="1"/>
  <c r="T38" i="33"/>
  <c r="AA38" i="33" s="1"/>
  <c r="J38" i="33" s="1"/>
  <c r="S38" i="33"/>
  <c r="Z38" i="33" s="1"/>
  <c r="Y38" i="33"/>
  <c r="CB228" i="33"/>
  <c r="CH37" i="33"/>
  <c r="CI37" i="33" s="1"/>
  <c r="CJ37" i="33" s="1"/>
  <c r="U37" i="33"/>
  <c r="AB37" i="33" s="1"/>
  <c r="AC37" i="33" s="1"/>
  <c r="T37" i="33"/>
  <c r="AA37" i="33" s="1"/>
  <c r="K37" i="33" s="1"/>
  <c r="S37" i="33"/>
  <c r="Z37" i="33" s="1"/>
  <c r="Y37" i="33"/>
  <c r="CB220" i="33"/>
  <c r="CH36" i="33"/>
  <c r="CI36" i="33" s="1"/>
  <c r="CB212" i="33"/>
  <c r="U36" i="33"/>
  <c r="AB36" i="33" s="1"/>
  <c r="AC36" i="33" s="1"/>
  <c r="T36" i="33"/>
  <c r="AA36" i="33" s="1"/>
  <c r="S36" i="33"/>
  <c r="Z36" i="33" s="1"/>
  <c r="CH35" i="33"/>
  <c r="CI35" i="33" s="1"/>
  <c r="CD35" i="33" s="1"/>
  <c r="CB204" i="33"/>
  <c r="U35" i="33"/>
  <c r="AB35" i="33" s="1"/>
  <c r="AC35" i="33" s="1"/>
  <c r="T35" i="33"/>
  <c r="AA35" i="33" s="1"/>
  <c r="S35" i="33"/>
  <c r="Z35" i="33" s="1"/>
  <c r="CH34" i="33"/>
  <c r="CI34" i="33" s="1"/>
  <c r="CJ34" i="33" s="1"/>
  <c r="CB196" i="33"/>
  <c r="U34" i="33"/>
  <c r="AB34" i="33" s="1"/>
  <c r="T34" i="33"/>
  <c r="AA34" i="33" s="1"/>
  <c r="J34" i="33" s="1"/>
  <c r="S34" i="33"/>
  <c r="Z34" i="33" s="1"/>
  <c r="CH33" i="33"/>
  <c r="CI33" i="33" s="1"/>
  <c r="CJ33" i="33" s="1"/>
  <c r="U33" i="33"/>
  <c r="AB33" i="33" s="1"/>
  <c r="AC33" i="33" s="1"/>
  <c r="T33" i="33"/>
  <c r="AA33" i="33" s="1"/>
  <c r="S33" i="33"/>
  <c r="Z33" i="33" s="1"/>
  <c r="CH32" i="33"/>
  <c r="CI32" i="33" s="1"/>
  <c r="U32" i="33"/>
  <c r="AB32" i="33" s="1"/>
  <c r="AC32" i="33" s="1"/>
  <c r="T32" i="33"/>
  <c r="AA32" i="33" s="1"/>
  <c r="S32" i="33"/>
  <c r="Z32" i="33" s="1"/>
  <c r="Y32" i="33"/>
  <c r="CB180" i="33"/>
  <c r="CH31" i="33"/>
  <c r="CI31" i="33" s="1"/>
  <c r="CJ31" i="33" s="1"/>
  <c r="U31" i="33"/>
  <c r="AB31" i="33" s="1"/>
  <c r="T31" i="33"/>
  <c r="AA31" i="33" s="1"/>
  <c r="S31" i="33"/>
  <c r="Z31" i="33" s="1"/>
  <c r="Y31" i="33"/>
  <c r="CB172" i="33"/>
  <c r="CH30" i="33"/>
  <c r="CI30" i="33" s="1"/>
  <c r="CJ30" i="33" s="1"/>
  <c r="CB164" i="33"/>
  <c r="U30" i="33"/>
  <c r="AB30" i="33" s="1"/>
  <c r="AC30" i="33" s="1"/>
  <c r="T30" i="33"/>
  <c r="AA30" i="33" s="1"/>
  <c r="J30" i="33" s="1"/>
  <c r="S30" i="33"/>
  <c r="Z30" i="33" s="1"/>
  <c r="Y30" i="33"/>
  <c r="CH29" i="33"/>
  <c r="CI29" i="33" s="1"/>
  <c r="U29" i="33"/>
  <c r="AB29" i="33" s="1"/>
  <c r="T29" i="33"/>
  <c r="AA29" i="33" s="1"/>
  <c r="S29" i="33"/>
  <c r="Z29" i="33" s="1"/>
  <c r="Y29" i="33"/>
  <c r="CB156" i="33"/>
  <c r="CH28" i="33"/>
  <c r="CI28" i="33" s="1"/>
  <c r="CJ28" i="33" s="1"/>
  <c r="U28" i="33"/>
  <c r="AB28" i="33" s="1"/>
  <c r="CX28" i="33" s="1"/>
  <c r="CZ28" i="33" s="1"/>
  <c r="DE28" i="33" s="1"/>
  <c r="DF28" i="33" s="1"/>
  <c r="T28" i="33"/>
  <c r="AA28" i="33" s="1"/>
  <c r="S28" i="33"/>
  <c r="Z28" i="33" s="1"/>
  <c r="CB148" i="33"/>
  <c r="CH27" i="33"/>
  <c r="U27" i="33"/>
  <c r="AB27" i="33" s="1"/>
  <c r="T27" i="33"/>
  <c r="AA27" i="33" s="1"/>
  <c r="S27" i="33"/>
  <c r="Z27" i="33" s="1"/>
  <c r="CB140" i="33"/>
  <c r="CH26" i="33"/>
  <c r="CI26" i="33" s="1"/>
  <c r="U26" i="33"/>
  <c r="AB26" i="33" s="1"/>
  <c r="CX26" i="33" s="1"/>
  <c r="CZ26" i="33" s="1"/>
  <c r="DE26" i="33" s="1"/>
  <c r="DF26" i="33" s="1"/>
  <c r="T26" i="33"/>
  <c r="AA26" i="33" s="1"/>
  <c r="J26" i="33" s="1"/>
  <c r="S26" i="33"/>
  <c r="Z26" i="33" s="1"/>
  <c r="CB132" i="33"/>
  <c r="CH25" i="33"/>
  <c r="U25" i="33"/>
  <c r="AB25" i="33" s="1"/>
  <c r="AC25" i="33" s="1"/>
  <c r="T25" i="33"/>
  <c r="AA25" i="33" s="1"/>
  <c r="S25" i="33"/>
  <c r="Z25" i="33" s="1"/>
  <c r="Y25" i="33"/>
  <c r="CB124" i="33"/>
  <c r="CH24" i="33"/>
  <c r="CI24" i="33" s="1"/>
  <c r="CB115" i="33"/>
  <c r="U24" i="33"/>
  <c r="AB24" i="33" s="1"/>
  <c r="AC24" i="33" s="1"/>
  <c r="T24" i="33"/>
  <c r="AA24" i="33" s="1"/>
  <c r="S24" i="33"/>
  <c r="Z24" i="33" s="1"/>
  <c r="Y24" i="33"/>
  <c r="CH23" i="33"/>
  <c r="CI23" i="33" s="1"/>
  <c r="CJ23" i="33" s="1"/>
  <c r="U23" i="33"/>
  <c r="AB23" i="33" s="1"/>
  <c r="AC23" i="33" s="1"/>
  <c r="T23" i="33"/>
  <c r="AA23" i="33" s="1"/>
  <c r="J23" i="33" s="1"/>
  <c r="S23" i="33"/>
  <c r="Z23" i="33" s="1"/>
  <c r="Y23" i="33"/>
  <c r="CB107" i="33"/>
  <c r="CH22" i="33"/>
  <c r="CI22" i="33" s="1"/>
  <c r="U22" i="33"/>
  <c r="AB22" i="33" s="1"/>
  <c r="AC22" i="33" s="1"/>
  <c r="T22" i="33"/>
  <c r="AA22" i="33" s="1"/>
  <c r="S22" i="33"/>
  <c r="Z22" i="33" s="1"/>
  <c r="Y22" i="33"/>
  <c r="CB99" i="33"/>
  <c r="CH21" i="33"/>
  <c r="CI21" i="33" s="1"/>
  <c r="CB91" i="33"/>
  <c r="U21" i="33"/>
  <c r="AB21" i="33" s="1"/>
  <c r="T21" i="33"/>
  <c r="AA21" i="33" s="1"/>
  <c r="J21" i="33" s="1"/>
  <c r="S21" i="33"/>
  <c r="Z21" i="33" s="1"/>
  <c r="Y21" i="33"/>
  <c r="CH20" i="33"/>
  <c r="CI20" i="33" s="1"/>
  <c r="U20" i="33"/>
  <c r="AB20" i="33" s="1"/>
  <c r="AC20" i="33" s="1"/>
  <c r="T20" i="33"/>
  <c r="AA20" i="33" s="1"/>
  <c r="S20" i="33"/>
  <c r="Z20" i="33" s="1"/>
  <c r="CH19" i="33"/>
  <c r="CI19" i="33" s="1"/>
  <c r="CJ19" i="33" s="1"/>
  <c r="CB75" i="33"/>
  <c r="U19" i="33"/>
  <c r="AB19" i="33" s="1"/>
  <c r="T19" i="33"/>
  <c r="AA19" i="33" s="1"/>
  <c r="J19" i="33" s="1"/>
  <c r="S19" i="33"/>
  <c r="Z19" i="33" s="1"/>
  <c r="CH18" i="33"/>
  <c r="CI18" i="33" s="1"/>
  <c r="CB67" i="33"/>
  <c r="CH17" i="33"/>
  <c r="CI17" i="33" s="1"/>
  <c r="CJ17" i="33" s="1"/>
  <c r="CH16" i="33"/>
  <c r="CI16" i="33" s="1"/>
  <c r="CJ16" i="33" s="1"/>
  <c r="CB51" i="33"/>
  <c r="S16" i="33"/>
  <c r="U16" i="33" s="1"/>
  <c r="AB16" i="33" s="1"/>
  <c r="CH15" i="33"/>
  <c r="CI15" i="33" s="1"/>
  <c r="CH14" i="33"/>
  <c r="CI14" i="33" s="1"/>
  <c r="CB35" i="33"/>
  <c r="CH13" i="33"/>
  <c r="CI13" i="33" s="1"/>
  <c r="CB27" i="33"/>
  <c r="CH12" i="33"/>
  <c r="CI12" i="33" s="1"/>
  <c r="CB19" i="33"/>
  <c r="S12" i="33"/>
  <c r="CH11" i="33"/>
  <c r="CC11" i="33" s="1"/>
  <c r="CB11" i="33"/>
  <c r="W25" i="24"/>
  <c r="W26" i="24"/>
  <c r="W27" i="24"/>
  <c r="W28" i="24"/>
  <c r="W29" i="24"/>
  <c r="W30" i="24"/>
  <c r="W31" i="24"/>
  <c r="W32" i="24"/>
  <c r="W33" i="24"/>
  <c r="W34" i="24"/>
  <c r="W35" i="24"/>
  <c r="W36" i="24"/>
  <c r="W37" i="24"/>
  <c r="W38" i="24"/>
  <c r="W39" i="24"/>
  <c r="W40" i="24"/>
  <c r="W41" i="24"/>
  <c r="W42" i="24"/>
  <c r="W43" i="24"/>
  <c r="W44" i="24"/>
  <c r="W45" i="24"/>
  <c r="W46" i="24"/>
  <c r="W47" i="24"/>
  <c r="W48" i="24"/>
  <c r="W49" i="24"/>
  <c r="W50" i="24"/>
  <c r="W51" i="24"/>
  <c r="W52" i="24"/>
  <c r="W53" i="24"/>
  <c r="W54" i="24"/>
  <c r="W55" i="24"/>
  <c r="W56" i="24"/>
  <c r="W57" i="24"/>
  <c r="W58" i="24"/>
  <c r="W59" i="24"/>
  <c r="W60" i="24"/>
  <c r="W61" i="24"/>
  <c r="W62" i="24"/>
  <c r="W63" i="24"/>
  <c r="W64" i="24"/>
  <c r="W65" i="24"/>
  <c r="W66" i="24"/>
  <c r="W67" i="24"/>
  <c r="W68" i="24"/>
  <c r="W69" i="24"/>
  <c r="W70" i="24"/>
  <c r="W71" i="24"/>
  <c r="W72" i="24"/>
  <c r="W73" i="24"/>
  <c r="W74" i="24"/>
  <c r="W75" i="24"/>
  <c r="W76" i="24"/>
  <c r="W77" i="24"/>
  <c r="W78" i="24"/>
  <c r="W79" i="24"/>
  <c r="W80" i="24"/>
  <c r="W81" i="24"/>
  <c r="W82" i="24"/>
  <c r="W83" i="24"/>
  <c r="W84" i="24"/>
  <c r="W85" i="24"/>
  <c r="W86" i="24"/>
  <c r="W87" i="24"/>
  <c r="W88" i="24"/>
  <c r="W89" i="24"/>
  <c r="W92" i="24"/>
  <c r="W93" i="24"/>
  <c r="W94" i="24"/>
  <c r="W95" i="24"/>
  <c r="W96" i="24"/>
  <c r="W97" i="24"/>
  <c r="W98" i="24"/>
  <c r="W99" i="24"/>
  <c r="W100" i="24"/>
  <c r="W101" i="24"/>
  <c r="W102" i="24"/>
  <c r="W103" i="24"/>
  <c r="W104" i="24"/>
  <c r="W105" i="24"/>
  <c r="W106" i="24"/>
  <c r="W107" i="24"/>
  <c r="W108" i="24"/>
  <c r="W109" i="24"/>
  <c r="W110" i="24"/>
  <c r="W111" i="24"/>
  <c r="W112" i="24"/>
  <c r="W113" i="24"/>
  <c r="W114" i="24"/>
  <c r="W115" i="24"/>
  <c r="W116" i="24"/>
  <c r="W117" i="24"/>
  <c r="W118" i="24"/>
  <c r="W119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X60" i="24"/>
  <c r="X61" i="24"/>
  <c r="X62" i="24"/>
  <c r="X63" i="24"/>
  <c r="X64" i="24"/>
  <c r="X65" i="24"/>
  <c r="X66" i="24"/>
  <c r="X67" i="24"/>
  <c r="X68" i="24"/>
  <c r="X69" i="24"/>
  <c r="X70" i="24"/>
  <c r="X71" i="24"/>
  <c r="X72" i="24"/>
  <c r="X73" i="24"/>
  <c r="X74" i="24"/>
  <c r="X75" i="24"/>
  <c r="X76" i="24"/>
  <c r="X77" i="24"/>
  <c r="X78" i="24"/>
  <c r="X79" i="24"/>
  <c r="X80" i="24"/>
  <c r="X81" i="24"/>
  <c r="X82" i="24"/>
  <c r="X83" i="24"/>
  <c r="X84" i="24"/>
  <c r="X85" i="24"/>
  <c r="X86" i="24"/>
  <c r="X87" i="24"/>
  <c r="X88" i="24"/>
  <c r="X89" i="24"/>
  <c r="X92" i="24"/>
  <c r="X93" i="24"/>
  <c r="X94" i="24"/>
  <c r="X95" i="24"/>
  <c r="X96" i="24"/>
  <c r="X97" i="24"/>
  <c r="X98" i="24"/>
  <c r="X99" i="24"/>
  <c r="X100" i="24"/>
  <c r="X101" i="24"/>
  <c r="X102" i="24"/>
  <c r="X103" i="24"/>
  <c r="X104" i="24"/>
  <c r="X105" i="24"/>
  <c r="X106" i="24"/>
  <c r="X107" i="24"/>
  <c r="X108" i="24"/>
  <c r="X109" i="24"/>
  <c r="X110" i="24"/>
  <c r="X111" i="24"/>
  <c r="X112" i="24"/>
  <c r="X113" i="24"/>
  <c r="X114" i="24"/>
  <c r="X115" i="24"/>
  <c r="X116" i="24"/>
  <c r="X117" i="24"/>
  <c r="X118" i="24"/>
  <c r="X119" i="24"/>
  <c r="M96" i="33" l="1"/>
  <c r="M113" i="33"/>
  <c r="M68" i="33"/>
  <c r="L41" i="33"/>
  <c r="M47" i="33"/>
  <c r="M86" i="33"/>
  <c r="L105" i="33"/>
  <c r="M78" i="33"/>
  <c r="CF284" i="34"/>
  <c r="CF588" i="34"/>
  <c r="CF540" i="34"/>
  <c r="Z16" i="33"/>
  <c r="P33" i="34"/>
  <c r="CL324" i="34"/>
  <c r="AL115" i="34"/>
  <c r="AM115" i="34" s="1"/>
  <c r="AL109" i="34"/>
  <c r="AM109" i="34" s="1"/>
  <c r="AL107" i="34"/>
  <c r="AM107" i="34" s="1"/>
  <c r="AL118" i="34"/>
  <c r="AM118" i="34" s="1"/>
  <c r="AL88" i="34"/>
  <c r="AM88" i="34" s="1"/>
  <c r="AL87" i="34"/>
  <c r="AM87" i="34" s="1"/>
  <c r="AL82" i="34"/>
  <c r="AM82" i="34" s="1"/>
  <c r="AL67" i="34"/>
  <c r="AM67" i="34" s="1"/>
  <c r="AL49" i="34"/>
  <c r="AM49" i="34" s="1"/>
  <c r="AL54" i="34"/>
  <c r="AM54" i="34" s="1"/>
  <c r="AL61" i="34"/>
  <c r="AM61" i="34" s="1"/>
  <c r="AL48" i="34"/>
  <c r="AM48" i="34" s="1"/>
  <c r="AL40" i="34"/>
  <c r="AM40" i="34" s="1"/>
  <c r="AL44" i="34"/>
  <c r="AM44" i="34" s="1"/>
  <c r="AL23" i="34"/>
  <c r="AM23" i="34" s="1"/>
  <c r="AL104" i="34"/>
  <c r="AM104" i="34" s="1"/>
  <c r="AL114" i="34"/>
  <c r="AM114" i="34" s="1"/>
  <c r="AL113" i="34"/>
  <c r="AM113" i="34" s="1"/>
  <c r="AL83" i="34"/>
  <c r="AM83" i="34" s="1"/>
  <c r="AL84" i="34"/>
  <c r="AM84" i="34" s="1"/>
  <c r="AL80" i="34"/>
  <c r="AM80" i="34" s="1"/>
  <c r="AL94" i="34"/>
  <c r="AM94" i="34" s="1"/>
  <c r="AL65" i="34"/>
  <c r="AM65" i="34" s="1"/>
  <c r="AL62" i="34"/>
  <c r="AM62" i="34" s="1"/>
  <c r="AL77" i="34"/>
  <c r="AM77" i="34" s="1"/>
  <c r="AL73" i="34"/>
  <c r="AM73" i="34" s="1"/>
  <c r="AL60" i="34"/>
  <c r="AM60" i="34" s="1"/>
  <c r="AL52" i="34"/>
  <c r="AM52" i="34" s="1"/>
  <c r="AL22" i="34"/>
  <c r="AM22" i="34" s="1"/>
  <c r="AL21" i="34"/>
  <c r="AM21" i="34" s="1"/>
  <c r="AL106" i="34"/>
  <c r="AM106" i="34" s="1"/>
  <c r="AL108" i="34"/>
  <c r="AM108" i="34" s="1"/>
  <c r="AL76" i="34"/>
  <c r="AM76" i="34" s="1"/>
  <c r="AL58" i="34"/>
  <c r="AM58" i="34" s="1"/>
  <c r="AL71" i="34"/>
  <c r="AM71" i="34" s="1"/>
  <c r="AL81" i="34"/>
  <c r="AM81" i="34" s="1"/>
  <c r="AL66" i="34"/>
  <c r="AM66" i="34" s="1"/>
  <c r="AL43" i="34"/>
  <c r="AM43" i="34" s="1"/>
  <c r="AL55" i="34"/>
  <c r="AM55" i="34" s="1"/>
  <c r="AL45" i="34"/>
  <c r="AM45" i="34" s="1"/>
  <c r="AL29" i="34"/>
  <c r="AM29" i="34" s="1"/>
  <c r="AL20" i="34"/>
  <c r="AM20" i="34" s="1"/>
  <c r="AL117" i="34"/>
  <c r="AM117" i="34" s="1"/>
  <c r="AL100" i="34"/>
  <c r="AM100" i="34" s="1"/>
  <c r="AL72" i="34"/>
  <c r="AM72" i="34" s="1"/>
  <c r="AL79" i="34"/>
  <c r="AM79" i="34" s="1"/>
  <c r="AL39" i="34"/>
  <c r="AM39" i="34" s="1"/>
  <c r="AL42" i="34"/>
  <c r="AM42" i="34" s="1"/>
  <c r="AL47" i="34"/>
  <c r="AM47" i="34" s="1"/>
  <c r="AL41" i="34"/>
  <c r="AM41" i="34" s="1"/>
  <c r="AL28" i="34"/>
  <c r="AM28" i="34" s="1"/>
  <c r="AL33" i="34"/>
  <c r="AM33" i="34" s="1"/>
  <c r="AL32" i="34"/>
  <c r="AM32" i="34" s="1"/>
  <c r="AL11" i="34"/>
  <c r="AM11" i="34" s="1"/>
  <c r="AL24" i="34"/>
  <c r="AM24" i="34" s="1"/>
  <c r="AL46" i="34"/>
  <c r="AM46" i="34" s="1"/>
  <c r="AL119" i="34"/>
  <c r="AM119" i="34" s="1"/>
  <c r="AL101" i="34"/>
  <c r="AM101" i="34" s="1"/>
  <c r="AL102" i="34"/>
  <c r="AM102" i="34" s="1"/>
  <c r="AL103" i="34"/>
  <c r="AM103" i="34" s="1"/>
  <c r="AL95" i="34"/>
  <c r="AM95" i="34" s="1"/>
  <c r="AL68" i="34"/>
  <c r="AM68" i="34" s="1"/>
  <c r="AL74" i="34"/>
  <c r="AM74" i="34" s="1"/>
  <c r="AL78" i="34"/>
  <c r="AM78" i="34" s="1"/>
  <c r="AL35" i="34"/>
  <c r="AM35" i="34" s="1"/>
  <c r="AL38" i="34"/>
  <c r="AM38" i="34" s="1"/>
  <c r="AL37" i="34"/>
  <c r="AM37" i="34" s="1"/>
  <c r="AL27" i="34"/>
  <c r="AM27" i="34" s="1"/>
  <c r="AL86" i="34"/>
  <c r="AM86" i="34" s="1"/>
  <c r="AL112" i="34"/>
  <c r="AM112" i="34" s="1"/>
  <c r="AL93" i="34"/>
  <c r="AM93" i="34" s="1"/>
  <c r="AL64" i="34"/>
  <c r="AM64" i="34" s="1"/>
  <c r="AL57" i="34"/>
  <c r="AM57" i="34" s="1"/>
  <c r="AL34" i="34"/>
  <c r="AM34" i="34" s="1"/>
  <c r="AL75" i="34"/>
  <c r="AM75" i="34" s="1"/>
  <c r="AL50" i="34"/>
  <c r="AM50" i="34" s="1"/>
  <c r="AL56" i="34"/>
  <c r="AM56" i="34" s="1"/>
  <c r="AL26" i="34"/>
  <c r="AM26" i="34" s="1"/>
  <c r="AL31" i="34"/>
  <c r="AM31" i="34" s="1"/>
  <c r="AL116" i="34"/>
  <c r="AM116" i="34" s="1"/>
  <c r="AL111" i="34"/>
  <c r="AM111" i="34" s="1"/>
  <c r="AL96" i="34"/>
  <c r="AM96" i="34" s="1"/>
  <c r="AL105" i="34"/>
  <c r="AM105" i="34" s="1"/>
  <c r="AL98" i="34"/>
  <c r="AM98" i="34" s="1"/>
  <c r="AL53" i="34"/>
  <c r="AM53" i="34" s="1"/>
  <c r="AL70" i="34"/>
  <c r="AM70" i="34" s="1"/>
  <c r="AL63" i="34"/>
  <c r="AM63" i="34" s="1"/>
  <c r="AL30" i="34"/>
  <c r="AM30" i="34" s="1"/>
  <c r="AL51" i="34"/>
  <c r="AM51" i="34" s="1"/>
  <c r="AL25" i="34"/>
  <c r="AM25" i="34" s="1"/>
  <c r="AL36" i="34"/>
  <c r="AM36" i="34" s="1"/>
  <c r="AL110" i="34"/>
  <c r="AM110" i="34" s="1"/>
  <c r="AL97" i="34"/>
  <c r="AM97" i="34" s="1"/>
  <c r="AL92" i="34"/>
  <c r="AM92" i="34" s="1"/>
  <c r="AL89" i="34"/>
  <c r="AM89" i="34" s="1"/>
  <c r="AL85" i="34"/>
  <c r="AM85" i="34" s="1"/>
  <c r="AL69" i="34"/>
  <c r="AM69" i="34" s="1"/>
  <c r="AL59" i="34"/>
  <c r="AM59" i="34" s="1"/>
  <c r="AL19" i="34"/>
  <c r="AM19" i="34" s="1"/>
  <c r="AL99" i="34"/>
  <c r="AM99" i="34" s="1"/>
  <c r="O56" i="34"/>
  <c r="CF612" i="34"/>
  <c r="O76" i="34"/>
  <c r="CZ12" i="34"/>
  <c r="DB12" i="34" s="1"/>
  <c r="P95" i="34"/>
  <c r="AF99" i="34"/>
  <c r="O72" i="34"/>
  <c r="AJ99" i="34"/>
  <c r="O31" i="34"/>
  <c r="P34" i="34"/>
  <c r="O45" i="34"/>
  <c r="CL340" i="34"/>
  <c r="O100" i="34"/>
  <c r="O41" i="34"/>
  <c r="P55" i="34"/>
  <c r="O89" i="34"/>
  <c r="O87" i="34"/>
  <c r="O68" i="34"/>
  <c r="O69" i="34"/>
  <c r="O81" i="34"/>
  <c r="P105" i="34"/>
  <c r="CF236" i="34"/>
  <c r="O53" i="34"/>
  <c r="O114" i="34"/>
  <c r="O85" i="34"/>
  <c r="O92" i="34"/>
  <c r="O110" i="34"/>
  <c r="O37" i="34"/>
  <c r="P94" i="34"/>
  <c r="AH46" i="34"/>
  <c r="AI46" i="34" s="1"/>
  <c r="P117" i="34"/>
  <c r="AF46" i="34"/>
  <c r="O42" i="34"/>
  <c r="O77" i="34"/>
  <c r="AJ46" i="34"/>
  <c r="O49" i="34"/>
  <c r="CF660" i="34"/>
  <c r="CF764" i="34"/>
  <c r="CF692" i="34"/>
  <c r="CF700" i="34"/>
  <c r="CF836" i="34"/>
  <c r="CF99" i="34"/>
  <c r="CL99" i="34"/>
  <c r="CF740" i="34"/>
  <c r="CF684" i="34"/>
  <c r="CK649" i="34"/>
  <c r="CK657" i="34" s="1"/>
  <c r="CK665" i="34" s="1"/>
  <c r="CK673" i="34" s="1"/>
  <c r="CK681" i="34" s="1"/>
  <c r="CK689" i="34" s="1"/>
  <c r="CK697" i="34" s="1"/>
  <c r="CK705" i="34" s="1"/>
  <c r="CK713" i="34" s="1"/>
  <c r="CK721" i="34" s="1"/>
  <c r="CK729" i="34" s="1"/>
  <c r="CK737" i="34" s="1"/>
  <c r="CK745" i="34" s="1"/>
  <c r="CK753" i="34" s="1"/>
  <c r="CK761" i="34" s="1"/>
  <c r="CK769" i="34" s="1"/>
  <c r="CK777" i="34" s="1"/>
  <c r="CK785" i="34" s="1"/>
  <c r="CK793" i="34" s="1"/>
  <c r="CK801" i="34" s="1"/>
  <c r="CK809" i="34" s="1"/>
  <c r="CK817" i="34" s="1"/>
  <c r="CK825" i="34" s="1"/>
  <c r="CK833" i="34" s="1"/>
  <c r="CK841" i="34" s="1"/>
  <c r="CK849" i="34" s="1"/>
  <c r="CK857" i="34" s="1"/>
  <c r="CK865" i="34" s="1"/>
  <c r="CK873" i="34" s="1"/>
  <c r="CK881" i="34" s="1"/>
  <c r="CK889" i="34" s="1"/>
  <c r="CL641" i="34"/>
  <c r="CL649" i="34" s="1"/>
  <c r="CL657" i="34" s="1"/>
  <c r="CL665" i="34" s="1"/>
  <c r="CL673" i="34" s="1"/>
  <c r="CL681" i="34" s="1"/>
  <c r="CL689" i="34" s="1"/>
  <c r="CL697" i="34" s="1"/>
  <c r="CL705" i="34" s="1"/>
  <c r="CL713" i="34" s="1"/>
  <c r="CL628" i="34"/>
  <c r="CF628" i="34"/>
  <c r="CF644" i="34"/>
  <c r="CF75" i="34"/>
  <c r="CL75" i="34"/>
  <c r="P111" i="34"/>
  <c r="O111" i="34"/>
  <c r="CF756" i="34"/>
  <c r="CF708" i="34"/>
  <c r="AH99" i="34"/>
  <c r="AI99" i="34" s="1"/>
  <c r="O73" i="34"/>
  <c r="CK648" i="34"/>
  <c r="CK656" i="34" s="1"/>
  <c r="CK664" i="34" s="1"/>
  <c r="CK672" i="34" s="1"/>
  <c r="CK680" i="34" s="1"/>
  <c r="CK688" i="34" s="1"/>
  <c r="CK696" i="34" s="1"/>
  <c r="CK704" i="34" s="1"/>
  <c r="CL640" i="34"/>
  <c r="CL648" i="34" s="1"/>
  <c r="CL656" i="34" s="1"/>
  <c r="CL664" i="34" s="1"/>
  <c r="CL672" i="34" s="1"/>
  <c r="CL680" i="34" s="1"/>
  <c r="CL688" i="34" s="1"/>
  <c r="CL696" i="34" s="1"/>
  <c r="CF276" i="34"/>
  <c r="CL276" i="34"/>
  <c r="CF772" i="34"/>
  <c r="CF748" i="34"/>
  <c r="CF716" i="34"/>
  <c r="CF668" i="34"/>
  <c r="O109" i="34"/>
  <c r="P109" i="34"/>
  <c r="P83" i="34"/>
  <c r="O83" i="34"/>
  <c r="P118" i="34"/>
  <c r="O113" i="34"/>
  <c r="P113" i="34"/>
  <c r="P36" i="34"/>
  <c r="O36" i="34"/>
  <c r="O57" i="34"/>
  <c r="P57" i="34"/>
  <c r="O29" i="34"/>
  <c r="P29" i="34"/>
  <c r="P28" i="34"/>
  <c r="O28" i="34"/>
  <c r="P32" i="34"/>
  <c r="P65" i="34"/>
  <c r="O65" i="34"/>
  <c r="O88" i="34"/>
  <c r="P50" i="34"/>
  <c r="O50" i="34"/>
  <c r="AJ116" i="34"/>
  <c r="AH116" i="34"/>
  <c r="AF116" i="34"/>
  <c r="AF118" i="34"/>
  <c r="AJ118" i="34"/>
  <c r="AH118" i="34"/>
  <c r="AI118" i="34" s="1"/>
  <c r="AJ89" i="34"/>
  <c r="AH89" i="34"/>
  <c r="AI89" i="34" s="1"/>
  <c r="AF89" i="34"/>
  <c r="AH98" i="34"/>
  <c r="AI98" i="34" s="1"/>
  <c r="AJ98" i="34"/>
  <c r="AF98" i="34"/>
  <c r="AH41" i="34"/>
  <c r="AF41" i="34"/>
  <c r="AJ41" i="34"/>
  <c r="AJ28" i="34"/>
  <c r="AH28" i="34"/>
  <c r="AF28" i="34"/>
  <c r="AJ111" i="34"/>
  <c r="AH111" i="34"/>
  <c r="AI111" i="34" s="1"/>
  <c r="AF111" i="34"/>
  <c r="AF114" i="34"/>
  <c r="AJ114" i="34"/>
  <c r="AH114" i="34"/>
  <c r="AJ108" i="34"/>
  <c r="AH108" i="34"/>
  <c r="AI108" i="34" s="1"/>
  <c r="AF108" i="34"/>
  <c r="AH27" i="34"/>
  <c r="AI27" i="34" s="1"/>
  <c r="AJ27" i="34"/>
  <c r="AF27" i="34"/>
  <c r="AH115" i="34"/>
  <c r="AI115" i="34" s="1"/>
  <c r="AF115" i="34"/>
  <c r="AJ115" i="34"/>
  <c r="AH110" i="34"/>
  <c r="AI110" i="34" s="1"/>
  <c r="AF110" i="34"/>
  <c r="AJ110" i="34"/>
  <c r="AJ26" i="34"/>
  <c r="AF26" i="34"/>
  <c r="AH26" i="34"/>
  <c r="AJ112" i="34"/>
  <c r="AH112" i="34"/>
  <c r="AI112" i="34" s="1"/>
  <c r="AF112" i="34"/>
  <c r="AF80" i="34"/>
  <c r="AJ80" i="34"/>
  <c r="AH80" i="34"/>
  <c r="AJ67" i="34"/>
  <c r="AH67" i="34"/>
  <c r="AF67" i="34"/>
  <c r="AJ49" i="34"/>
  <c r="AH49" i="34"/>
  <c r="AI49" i="34" s="1"/>
  <c r="AF49" i="34"/>
  <c r="AF54" i="34"/>
  <c r="AJ54" i="34"/>
  <c r="AH54" i="34"/>
  <c r="AJ40" i="34"/>
  <c r="AH40" i="34"/>
  <c r="AI40" i="34" s="1"/>
  <c r="AF40" i="34"/>
  <c r="AF18" i="34"/>
  <c r="AH18" i="34"/>
  <c r="AN18" i="34" s="1"/>
  <c r="AH19" i="34"/>
  <c r="AF19" i="34"/>
  <c r="AJ19" i="34"/>
  <c r="AJ23" i="34"/>
  <c r="AH23" i="34"/>
  <c r="AI23" i="34" s="1"/>
  <c r="AF23" i="34"/>
  <c r="AJ31" i="34"/>
  <c r="AH31" i="34"/>
  <c r="AI31" i="34" s="1"/>
  <c r="AF31" i="34"/>
  <c r="AJ74" i="34"/>
  <c r="AH74" i="34"/>
  <c r="AF74" i="34"/>
  <c r="AH16" i="34"/>
  <c r="AN16" i="34" s="1"/>
  <c r="AF16" i="34"/>
  <c r="AJ104" i="34"/>
  <c r="AF104" i="34"/>
  <c r="AH104" i="34"/>
  <c r="AI104" i="34" s="1"/>
  <c r="AJ96" i="34"/>
  <c r="AH96" i="34"/>
  <c r="AF96" i="34"/>
  <c r="AJ93" i="34"/>
  <c r="AH93" i="34"/>
  <c r="AI93" i="34" s="1"/>
  <c r="AF93" i="34"/>
  <c r="AH88" i="34"/>
  <c r="AI88" i="34" s="1"/>
  <c r="AF88" i="34"/>
  <c r="AJ88" i="34"/>
  <c r="AH77" i="34"/>
  <c r="AF77" i="34"/>
  <c r="AJ77" i="34"/>
  <c r="AH14" i="34"/>
  <c r="AN14" i="34" s="1"/>
  <c r="AF14" i="34"/>
  <c r="AF25" i="34"/>
  <c r="AJ25" i="34"/>
  <c r="AH25" i="34"/>
  <c r="AJ21" i="34"/>
  <c r="AH21" i="34"/>
  <c r="AF21" i="34"/>
  <c r="AH119" i="34"/>
  <c r="AI119" i="34" s="1"/>
  <c r="AF119" i="34"/>
  <c r="AJ119" i="34"/>
  <c r="AJ79" i="34"/>
  <c r="AH79" i="34"/>
  <c r="AF79" i="34"/>
  <c r="AF58" i="34"/>
  <c r="AJ58" i="34"/>
  <c r="AH58" i="34"/>
  <c r="AH55" i="34"/>
  <c r="AI55" i="34" s="1"/>
  <c r="AF55" i="34"/>
  <c r="AJ55" i="34"/>
  <c r="AJ56" i="34"/>
  <c r="AH56" i="34"/>
  <c r="AI56" i="34" s="1"/>
  <c r="AF56" i="34"/>
  <c r="AH11" i="34"/>
  <c r="AF11" i="34"/>
  <c r="AF101" i="34"/>
  <c r="AJ101" i="34"/>
  <c r="AH101" i="34"/>
  <c r="AJ78" i="34"/>
  <c r="AH78" i="34"/>
  <c r="AF78" i="34"/>
  <c r="AJ35" i="34"/>
  <c r="AH35" i="34"/>
  <c r="AF35" i="34"/>
  <c r="AH47" i="34"/>
  <c r="AJ47" i="34"/>
  <c r="AF47" i="34"/>
  <c r="AH45" i="34"/>
  <c r="AF45" i="34"/>
  <c r="AJ45" i="34"/>
  <c r="AF29" i="34"/>
  <c r="AJ29" i="34"/>
  <c r="AH29" i="34"/>
  <c r="AI29" i="34" s="1"/>
  <c r="CH840" i="34"/>
  <c r="CH869" i="34"/>
  <c r="CL547" i="34"/>
  <c r="CL356" i="34"/>
  <c r="CF356" i="34"/>
  <c r="CL415" i="34"/>
  <c r="CL225" i="34"/>
  <c r="CL93" i="34"/>
  <c r="AJ85" i="34"/>
  <c r="AH85" i="34"/>
  <c r="AI85" i="34" s="1"/>
  <c r="AF85" i="34"/>
  <c r="AH51" i="34"/>
  <c r="AF51" i="34"/>
  <c r="AJ51" i="34"/>
  <c r="O24" i="34"/>
  <c r="P24" i="34"/>
  <c r="CH889" i="34"/>
  <c r="CK712" i="34"/>
  <c r="CL564" i="34"/>
  <c r="CF564" i="34"/>
  <c r="CI672" i="34"/>
  <c r="CL614" i="34"/>
  <c r="CL555" i="34"/>
  <c r="CK715" i="34"/>
  <c r="CL353" i="34"/>
  <c r="CF444" i="34"/>
  <c r="CL444" i="34"/>
  <c r="CF484" i="34"/>
  <c r="CL484" i="34"/>
  <c r="CL218" i="34"/>
  <c r="CL241" i="34"/>
  <c r="CL202" i="34"/>
  <c r="CL237" i="34"/>
  <c r="CL248" i="34"/>
  <c r="CL120" i="34"/>
  <c r="AH102" i="34"/>
  <c r="AF102" i="34"/>
  <c r="AJ102" i="34"/>
  <c r="O108" i="34"/>
  <c r="P108" i="34"/>
  <c r="CL107" i="34"/>
  <c r="CF107" i="34"/>
  <c r="AH82" i="34"/>
  <c r="AF82" i="34"/>
  <c r="AJ82" i="34"/>
  <c r="AF72" i="34"/>
  <c r="AJ72" i="34"/>
  <c r="AH72" i="34"/>
  <c r="CL84" i="34"/>
  <c r="AJ57" i="34"/>
  <c r="AH57" i="34"/>
  <c r="AF57" i="34"/>
  <c r="CL63" i="34"/>
  <c r="P75" i="34"/>
  <c r="O75" i="34"/>
  <c r="O52" i="34"/>
  <c r="P52" i="34"/>
  <c r="AF42" i="34"/>
  <c r="AJ42" i="34"/>
  <c r="AH42" i="34"/>
  <c r="AJ44" i="34"/>
  <c r="AH44" i="34"/>
  <c r="AF44" i="34"/>
  <c r="O26" i="34"/>
  <c r="P26" i="34"/>
  <c r="CL288" i="34"/>
  <c r="CL121" i="34"/>
  <c r="AJ94" i="34"/>
  <c r="AH94" i="34"/>
  <c r="AF94" i="34"/>
  <c r="CL78" i="34"/>
  <c r="O82" i="34"/>
  <c r="P82" i="34"/>
  <c r="CL24" i="34"/>
  <c r="CH859" i="34"/>
  <c r="CH870" i="34"/>
  <c r="CH814" i="34"/>
  <c r="CJ655" i="34"/>
  <c r="CH857" i="34"/>
  <c r="CH877" i="34"/>
  <c r="CH824" i="34"/>
  <c r="CL644" i="34"/>
  <c r="CF732" i="34"/>
  <c r="CI671" i="34"/>
  <c r="CL591" i="34"/>
  <c r="CJ715" i="34"/>
  <c r="CL599" i="34"/>
  <c r="CF476" i="34"/>
  <c r="CL476" i="34"/>
  <c r="CF372" i="34"/>
  <c r="CL372" i="34"/>
  <c r="CF428" i="34"/>
  <c r="CL428" i="34"/>
  <c r="CF420" i="34"/>
  <c r="CL420" i="34"/>
  <c r="CF492" i="34"/>
  <c r="CL492" i="34"/>
  <c r="CL297" i="34"/>
  <c r="CL253" i="34"/>
  <c r="CL281" i="34"/>
  <c r="CL234" i="34"/>
  <c r="CL177" i="34"/>
  <c r="CL130" i="34"/>
  <c r="AJ107" i="34"/>
  <c r="AH107" i="34"/>
  <c r="AI107" i="34" s="1"/>
  <c r="AF107" i="34"/>
  <c r="CL95" i="34"/>
  <c r="AJ53" i="34"/>
  <c r="AH53" i="34"/>
  <c r="AI53" i="34" s="1"/>
  <c r="AF53" i="34"/>
  <c r="CL74" i="34"/>
  <c r="P78" i="34"/>
  <c r="O78" i="34"/>
  <c r="AH66" i="34"/>
  <c r="AF66" i="34"/>
  <c r="AJ66" i="34"/>
  <c r="CF43" i="34"/>
  <c r="CL43" i="34"/>
  <c r="CF35" i="34"/>
  <c r="CL35" i="34"/>
  <c r="CL40" i="34"/>
  <c r="CH853" i="34"/>
  <c r="CH876" i="34"/>
  <c r="CE796" i="34"/>
  <c r="CF796" i="34"/>
  <c r="CD796" i="34"/>
  <c r="CH861" i="34"/>
  <c r="CH808" i="34"/>
  <c r="CH837" i="34"/>
  <c r="CE812" i="34"/>
  <c r="CD812" i="34"/>
  <c r="CF812" i="34"/>
  <c r="CK645" i="34"/>
  <c r="CL637" i="34"/>
  <c r="CL571" i="34"/>
  <c r="CL561" i="34"/>
  <c r="CL407" i="34"/>
  <c r="CL380" i="34"/>
  <c r="CF380" i="34"/>
  <c r="CL329" i="34"/>
  <c r="CL280" i="34"/>
  <c r="CL364" i="34"/>
  <c r="CF364" i="34"/>
  <c r="CL153" i="34"/>
  <c r="P116" i="34"/>
  <c r="O116" i="34"/>
  <c r="CL138" i="34"/>
  <c r="AF113" i="34"/>
  <c r="AJ113" i="34"/>
  <c r="AH113" i="34"/>
  <c r="CL103" i="34"/>
  <c r="P93" i="34"/>
  <c r="O93" i="34"/>
  <c r="AF87" i="34"/>
  <c r="AJ87" i="34"/>
  <c r="AH87" i="34"/>
  <c r="AF95" i="34"/>
  <c r="AJ95" i="34"/>
  <c r="AH95" i="34"/>
  <c r="AF62" i="34"/>
  <c r="AJ62" i="34"/>
  <c r="AH62" i="34"/>
  <c r="AH69" i="34"/>
  <c r="AF69" i="34"/>
  <c r="AJ69" i="34"/>
  <c r="P70" i="34"/>
  <c r="O70" i="34"/>
  <c r="AH63" i="34"/>
  <c r="AF63" i="34"/>
  <c r="AJ63" i="34"/>
  <c r="AH81" i="34"/>
  <c r="AF81" i="34"/>
  <c r="AJ81" i="34"/>
  <c r="P71" i="34"/>
  <c r="O71" i="34"/>
  <c r="CL70" i="34"/>
  <c r="P64" i="34"/>
  <c r="O64" i="34"/>
  <c r="AF38" i="34"/>
  <c r="AJ38" i="34"/>
  <c r="AH38" i="34"/>
  <c r="AI38" i="34" s="1"/>
  <c r="AJ61" i="34"/>
  <c r="AH61" i="34"/>
  <c r="AI61" i="34" s="1"/>
  <c r="AF61" i="34"/>
  <c r="AJ75" i="34"/>
  <c r="AH75" i="34"/>
  <c r="AF75" i="34"/>
  <c r="P60" i="34"/>
  <c r="O60" i="34"/>
  <c r="AJ32" i="34"/>
  <c r="AH32" i="34"/>
  <c r="AF32" i="34"/>
  <c r="O43" i="34"/>
  <c r="P43" i="34"/>
  <c r="CL28" i="34"/>
  <c r="P51" i="34"/>
  <c r="O51" i="34"/>
  <c r="AF20" i="34"/>
  <c r="AH20" i="34"/>
  <c r="AJ20" i="34"/>
  <c r="P23" i="34"/>
  <c r="O23" i="34"/>
  <c r="O112" i="34"/>
  <c r="P112" i="34"/>
  <c r="CL704" i="34"/>
  <c r="CL552" i="34"/>
  <c r="CL563" i="34"/>
  <c r="CL556" i="34"/>
  <c r="CF556" i="34"/>
  <c r="CL367" i="34"/>
  <c r="CF436" i="34"/>
  <c r="CL436" i="34"/>
  <c r="CL431" i="34"/>
  <c r="CL399" i="34"/>
  <c r="CF388" i="34"/>
  <c r="CL388" i="34"/>
  <c r="CL181" i="34"/>
  <c r="CL189" i="34"/>
  <c r="CL213" i="34"/>
  <c r="CL304" i="34"/>
  <c r="AF97" i="34"/>
  <c r="AH97" i="34"/>
  <c r="AI97" i="34" s="1"/>
  <c r="AJ97" i="34"/>
  <c r="CL89" i="34"/>
  <c r="O119" i="34"/>
  <c r="P119" i="34"/>
  <c r="AH92" i="34"/>
  <c r="AF92" i="34"/>
  <c r="AJ92" i="34"/>
  <c r="AJ68" i="34"/>
  <c r="AH68" i="34"/>
  <c r="AI68" i="34" s="1"/>
  <c r="AF68" i="34"/>
  <c r="AF109" i="34"/>
  <c r="AJ109" i="34"/>
  <c r="AH109" i="34"/>
  <c r="AH73" i="34"/>
  <c r="AI73" i="34" s="1"/>
  <c r="AF73" i="34"/>
  <c r="AJ73" i="34"/>
  <c r="P54" i="34"/>
  <c r="O54" i="34"/>
  <c r="AJ43" i="34"/>
  <c r="AH43" i="34"/>
  <c r="AF43" i="34"/>
  <c r="AH33" i="34"/>
  <c r="AI33" i="34" s="1"/>
  <c r="AF33" i="34"/>
  <c r="AJ33" i="34"/>
  <c r="P27" i="34"/>
  <c r="O27" i="34"/>
  <c r="AJ24" i="34"/>
  <c r="AH24" i="34"/>
  <c r="AI24" i="34" s="1"/>
  <c r="AF24" i="34"/>
  <c r="CH883" i="34"/>
  <c r="CK706" i="34"/>
  <c r="CL539" i="34"/>
  <c r="CL383" i="34"/>
  <c r="CL226" i="34"/>
  <c r="CL265" i="34"/>
  <c r="AJ117" i="34"/>
  <c r="AH117" i="34"/>
  <c r="AF117" i="34"/>
  <c r="AJ71" i="34"/>
  <c r="AH71" i="34"/>
  <c r="AF71" i="34"/>
  <c r="P67" i="34"/>
  <c r="O67" i="34"/>
  <c r="AJ39" i="34"/>
  <c r="AH39" i="34"/>
  <c r="AF39" i="34"/>
  <c r="AH13" i="34"/>
  <c r="AN13" i="34" s="1"/>
  <c r="AF13" i="34"/>
  <c r="CD820" i="34"/>
  <c r="CF820" i="34"/>
  <c r="CE820" i="34"/>
  <c r="CH862" i="34"/>
  <c r="CH890" i="34"/>
  <c r="CH887" i="34"/>
  <c r="CH832" i="34"/>
  <c r="CL647" i="34"/>
  <c r="CH821" i="34"/>
  <c r="CL666" i="34"/>
  <c r="CL646" i="34"/>
  <c r="CL675" i="34"/>
  <c r="CJ712" i="34"/>
  <c r="CL607" i="34"/>
  <c r="CL375" i="34"/>
  <c r="CF452" i="34"/>
  <c r="CL452" i="34"/>
  <c r="CF508" i="34"/>
  <c r="CL508" i="34"/>
  <c r="CL312" i="34"/>
  <c r="CL245" i="34"/>
  <c r="CL296" i="34"/>
  <c r="CL257" i="34"/>
  <c r="CL320" i="34"/>
  <c r="CL197" i="34"/>
  <c r="CL229" i="34"/>
  <c r="CL201" i="34"/>
  <c r="CL169" i="34"/>
  <c r="AF100" i="34"/>
  <c r="AJ100" i="34"/>
  <c r="AH100" i="34"/>
  <c r="O104" i="34"/>
  <c r="P104" i="34"/>
  <c r="AJ103" i="34"/>
  <c r="AH103" i="34"/>
  <c r="AI103" i="34" s="1"/>
  <c r="AF103" i="34"/>
  <c r="CL85" i="34"/>
  <c r="P103" i="34"/>
  <c r="O103" i="34"/>
  <c r="AF83" i="34"/>
  <c r="AH83" i="34"/>
  <c r="AI83" i="34" s="1"/>
  <c r="AJ83" i="34"/>
  <c r="AJ64" i="34"/>
  <c r="AH64" i="34"/>
  <c r="AF64" i="34"/>
  <c r="CF67" i="34"/>
  <c r="CL67" i="34"/>
  <c r="AH59" i="34"/>
  <c r="AF59" i="34"/>
  <c r="AJ59" i="34"/>
  <c r="CL52" i="34"/>
  <c r="AF34" i="34"/>
  <c r="AJ34" i="34"/>
  <c r="AH34" i="34"/>
  <c r="AI34" i="34" s="1"/>
  <c r="AF48" i="34"/>
  <c r="AJ48" i="34"/>
  <c r="AH48" i="34"/>
  <c r="AI48" i="34" s="1"/>
  <c r="CL31" i="34"/>
  <c r="AH15" i="34"/>
  <c r="AN15" i="34" s="1"/>
  <c r="AF15" i="34"/>
  <c r="O39" i="34"/>
  <c r="P39" i="34"/>
  <c r="P19" i="34"/>
  <c r="O19" i="34"/>
  <c r="CH891" i="34"/>
  <c r="CH863" i="34"/>
  <c r="CF404" i="34"/>
  <c r="CL404" i="34"/>
  <c r="CL221" i="34"/>
  <c r="CH875" i="34"/>
  <c r="CE844" i="34"/>
  <c r="CD844" i="34"/>
  <c r="CF844" i="34"/>
  <c r="CH854" i="34"/>
  <c r="CH871" i="34"/>
  <c r="CH845" i="34"/>
  <c r="CH813" i="34"/>
  <c r="CJ665" i="34"/>
  <c r="CI673" i="34"/>
  <c r="CK662" i="34"/>
  <c r="CL577" i="34"/>
  <c r="CL721" i="34"/>
  <c r="CF516" i="34"/>
  <c r="CL516" i="34"/>
  <c r="CF396" i="34"/>
  <c r="CL396" i="34"/>
  <c r="CF460" i="34"/>
  <c r="CL460" i="34"/>
  <c r="CL272" i="34"/>
  <c r="CL344" i="34"/>
  <c r="CL264" i="34"/>
  <c r="CL348" i="34"/>
  <c r="CF348" i="34"/>
  <c r="CL145" i="34"/>
  <c r="CL116" i="34"/>
  <c r="AF105" i="34"/>
  <c r="AH105" i="34"/>
  <c r="AI105" i="34" s="1"/>
  <c r="AJ105" i="34"/>
  <c r="CL111" i="34"/>
  <c r="AF65" i="34"/>
  <c r="AJ65" i="34"/>
  <c r="AH65" i="34"/>
  <c r="AJ70" i="34"/>
  <c r="AH70" i="34"/>
  <c r="AF70" i="34"/>
  <c r="P58" i="34"/>
  <c r="O58" i="34"/>
  <c r="AH37" i="34"/>
  <c r="AI37" i="34" s="1"/>
  <c r="AF37" i="34"/>
  <c r="AJ37" i="34"/>
  <c r="AJ50" i="34"/>
  <c r="AH50" i="34"/>
  <c r="AI50" i="34" s="1"/>
  <c r="AF50" i="34"/>
  <c r="CL39" i="34"/>
  <c r="AJ52" i="34"/>
  <c r="AH52" i="34"/>
  <c r="AF52" i="34"/>
  <c r="AP46" i="34"/>
  <c r="CL36" i="34"/>
  <c r="P48" i="34"/>
  <c r="O48" i="34"/>
  <c r="AJ36" i="34"/>
  <c r="AH36" i="34"/>
  <c r="AI36" i="34" s="1"/>
  <c r="AF36" i="34"/>
  <c r="CH829" i="34"/>
  <c r="CH884" i="34"/>
  <c r="CE804" i="34"/>
  <c r="CD804" i="34"/>
  <c r="CF804" i="34"/>
  <c r="CF412" i="34"/>
  <c r="CL412" i="34"/>
  <c r="CL336" i="34"/>
  <c r="CL328" i="34"/>
  <c r="CL161" i="34"/>
  <c r="CL129" i="34"/>
  <c r="O96" i="34"/>
  <c r="P96" i="34"/>
  <c r="AP99" i="34"/>
  <c r="P79" i="34"/>
  <c r="O79" i="34"/>
  <c r="CL60" i="34"/>
  <c r="P74" i="34"/>
  <c r="O74" i="34"/>
  <c r="AH22" i="34"/>
  <c r="AF22" i="34"/>
  <c r="AJ22" i="34"/>
  <c r="CF852" i="34"/>
  <c r="CE852" i="34"/>
  <c r="CD852" i="34"/>
  <c r="CE828" i="34"/>
  <c r="CD828" i="34"/>
  <c r="CF828" i="34"/>
  <c r="CH855" i="34"/>
  <c r="CH868" i="34"/>
  <c r="CE788" i="34"/>
  <c r="CD788" i="34"/>
  <c r="CF788" i="34"/>
  <c r="CH860" i="34"/>
  <c r="CF780" i="34"/>
  <c r="CE780" i="34"/>
  <c r="CD780" i="34"/>
  <c r="CH816" i="34"/>
  <c r="CL623" i="34"/>
  <c r="CK655" i="34"/>
  <c r="CH805" i="34"/>
  <c r="CF652" i="34"/>
  <c r="CJ710" i="34"/>
  <c r="CI674" i="34"/>
  <c r="CF724" i="34"/>
  <c r="CH806" i="34"/>
  <c r="CL544" i="34"/>
  <c r="CF468" i="34"/>
  <c r="CL468" i="34"/>
  <c r="CL423" i="34"/>
  <c r="CL391" i="34"/>
  <c r="CF500" i="34"/>
  <c r="CL500" i="34"/>
  <c r="CL205" i="34"/>
  <c r="CL249" i="34"/>
  <c r="CL186" i="34"/>
  <c r="CL256" i="34"/>
  <c r="CL137" i="34"/>
  <c r="CL134" i="34"/>
  <c r="CL142" i="34"/>
  <c r="AH106" i="34"/>
  <c r="AF106" i="34"/>
  <c r="AJ106" i="34"/>
  <c r="AJ86" i="34"/>
  <c r="AF86" i="34"/>
  <c r="AH86" i="34"/>
  <c r="CL126" i="34"/>
  <c r="P99" i="34"/>
  <c r="O99" i="34"/>
  <c r="AH84" i="34"/>
  <c r="AI84" i="34" s="1"/>
  <c r="AF84" i="34"/>
  <c r="AJ84" i="34"/>
  <c r="AF76" i="34"/>
  <c r="AJ76" i="34"/>
  <c r="AH76" i="34"/>
  <c r="CL56" i="34"/>
  <c r="P62" i="34"/>
  <c r="O62" i="34"/>
  <c r="CL46" i="34"/>
  <c r="AF30" i="34"/>
  <c r="AJ30" i="34"/>
  <c r="AH30" i="34"/>
  <c r="AI30" i="34" s="1"/>
  <c r="AJ60" i="34"/>
  <c r="AH60" i="34"/>
  <c r="AI60" i="34" s="1"/>
  <c r="AF60" i="34"/>
  <c r="CL44" i="34"/>
  <c r="O35" i="34"/>
  <c r="P35" i="34"/>
  <c r="CC35" i="33"/>
  <c r="CC364" i="33"/>
  <c r="CC604" i="33"/>
  <c r="CI540" i="33"/>
  <c r="CD540" i="33" s="1"/>
  <c r="CC115" i="33"/>
  <c r="CC468" i="33"/>
  <c r="CJ444" i="33"/>
  <c r="CJ612" i="33"/>
  <c r="CC91" i="33"/>
  <c r="CC372" i="33"/>
  <c r="K26" i="33"/>
  <c r="CC220" i="33"/>
  <c r="CC380" i="33"/>
  <c r="J62" i="33"/>
  <c r="K62" i="33"/>
  <c r="K117" i="33"/>
  <c r="J117" i="33"/>
  <c r="J96" i="33"/>
  <c r="CJ428" i="33"/>
  <c r="CC436" i="33"/>
  <c r="CI556" i="33"/>
  <c r="CD556" i="33" s="1"/>
  <c r="J86" i="33"/>
  <c r="CD372" i="33"/>
  <c r="K110" i="33"/>
  <c r="CC404" i="33"/>
  <c r="CC460" i="33"/>
  <c r="CC236" i="33"/>
  <c r="K42" i="33"/>
  <c r="CC140" i="33"/>
  <c r="CC476" i="33"/>
  <c r="CX37" i="33"/>
  <c r="CZ37" i="33" s="1"/>
  <c r="DE37" i="33" s="1"/>
  <c r="CI43" i="33"/>
  <c r="CJ43" i="33" s="1"/>
  <c r="K83" i="33"/>
  <c r="CC83" i="33"/>
  <c r="CI276" i="33"/>
  <c r="CJ276" i="33" s="1"/>
  <c r="CC284" i="33"/>
  <c r="CJ388" i="33"/>
  <c r="CI524" i="33"/>
  <c r="CD524" i="33" s="1"/>
  <c r="CI564" i="33"/>
  <c r="CD564" i="33" s="1"/>
  <c r="J58" i="33"/>
  <c r="CI639" i="33"/>
  <c r="CC107" i="33"/>
  <c r="CI204" i="33"/>
  <c r="CD204" i="33" s="1"/>
  <c r="CI356" i="33"/>
  <c r="CD356" i="33" s="1"/>
  <c r="CC444" i="33"/>
  <c r="CI508" i="33"/>
  <c r="CD508" i="33" s="1"/>
  <c r="CI300" i="33"/>
  <c r="CD300" i="33" s="1"/>
  <c r="CJ412" i="33"/>
  <c r="CC420" i="33"/>
  <c r="CC484" i="33"/>
  <c r="CH645" i="33"/>
  <c r="CH653" i="33" s="1"/>
  <c r="CH661" i="33" s="1"/>
  <c r="CH669" i="33" s="1"/>
  <c r="CH677" i="33" s="1"/>
  <c r="CH685" i="33" s="1"/>
  <c r="CH693" i="33" s="1"/>
  <c r="Y90" i="33"/>
  <c r="AD105" i="33"/>
  <c r="AJ105" i="33" s="1"/>
  <c r="CC388" i="33"/>
  <c r="CC452" i="33"/>
  <c r="AD25" i="33"/>
  <c r="AF25" i="33" s="1"/>
  <c r="K28" i="33"/>
  <c r="J28" i="33"/>
  <c r="K52" i="33"/>
  <c r="J52" i="33"/>
  <c r="K60" i="33"/>
  <c r="J60" i="33"/>
  <c r="K82" i="33"/>
  <c r="J82" i="33"/>
  <c r="J85" i="33"/>
  <c r="K85" i="33"/>
  <c r="K51" i="33"/>
  <c r="J51" i="33"/>
  <c r="K20" i="33"/>
  <c r="J20" i="33"/>
  <c r="J31" i="33"/>
  <c r="K31" i="33"/>
  <c r="L37" i="33"/>
  <c r="M37" i="33"/>
  <c r="K48" i="33"/>
  <c r="J48" i="33"/>
  <c r="K49" i="33"/>
  <c r="J49" i="33"/>
  <c r="K56" i="33"/>
  <c r="J56" i="33"/>
  <c r="K76" i="33"/>
  <c r="J76" i="33"/>
  <c r="K45" i="33"/>
  <c r="J45" i="33"/>
  <c r="K72" i="33"/>
  <c r="J72" i="33"/>
  <c r="K33" i="33"/>
  <c r="J33" i="33"/>
  <c r="M64" i="33"/>
  <c r="L64" i="33"/>
  <c r="CD220" i="33"/>
  <c r="CJ220" i="33"/>
  <c r="CI11" i="33"/>
  <c r="CJ11" i="33" s="1"/>
  <c r="CA11" i="33" s="1"/>
  <c r="M41" i="33"/>
  <c r="AC41" i="33"/>
  <c r="AD41" i="33" s="1"/>
  <c r="J47" i="33"/>
  <c r="CI51" i="33"/>
  <c r="CD51" i="33" s="1"/>
  <c r="J68" i="33"/>
  <c r="J74" i="33"/>
  <c r="CJ476" i="33"/>
  <c r="K19" i="33"/>
  <c r="K21" i="33"/>
  <c r="L47" i="33"/>
  <c r="J54" i="33"/>
  <c r="K66" i="33"/>
  <c r="AD86" i="33"/>
  <c r="AJ86" i="33" s="1"/>
  <c r="K98" i="33"/>
  <c r="J98" i="33"/>
  <c r="CD284" i="33"/>
  <c r="CJ284" i="33"/>
  <c r="CJ484" i="33"/>
  <c r="CD484" i="33"/>
  <c r="L109" i="33"/>
  <c r="M109" i="33"/>
  <c r="K100" i="33"/>
  <c r="J100" i="33"/>
  <c r="CJ115" i="33"/>
  <c r="CD115" i="33"/>
  <c r="CJ404" i="33"/>
  <c r="CD404" i="33"/>
  <c r="CJ436" i="33"/>
  <c r="CD436" i="33"/>
  <c r="CJ460" i="33"/>
  <c r="CX24" i="33"/>
  <c r="CZ24" i="33" s="1"/>
  <c r="DE24" i="33" s="1"/>
  <c r="DF24" i="33" s="1"/>
  <c r="AD33" i="33"/>
  <c r="AF33" i="33" s="1"/>
  <c r="K38" i="33"/>
  <c r="K61" i="33"/>
  <c r="K104" i="33"/>
  <c r="CJ468" i="33"/>
  <c r="CD468" i="33"/>
  <c r="CJ492" i="33"/>
  <c r="CD604" i="33"/>
  <c r="CJ604" i="33"/>
  <c r="CC396" i="33"/>
  <c r="CI396" i="33"/>
  <c r="CJ452" i="33"/>
  <c r="CD452" i="33"/>
  <c r="S11" i="33"/>
  <c r="Z11" i="33" s="1"/>
  <c r="K34" i="33"/>
  <c r="K46" i="33"/>
  <c r="J109" i="33"/>
  <c r="K116" i="33"/>
  <c r="CD124" i="33"/>
  <c r="CJ124" i="33"/>
  <c r="CC260" i="33"/>
  <c r="CI260" i="33"/>
  <c r="CJ260" i="33" s="1"/>
  <c r="CC268" i="33"/>
  <c r="CI268" i="33"/>
  <c r="K102" i="33"/>
  <c r="J102" i="33"/>
  <c r="J89" i="33"/>
  <c r="K89" i="33"/>
  <c r="K111" i="33"/>
  <c r="J111" i="33"/>
  <c r="CJ420" i="33"/>
  <c r="CD420" i="33"/>
  <c r="CC252" i="33"/>
  <c r="AD99" i="33"/>
  <c r="AF99" i="33" s="1"/>
  <c r="AD113" i="33"/>
  <c r="AJ113" i="33" s="1"/>
  <c r="CC156" i="33"/>
  <c r="CJ172" i="33"/>
  <c r="CI244" i="33"/>
  <c r="CJ244" i="33" s="1"/>
  <c r="CD364" i="33"/>
  <c r="L96" i="33"/>
  <c r="AD109" i="33"/>
  <c r="AF109" i="33" s="1"/>
  <c r="CJ156" i="33"/>
  <c r="CI228" i="33"/>
  <c r="CD228" i="33" s="1"/>
  <c r="CC412" i="33"/>
  <c r="CC428" i="33"/>
  <c r="CC492" i="33"/>
  <c r="CI212" i="33"/>
  <c r="CD212" i="33" s="1"/>
  <c r="CD380" i="33"/>
  <c r="CI292" i="33"/>
  <c r="CD292" i="33" s="1"/>
  <c r="U12" i="33"/>
  <c r="AB12" i="33" s="1"/>
  <c r="Z12" i="33"/>
  <c r="CX16" i="33"/>
  <c r="CZ16" i="33" s="1"/>
  <c r="AC16" i="33"/>
  <c r="J22" i="33"/>
  <c r="AD22" i="33"/>
  <c r="K22" i="33"/>
  <c r="CJ13" i="33"/>
  <c r="CJ14" i="33"/>
  <c r="CJ12" i="33"/>
  <c r="S15" i="33"/>
  <c r="Z15" i="33" s="1"/>
  <c r="Y15" i="33"/>
  <c r="CX19" i="33"/>
  <c r="CZ19" i="33" s="1"/>
  <c r="DE19" i="33" s="1"/>
  <c r="DF19" i="33" s="1"/>
  <c r="AC19" i="33"/>
  <c r="AD19" i="33" s="1"/>
  <c r="CX21" i="33"/>
  <c r="CZ21" i="33" s="1"/>
  <c r="DE21" i="33" s="1"/>
  <c r="DF21" i="33" s="1"/>
  <c r="AC21" i="33"/>
  <c r="AD21" i="33" s="1"/>
  <c r="CJ22" i="33"/>
  <c r="K24" i="33"/>
  <c r="J24" i="33"/>
  <c r="CB43" i="33"/>
  <c r="CJ15" i="33"/>
  <c r="AD20" i="33"/>
  <c r="CJ21" i="33"/>
  <c r="CX22" i="33"/>
  <c r="CZ22" i="33" s="1"/>
  <c r="DE22" i="33" s="1"/>
  <c r="DF22" i="33" s="1"/>
  <c r="K23" i="33"/>
  <c r="AD23" i="33"/>
  <c r="CX27" i="33"/>
  <c r="CZ27" i="33" s="1"/>
  <c r="DE27" i="33" s="1"/>
  <c r="DF27" i="33" s="1"/>
  <c r="AC27" i="33"/>
  <c r="AD27" i="33" s="1"/>
  <c r="CJ32" i="33"/>
  <c r="AD37" i="33"/>
  <c r="CX39" i="33"/>
  <c r="CZ39" i="33" s="1"/>
  <c r="DE39" i="33" s="1"/>
  <c r="AC39" i="33"/>
  <c r="AD39" i="33" s="1"/>
  <c r="CB59" i="33"/>
  <c r="CC19" i="33"/>
  <c r="CI25" i="33"/>
  <c r="CX46" i="33"/>
  <c r="CZ46" i="33" s="1"/>
  <c r="DE46" i="33" s="1"/>
  <c r="AC46" i="33"/>
  <c r="AD46" i="33" s="1"/>
  <c r="Y12" i="33"/>
  <c r="CJ18" i="33"/>
  <c r="CD19" i="33"/>
  <c r="AD24" i="33"/>
  <c r="AC26" i="33"/>
  <c r="AD26" i="33" s="1"/>
  <c r="J36" i="33"/>
  <c r="AD36" i="33"/>
  <c r="K36" i="33"/>
  <c r="CX43" i="33"/>
  <c r="CZ43" i="33" s="1"/>
  <c r="DE43" i="33" s="1"/>
  <c r="AC43" i="33"/>
  <c r="AD43" i="33" s="1"/>
  <c r="CB83" i="33"/>
  <c r="K25" i="33"/>
  <c r="J25" i="33"/>
  <c r="K32" i="33"/>
  <c r="J32" i="33"/>
  <c r="CX20" i="33"/>
  <c r="CZ20" i="33" s="1"/>
  <c r="DE20" i="33" s="1"/>
  <c r="DF20" i="33" s="1"/>
  <c r="Y16" i="33"/>
  <c r="S18" i="33"/>
  <c r="Z18" i="33" s="1"/>
  <c r="CJ24" i="33"/>
  <c r="CX25" i="33"/>
  <c r="CZ25" i="33" s="1"/>
  <c r="DE25" i="33" s="1"/>
  <c r="DF25" i="33" s="1"/>
  <c r="CI27" i="33"/>
  <c r="CC27" i="33"/>
  <c r="CX34" i="33"/>
  <c r="CZ34" i="33" s="1"/>
  <c r="DE34" i="33" s="1"/>
  <c r="AC34" i="33"/>
  <c r="AD34" i="33" s="1"/>
  <c r="K35" i="33"/>
  <c r="J35" i="33"/>
  <c r="M43" i="33"/>
  <c r="L43" i="33"/>
  <c r="CJ20" i="33"/>
  <c r="CX23" i="33"/>
  <c r="CZ23" i="33" s="1"/>
  <c r="DE23" i="33" s="1"/>
  <c r="DF23" i="33" s="1"/>
  <c r="CJ26" i="33"/>
  <c r="K29" i="33"/>
  <c r="J29" i="33"/>
  <c r="CX38" i="33"/>
  <c r="CZ38" i="33" s="1"/>
  <c r="DE38" i="33" s="1"/>
  <c r="AC38" i="33"/>
  <c r="AD38" i="33" s="1"/>
  <c r="K27" i="33"/>
  <c r="J27" i="33"/>
  <c r="AC29" i="33"/>
  <c r="AD29" i="33" s="1"/>
  <c r="CX29" i="33"/>
  <c r="CZ29" i="33" s="1"/>
  <c r="DE29" i="33" s="1"/>
  <c r="DF29" i="33" s="1"/>
  <c r="K39" i="33"/>
  <c r="J39" i="33"/>
  <c r="L40" i="33"/>
  <c r="M40" i="33"/>
  <c r="AC28" i="33"/>
  <c r="AD28" i="33" s="1"/>
  <c r="CX31" i="33"/>
  <c r="CZ31" i="33" s="1"/>
  <c r="DE31" i="33" s="1"/>
  <c r="CX40" i="33"/>
  <c r="CZ40" i="33" s="1"/>
  <c r="DE40" i="33" s="1"/>
  <c r="J41" i="33"/>
  <c r="AC42" i="33"/>
  <c r="AD42" i="33" s="1"/>
  <c r="CI44" i="33"/>
  <c r="CJ49" i="33"/>
  <c r="AC52" i="33"/>
  <c r="AD52" i="33" s="1"/>
  <c r="M54" i="33"/>
  <c r="L54" i="33"/>
  <c r="CX36" i="33"/>
  <c r="CZ36" i="33" s="1"/>
  <c r="DE36" i="33" s="1"/>
  <c r="J37" i="33"/>
  <c r="AD45" i="33"/>
  <c r="K53" i="33"/>
  <c r="J53" i="33"/>
  <c r="CJ57" i="33"/>
  <c r="AC61" i="33"/>
  <c r="AD61" i="33" s="1"/>
  <c r="CX30" i="33"/>
  <c r="CZ30" i="33" s="1"/>
  <c r="DE30" i="33" s="1"/>
  <c r="CX32" i="33"/>
  <c r="CZ32" i="33" s="1"/>
  <c r="DE32" i="33" s="1"/>
  <c r="AD35" i="33"/>
  <c r="CJ35" i="33"/>
  <c r="AD44" i="33"/>
  <c r="CJ50" i="33"/>
  <c r="AC56" i="33"/>
  <c r="AD56" i="33" s="1"/>
  <c r="L58" i="33"/>
  <c r="M58" i="33"/>
  <c r="K63" i="33"/>
  <c r="J63" i="33"/>
  <c r="K67" i="33"/>
  <c r="J67" i="33"/>
  <c r="CX47" i="33"/>
  <c r="CZ47" i="33" s="1"/>
  <c r="DE47" i="33" s="1"/>
  <c r="AD47" i="33"/>
  <c r="AC51" i="33"/>
  <c r="AD51" i="33" s="1"/>
  <c r="K57" i="33"/>
  <c r="J57" i="33"/>
  <c r="K30" i="33"/>
  <c r="AD30" i="33"/>
  <c r="AC31" i="33"/>
  <c r="AD31" i="33" s="1"/>
  <c r="CX33" i="33"/>
  <c r="CZ33" i="33" s="1"/>
  <c r="DE33" i="33" s="1"/>
  <c r="CJ36" i="33"/>
  <c r="CI41" i="33"/>
  <c r="J43" i="33"/>
  <c r="CX44" i="33"/>
  <c r="CZ44" i="33" s="1"/>
  <c r="DE44" i="33" s="1"/>
  <c r="CX49" i="33"/>
  <c r="CZ49" i="33" s="1"/>
  <c r="DE49" i="33" s="1"/>
  <c r="AC49" i="33"/>
  <c r="AD49" i="33" s="1"/>
  <c r="K50" i="33"/>
  <c r="J50" i="33"/>
  <c r="CJ55" i="33"/>
  <c r="AD59" i="33"/>
  <c r="AD40" i="33"/>
  <c r="K44" i="33"/>
  <c r="CX45" i="33"/>
  <c r="CZ45" i="33" s="1"/>
  <c r="DE45" i="33" s="1"/>
  <c r="AC54" i="33"/>
  <c r="AD54" i="33" s="1"/>
  <c r="CJ64" i="33"/>
  <c r="J40" i="33"/>
  <c r="K55" i="33"/>
  <c r="J55" i="33"/>
  <c r="CD59" i="33"/>
  <c r="CJ59" i="33"/>
  <c r="CJ29" i="33"/>
  <c r="AD32" i="33"/>
  <c r="CX35" i="33"/>
  <c r="CZ35" i="33" s="1"/>
  <c r="DE35" i="33" s="1"/>
  <c r="CX42" i="33"/>
  <c r="CZ42" i="33" s="1"/>
  <c r="DE42" i="33" s="1"/>
  <c r="CJ53" i="33"/>
  <c r="AC58" i="33"/>
  <c r="AD58" i="33" s="1"/>
  <c r="AC62" i="33"/>
  <c r="AD62" i="33" s="1"/>
  <c r="AC48" i="33"/>
  <c r="AD48" i="33" s="1"/>
  <c r="CC67" i="33"/>
  <c r="U90" i="33"/>
  <c r="AB90" i="33" s="1"/>
  <c r="Z90" i="33"/>
  <c r="AC74" i="33"/>
  <c r="AD74" i="33" s="1"/>
  <c r="K77" i="33"/>
  <c r="J77" i="33"/>
  <c r="M92" i="33"/>
  <c r="L92" i="33"/>
  <c r="CI48" i="33"/>
  <c r="AC50" i="33"/>
  <c r="AD50" i="33" s="1"/>
  <c r="AC53" i="33"/>
  <c r="AD53" i="33" s="1"/>
  <c r="CJ58" i="33"/>
  <c r="CC59" i="33"/>
  <c r="AD63" i="33"/>
  <c r="AD66" i="33"/>
  <c r="CJ66" i="33"/>
  <c r="CJ67" i="33"/>
  <c r="AC70" i="33"/>
  <c r="AD70" i="33" s="1"/>
  <c r="K75" i="33"/>
  <c r="J75" i="33"/>
  <c r="AD64" i="33"/>
  <c r="AD68" i="33"/>
  <c r="AC72" i="33"/>
  <c r="AD72" i="33" s="1"/>
  <c r="CJ73" i="33"/>
  <c r="CJ78" i="33"/>
  <c r="AC55" i="33"/>
  <c r="AD55" i="33" s="1"/>
  <c r="J64" i="33"/>
  <c r="K65" i="33"/>
  <c r="AD65" i="33"/>
  <c r="AC67" i="33"/>
  <c r="AD67" i="33" s="1"/>
  <c r="K69" i="33"/>
  <c r="L74" i="33"/>
  <c r="M74" i="33"/>
  <c r="AD82" i="33"/>
  <c r="J84" i="33"/>
  <c r="K84" i="33"/>
  <c r="AC87" i="33"/>
  <c r="AD87" i="33" s="1"/>
  <c r="CJ90" i="33"/>
  <c r="AC69" i="33"/>
  <c r="AD69" i="33" s="1"/>
  <c r="M70" i="33"/>
  <c r="L70" i="33"/>
  <c r="CJ71" i="33"/>
  <c r="K73" i="33"/>
  <c r="J73" i="33"/>
  <c r="CJ81" i="33"/>
  <c r="K88" i="33"/>
  <c r="J88" i="33"/>
  <c r="AC57" i="33"/>
  <c r="AD57" i="33" s="1"/>
  <c r="J59" i="33"/>
  <c r="L68" i="33"/>
  <c r="J70" i="33"/>
  <c r="AC76" i="33"/>
  <c r="AD76" i="33" s="1"/>
  <c r="AC88" i="33"/>
  <c r="AD88" i="33" s="1"/>
  <c r="AC92" i="33"/>
  <c r="AD92" i="33" s="1"/>
  <c r="K59" i="33"/>
  <c r="AC60" i="33"/>
  <c r="AD60" i="33" s="1"/>
  <c r="K71" i="33"/>
  <c r="J71" i="33"/>
  <c r="M80" i="33"/>
  <c r="L80" i="33"/>
  <c r="K81" i="33"/>
  <c r="J81" i="33"/>
  <c r="AD81" i="33"/>
  <c r="AC75" i="33"/>
  <c r="AD75" i="33" s="1"/>
  <c r="AD85" i="33"/>
  <c r="CI89" i="33"/>
  <c r="CJ91" i="33"/>
  <c r="K93" i="33"/>
  <c r="J94" i="33"/>
  <c r="K99" i="33"/>
  <c r="J99" i="33"/>
  <c r="AC106" i="33"/>
  <c r="AD106" i="33" s="1"/>
  <c r="CJ97" i="33"/>
  <c r="AC102" i="33"/>
  <c r="AD102" i="33" s="1"/>
  <c r="CJ113" i="33"/>
  <c r="K115" i="33"/>
  <c r="J115" i="33"/>
  <c r="CJ74" i="33"/>
  <c r="AD77" i="33"/>
  <c r="AD80" i="33"/>
  <c r="CJ80" i="33"/>
  <c r="CD83" i="33"/>
  <c r="K87" i="33"/>
  <c r="K103" i="33"/>
  <c r="J103" i="33"/>
  <c r="CJ108" i="33"/>
  <c r="CC75" i="33"/>
  <c r="AD78" i="33"/>
  <c r="L86" i="33"/>
  <c r="AD89" i="33"/>
  <c r="J92" i="33"/>
  <c r="AC93" i="33"/>
  <c r="AD93" i="33" s="1"/>
  <c r="K97" i="33"/>
  <c r="J97" i="33"/>
  <c r="CJ101" i="33"/>
  <c r="AC103" i="33"/>
  <c r="AD103" i="33" s="1"/>
  <c r="AC107" i="33"/>
  <c r="AD107" i="33" s="1"/>
  <c r="AC71" i="33"/>
  <c r="AD71" i="33" s="1"/>
  <c r="CD75" i="33"/>
  <c r="J78" i="33"/>
  <c r="K79" i="33"/>
  <c r="AD79" i="33"/>
  <c r="J80" i="33"/>
  <c r="AC94" i="33"/>
  <c r="AD94" i="33" s="1"/>
  <c r="K95" i="33"/>
  <c r="J95" i="33"/>
  <c r="AC100" i="33"/>
  <c r="AD100" i="33" s="1"/>
  <c r="L78" i="33"/>
  <c r="CJ94" i="33"/>
  <c r="K101" i="33"/>
  <c r="J101" i="33"/>
  <c r="AD108" i="33"/>
  <c r="K108" i="33"/>
  <c r="J108" i="33"/>
  <c r="AC73" i="33"/>
  <c r="AD73" i="33" s="1"/>
  <c r="AC83" i="33"/>
  <c r="AD83" i="33" s="1"/>
  <c r="AC84" i="33"/>
  <c r="AD84" i="33" s="1"/>
  <c r="CJ85" i="33"/>
  <c r="CI86" i="33"/>
  <c r="CI95" i="33"/>
  <c r="AD96" i="33"/>
  <c r="M107" i="33"/>
  <c r="L107" i="33"/>
  <c r="K112" i="33"/>
  <c r="J112" i="33"/>
  <c r="M94" i="33"/>
  <c r="L94" i="33"/>
  <c r="AC98" i="33"/>
  <c r="AD98" i="33" s="1"/>
  <c r="CJ98" i="33"/>
  <c r="CI99" i="33"/>
  <c r="AC101" i="33"/>
  <c r="AD101" i="33" s="1"/>
  <c r="CJ102" i="33"/>
  <c r="M105" i="33"/>
  <c r="AC110" i="33"/>
  <c r="AD110" i="33" s="1"/>
  <c r="AC111" i="33"/>
  <c r="AD111" i="33" s="1"/>
  <c r="K119" i="33"/>
  <c r="AC119" i="33"/>
  <c r="AD119" i="33" s="1"/>
  <c r="CD107" i="33"/>
  <c r="AC95" i="33"/>
  <c r="AD95" i="33" s="1"/>
  <c r="CJ104" i="33"/>
  <c r="CI105" i="33"/>
  <c r="AD112" i="33"/>
  <c r="AD115" i="33"/>
  <c r="K118" i="33"/>
  <c r="J118" i="33"/>
  <c r="AC116" i="33"/>
  <c r="AD116" i="33" s="1"/>
  <c r="AC117" i="33"/>
  <c r="AD117" i="33" s="1"/>
  <c r="AD118" i="33"/>
  <c r="AC97" i="33"/>
  <c r="AD97" i="33" s="1"/>
  <c r="AD104" i="33"/>
  <c r="J113" i="33"/>
  <c r="K114" i="33"/>
  <c r="AD114" i="33"/>
  <c r="CI117" i="33"/>
  <c r="CJ121" i="33"/>
  <c r="L113" i="33"/>
  <c r="CJ119" i="33"/>
  <c r="J105" i="33"/>
  <c r="K106" i="33"/>
  <c r="J107" i="33"/>
  <c r="CI118" i="33"/>
  <c r="CC124" i="33"/>
  <c r="CJ135" i="33"/>
  <c r="CI148" i="33"/>
  <c r="CC148" i="33"/>
  <c r="CJ175" i="33"/>
  <c r="CI188" i="33"/>
  <c r="CC188" i="33"/>
  <c r="CI194" i="33"/>
  <c r="CI133" i="33"/>
  <c r="CJ151" i="33"/>
  <c r="CI164" i="33"/>
  <c r="CC164" i="33"/>
  <c r="CJ191" i="33"/>
  <c r="CJ146" i="33"/>
  <c r="CJ167" i="33"/>
  <c r="CJ198" i="33"/>
  <c r="CJ202" i="33"/>
  <c r="CI138" i="33"/>
  <c r="CI149" i="33"/>
  <c r="CI162" i="33"/>
  <c r="CJ183" i="33"/>
  <c r="CI186" i="33"/>
  <c r="CI199" i="33"/>
  <c r="CI130" i="33"/>
  <c r="CI134" i="33"/>
  <c r="CJ140" i="33"/>
  <c r="CI154" i="33"/>
  <c r="CI165" i="33"/>
  <c r="CC172" i="33"/>
  <c r="CI180" i="33"/>
  <c r="CC180" i="33"/>
  <c r="CJ223" i="33"/>
  <c r="CI132" i="33"/>
  <c r="CC132" i="33"/>
  <c r="CI150" i="33"/>
  <c r="CI170" i="33"/>
  <c r="CJ303" i="33"/>
  <c r="CI166" i="33"/>
  <c r="CI129" i="33"/>
  <c r="CI178" i="33"/>
  <c r="CJ197" i="33"/>
  <c r="CI181" i="33"/>
  <c r="CC196" i="33"/>
  <c r="CI196" i="33"/>
  <c r="CI201" i="33"/>
  <c r="CI203" i="33"/>
  <c r="CJ241" i="33"/>
  <c r="CJ252" i="33"/>
  <c r="CJ264" i="33"/>
  <c r="CJ300" i="33"/>
  <c r="CJ319" i="33"/>
  <c r="CJ335" i="33"/>
  <c r="CJ350" i="33"/>
  <c r="CJ367" i="33"/>
  <c r="CI145" i="33"/>
  <c r="CI161" i="33"/>
  <c r="CI177" i="33"/>
  <c r="CI193" i="33"/>
  <c r="CI210" i="33"/>
  <c r="CJ239" i="33"/>
  <c r="CD244" i="33"/>
  <c r="CJ257" i="33"/>
  <c r="CJ273" i="33"/>
  <c r="CJ325" i="33"/>
  <c r="CJ341" i="33"/>
  <c r="CI381" i="33"/>
  <c r="CJ731" i="33"/>
  <c r="CJ739" i="33" s="1"/>
  <c r="CJ747" i="33" s="1"/>
  <c r="CJ755" i="33" s="1"/>
  <c r="CJ763" i="33" s="1"/>
  <c r="CJ771" i="33" s="1"/>
  <c r="CJ779" i="33" s="1"/>
  <c r="CJ787" i="33" s="1"/>
  <c r="CJ795" i="33" s="1"/>
  <c r="CJ803" i="33" s="1"/>
  <c r="CJ811" i="33" s="1"/>
  <c r="CJ819" i="33" s="1"/>
  <c r="CJ827" i="33" s="1"/>
  <c r="CJ835" i="33" s="1"/>
  <c r="CJ843" i="33" s="1"/>
  <c r="CJ851" i="33" s="1"/>
  <c r="CJ859" i="33" s="1"/>
  <c r="CJ867" i="33" s="1"/>
  <c r="CJ875" i="33" s="1"/>
  <c r="CJ883" i="33" s="1"/>
  <c r="CJ891" i="33" s="1"/>
  <c r="CJ208" i="33"/>
  <c r="CI215" i="33"/>
  <c r="CI226" i="33"/>
  <c r="CJ255" i="33"/>
  <c r="CD260" i="33"/>
  <c r="CJ271" i="33"/>
  <c r="CI279" i="33"/>
  <c r="CJ315" i="33"/>
  <c r="CJ331" i="33"/>
  <c r="CJ347" i="33"/>
  <c r="CJ382" i="33"/>
  <c r="CI211" i="33"/>
  <c r="CJ224" i="33"/>
  <c r="CI231" i="33"/>
  <c r="CI242" i="33"/>
  <c r="CI274" i="33"/>
  <c r="CJ296" i="33"/>
  <c r="CI308" i="33"/>
  <c r="CJ311" i="33"/>
  <c r="CJ321" i="33"/>
  <c r="CJ337" i="33"/>
  <c r="CI227" i="33"/>
  <c r="CJ240" i="33"/>
  <c r="CI247" i="33"/>
  <c r="CI258" i="33"/>
  <c r="CJ280" i="33"/>
  <c r="CJ287" i="33"/>
  <c r="CI290" i="33"/>
  <c r="CJ327" i="33"/>
  <c r="CJ343" i="33"/>
  <c r="CJ352" i="33"/>
  <c r="CJ362" i="33"/>
  <c r="CJ379" i="33"/>
  <c r="CI120" i="33"/>
  <c r="CI137" i="33"/>
  <c r="CI153" i="33"/>
  <c r="CI169" i="33"/>
  <c r="CI182" i="33"/>
  <c r="CI185" i="33"/>
  <c r="CJ216" i="33"/>
  <c r="CI243" i="33"/>
  <c r="CJ256" i="33"/>
  <c r="CI263" i="33"/>
  <c r="CJ317" i="33"/>
  <c r="CJ333" i="33"/>
  <c r="CJ209" i="33"/>
  <c r="CJ232" i="33"/>
  <c r="CI259" i="33"/>
  <c r="CJ323" i="33"/>
  <c r="CJ339" i="33"/>
  <c r="CJ371" i="33"/>
  <c r="CI207" i="33"/>
  <c r="CJ225" i="33"/>
  <c r="CJ236" i="33"/>
  <c r="CJ248" i="33"/>
  <c r="CI306" i="33"/>
  <c r="CJ313" i="33"/>
  <c r="CJ329" i="33"/>
  <c r="CJ345" i="33"/>
  <c r="CI348" i="33"/>
  <c r="CC348" i="33"/>
  <c r="CJ391" i="33"/>
  <c r="CG664" i="33"/>
  <c r="CC316" i="33"/>
  <c r="CC324" i="33"/>
  <c r="CC332" i="33"/>
  <c r="CC340" i="33"/>
  <c r="CI365" i="33"/>
  <c r="CI369" i="33"/>
  <c r="CJ386" i="33"/>
  <c r="CJ376" i="33"/>
  <c r="CI397" i="33"/>
  <c r="CJ292" i="33"/>
  <c r="CI295" i="33"/>
  <c r="CI307" i="33"/>
  <c r="CJ312" i="33"/>
  <c r="CJ314" i="33"/>
  <c r="CJ316" i="33"/>
  <c r="CJ318" i="33"/>
  <c r="CJ320" i="33"/>
  <c r="CJ322" i="33"/>
  <c r="CJ324" i="33"/>
  <c r="CJ326" i="33"/>
  <c r="CJ328" i="33"/>
  <c r="CJ330" i="33"/>
  <c r="CJ332" i="33"/>
  <c r="CJ334" i="33"/>
  <c r="CJ336" i="33"/>
  <c r="CJ338" i="33"/>
  <c r="CJ340" i="33"/>
  <c r="CJ342" i="33"/>
  <c r="CJ344" i="33"/>
  <c r="CJ346" i="33"/>
  <c r="CI366" i="33"/>
  <c r="CI389" i="33"/>
  <c r="CJ401" i="33"/>
  <c r="CJ410" i="33"/>
  <c r="CI416" i="33"/>
  <c r="CJ349" i="33"/>
  <c r="CI354" i="33"/>
  <c r="CI384" i="33"/>
  <c r="CD516" i="33"/>
  <c r="CJ516" i="33"/>
  <c r="CJ272" i="33"/>
  <c r="CI275" i="33"/>
  <c r="CJ288" i="33"/>
  <c r="CI291" i="33"/>
  <c r="CJ304" i="33"/>
  <c r="CI374" i="33"/>
  <c r="CI378" i="33"/>
  <c r="CI413" i="33"/>
  <c r="CI405" i="33"/>
  <c r="CD532" i="33"/>
  <c r="CJ532" i="33"/>
  <c r="CI511" i="33"/>
  <c r="CD548" i="33"/>
  <c r="CJ548" i="33"/>
  <c r="CJ587" i="33"/>
  <c r="CH697" i="33"/>
  <c r="CG662" i="33"/>
  <c r="CF830" i="33"/>
  <c r="CI392" i="33"/>
  <c r="CJ414" i="33"/>
  <c r="CJ417" i="33"/>
  <c r="CI421" i="33"/>
  <c r="CI424" i="33"/>
  <c r="CI527" i="33"/>
  <c r="CJ592" i="33"/>
  <c r="CJ358" i="33"/>
  <c r="CI373" i="33"/>
  <c r="CJ385" i="33"/>
  <c r="CJ390" i="33"/>
  <c r="CI408" i="33"/>
  <c r="CI543" i="33"/>
  <c r="CI608" i="33"/>
  <c r="CJ355" i="33"/>
  <c r="CI370" i="33"/>
  <c r="CI400" i="33"/>
  <c r="CJ406" i="33"/>
  <c r="CJ429" i="33"/>
  <c r="CI432" i="33"/>
  <c r="CJ437" i="33"/>
  <c r="CI440" i="33"/>
  <c r="CJ445" i="33"/>
  <c r="CI448" i="33"/>
  <c r="CJ453" i="33"/>
  <c r="CI456" i="33"/>
  <c r="CJ461" i="33"/>
  <c r="CI464" i="33"/>
  <c r="CJ469" i="33"/>
  <c r="CI472" i="33"/>
  <c r="CJ477" i="33"/>
  <c r="CI480" i="33"/>
  <c r="CJ485" i="33"/>
  <c r="CI488" i="33"/>
  <c r="CJ493" i="33"/>
  <c r="CI496" i="33"/>
  <c r="CJ505" i="33"/>
  <c r="CJ398" i="33"/>
  <c r="CJ422" i="33"/>
  <c r="CJ425" i="33"/>
  <c r="CJ521" i="33"/>
  <c r="CI563" i="33"/>
  <c r="CJ573" i="33"/>
  <c r="CF856" i="33"/>
  <c r="CI357" i="33"/>
  <c r="CI377" i="33"/>
  <c r="CI393" i="33"/>
  <c r="CI409" i="33"/>
  <c r="CJ433" i="33"/>
  <c r="CJ441" i="33"/>
  <c r="CJ449" i="33"/>
  <c r="CJ457" i="33"/>
  <c r="CJ465" i="33"/>
  <c r="CJ473" i="33"/>
  <c r="CJ481" i="33"/>
  <c r="CJ489" i="33"/>
  <c r="CJ497" i="33"/>
  <c r="CD500" i="33"/>
  <c r="CJ500" i="33"/>
  <c r="CJ537" i="33"/>
  <c r="CI625" i="33"/>
  <c r="CH691" i="33"/>
  <c r="CJ578" i="33"/>
  <c r="CI583" i="33"/>
  <c r="CJ597" i="33"/>
  <c r="CJ602" i="33"/>
  <c r="CJ605" i="33"/>
  <c r="CJ626" i="33"/>
  <c r="CH650" i="33"/>
  <c r="CH658" i="33" s="1"/>
  <c r="CH666" i="33" s="1"/>
  <c r="CH674" i="33" s="1"/>
  <c r="CH682" i="33" s="1"/>
  <c r="CH690" i="33" s="1"/>
  <c r="CH698" i="33" s="1"/>
  <c r="CH706" i="33" s="1"/>
  <c r="CH714" i="33" s="1"/>
  <c r="CH722" i="33" s="1"/>
  <c r="CH730" i="33" s="1"/>
  <c r="CH738" i="33" s="1"/>
  <c r="CH746" i="33" s="1"/>
  <c r="CH754" i="33" s="1"/>
  <c r="CH762" i="33" s="1"/>
  <c r="CH770" i="33" s="1"/>
  <c r="CH778" i="33" s="1"/>
  <c r="CH786" i="33" s="1"/>
  <c r="CH794" i="33" s="1"/>
  <c r="CI642" i="33"/>
  <c r="CF729" i="33"/>
  <c r="CC500" i="33"/>
  <c r="CC516" i="33"/>
  <c r="CC532" i="33"/>
  <c r="CC548" i="33"/>
  <c r="CI567" i="33"/>
  <c r="CJ576" i="33"/>
  <c r="CI588" i="33"/>
  <c r="CC588" i="33"/>
  <c r="CJ613" i="33"/>
  <c r="CI630" i="33"/>
  <c r="CF746" i="33"/>
  <c r="CF762" i="33"/>
  <c r="CJ581" i="33"/>
  <c r="CJ600" i="33"/>
  <c r="CI610" i="33"/>
  <c r="CG660" i="33"/>
  <c r="CB652" i="33"/>
  <c r="CI559" i="33"/>
  <c r="CI572" i="33"/>
  <c r="CC572" i="33"/>
  <c r="CJ586" i="33"/>
  <c r="CI591" i="33"/>
  <c r="CJ618" i="33"/>
  <c r="CG698" i="33"/>
  <c r="CJ584" i="33"/>
  <c r="CI596" i="33"/>
  <c r="CC596" i="33"/>
  <c r="CJ635" i="33"/>
  <c r="CI566" i="33"/>
  <c r="CJ570" i="33"/>
  <c r="CI575" i="33"/>
  <c r="CJ589" i="33"/>
  <c r="CJ623" i="33"/>
  <c r="CF738" i="33"/>
  <c r="CF754" i="33"/>
  <c r="CI558" i="33"/>
  <c r="CJ568" i="33"/>
  <c r="CI580" i="33"/>
  <c r="CC580" i="33"/>
  <c r="CJ594" i="33"/>
  <c r="CI599" i="33"/>
  <c r="CI620" i="33"/>
  <c r="CC620" i="33"/>
  <c r="CI640" i="33"/>
  <c r="CH648" i="33"/>
  <c r="CH656" i="33" s="1"/>
  <c r="CH664" i="33" s="1"/>
  <c r="CH672" i="33" s="1"/>
  <c r="CH680" i="33" s="1"/>
  <c r="CH688" i="33" s="1"/>
  <c r="CH696" i="33" s="1"/>
  <c r="CH704" i="33" s="1"/>
  <c r="CH712" i="33" s="1"/>
  <c r="CC612" i="33"/>
  <c r="CI645" i="33"/>
  <c r="CI653" i="33" s="1"/>
  <c r="CI661" i="33" s="1"/>
  <c r="CI669" i="33" s="1"/>
  <c r="CI677" i="33" s="1"/>
  <c r="CI685" i="33" s="1"/>
  <c r="CI693" i="33" s="1"/>
  <c r="CI701" i="33" s="1"/>
  <c r="CI709" i="33" s="1"/>
  <c r="CI717" i="33" s="1"/>
  <c r="CI725" i="33" s="1"/>
  <c r="CI733" i="33" s="1"/>
  <c r="CI741" i="33" s="1"/>
  <c r="CI749" i="33" s="1"/>
  <c r="CI757" i="33" s="1"/>
  <c r="CI765" i="33" s="1"/>
  <c r="CI773" i="33" s="1"/>
  <c r="CI781" i="33" s="1"/>
  <c r="CI789" i="33" s="1"/>
  <c r="CI797" i="33" s="1"/>
  <c r="CI805" i="33" s="1"/>
  <c r="CI813" i="33" s="1"/>
  <c r="CI821" i="33" s="1"/>
  <c r="CI829" i="33" s="1"/>
  <c r="CI837" i="33" s="1"/>
  <c r="CI845" i="33" s="1"/>
  <c r="CI853" i="33" s="1"/>
  <c r="CI861" i="33" s="1"/>
  <c r="CI869" i="33" s="1"/>
  <c r="CI877" i="33" s="1"/>
  <c r="CI885" i="33" s="1"/>
  <c r="CJ637" i="33"/>
  <c r="CF808" i="33"/>
  <c r="CF733" i="33"/>
  <c r="CF741" i="33"/>
  <c r="CF745" i="33"/>
  <c r="CF749" i="33"/>
  <c r="CF753" i="33"/>
  <c r="CF757" i="33"/>
  <c r="CF761" i="33"/>
  <c r="CF727" i="33"/>
  <c r="CJ634" i="33"/>
  <c r="CI636" i="33"/>
  <c r="CH644" i="33"/>
  <c r="CF731" i="33"/>
  <c r="CF820" i="33"/>
  <c r="CF763" i="33"/>
  <c r="CF845" i="33"/>
  <c r="CF767" i="33"/>
  <c r="CF769" i="33"/>
  <c r="CF771" i="33"/>
  <c r="CF775" i="33"/>
  <c r="CF777" i="33"/>
  <c r="CF779" i="33"/>
  <c r="CF861" i="33"/>
  <c r="CF783" i="33"/>
  <c r="CF785" i="33"/>
  <c r="CF787" i="33"/>
  <c r="CF791" i="33"/>
  <c r="CF793" i="33"/>
  <c r="CF795" i="33"/>
  <c r="CF877" i="33"/>
  <c r="CF879" i="33"/>
  <c r="CI603" i="33"/>
  <c r="CI609" i="33"/>
  <c r="CJ614" i="33"/>
  <c r="CC628" i="33"/>
  <c r="CI641" i="33"/>
  <c r="CB644" i="33"/>
  <c r="CF737" i="33"/>
  <c r="CH646" i="33"/>
  <c r="CH654" i="33" s="1"/>
  <c r="CH662" i="33" s="1"/>
  <c r="CI638" i="33"/>
  <c r="CF725" i="33"/>
  <c r="CF730" i="33"/>
  <c r="CF735" i="33"/>
  <c r="CF739" i="33"/>
  <c r="CF743" i="33"/>
  <c r="CF747" i="33"/>
  <c r="CF751" i="33"/>
  <c r="CF755" i="33"/>
  <c r="CF759" i="33"/>
  <c r="CG731" i="33"/>
  <c r="CG739" i="33" s="1"/>
  <c r="CG747" i="33" s="1"/>
  <c r="CG755" i="33" s="1"/>
  <c r="CG763" i="33" s="1"/>
  <c r="CG771" i="33" s="1"/>
  <c r="CG779" i="33" s="1"/>
  <c r="CG787" i="33" s="1"/>
  <c r="CG795" i="33" s="1"/>
  <c r="CG803" i="33" s="1"/>
  <c r="CG811" i="33" s="1"/>
  <c r="CG819" i="33" s="1"/>
  <c r="CG827" i="33" s="1"/>
  <c r="CG835" i="33" s="1"/>
  <c r="CG843" i="33" s="1"/>
  <c r="CG851" i="33" s="1"/>
  <c r="CG859" i="33" s="1"/>
  <c r="CG867" i="33" s="1"/>
  <c r="CG875" i="33" s="1"/>
  <c r="CG883" i="33" s="1"/>
  <c r="CG891" i="33" s="1"/>
  <c r="CF853" i="33"/>
  <c r="CJ628" i="33"/>
  <c r="CI633" i="33"/>
  <c r="CG693" i="33"/>
  <c r="CF836" i="33"/>
  <c r="CF844" i="33"/>
  <c r="CF852" i="33"/>
  <c r="CF860" i="33"/>
  <c r="CF868" i="33"/>
  <c r="CF876" i="33"/>
  <c r="CF869" i="33"/>
  <c r="CF806" i="33"/>
  <c r="CF816" i="33"/>
  <c r="CF840" i="33"/>
  <c r="CF838" i="33"/>
  <c r="CF846" i="33"/>
  <c r="CF854" i="33"/>
  <c r="CF862" i="33"/>
  <c r="CF870" i="33"/>
  <c r="CF878" i="33"/>
  <c r="CF812" i="33"/>
  <c r="CF822" i="33"/>
  <c r="CF832" i="33"/>
  <c r="CF883" i="33"/>
  <c r="CF848" i="33"/>
  <c r="CF864" i="33"/>
  <c r="CF872" i="33"/>
  <c r="CF880" i="33"/>
  <c r="CF881" i="33"/>
  <c r="CF804" i="33"/>
  <c r="CF828" i="33"/>
  <c r="CF850" i="33"/>
  <c r="CF858" i="33"/>
  <c r="CF866" i="33"/>
  <c r="CF874" i="33"/>
  <c r="CF882" i="33"/>
  <c r="CF814" i="33"/>
  <c r="L49" i="33" l="1"/>
  <c r="M34" i="33"/>
  <c r="M98" i="33"/>
  <c r="M48" i="33"/>
  <c r="M52" i="33"/>
  <c r="M26" i="33"/>
  <c r="L42" i="33"/>
  <c r="M111" i="33"/>
  <c r="M66" i="33"/>
  <c r="M28" i="33"/>
  <c r="L89" i="33"/>
  <c r="M31" i="33"/>
  <c r="L110" i="33"/>
  <c r="M46" i="33"/>
  <c r="M21" i="33"/>
  <c r="M102" i="33"/>
  <c r="M19" i="33"/>
  <c r="M72" i="33"/>
  <c r="L100" i="33"/>
  <c r="L51" i="33"/>
  <c r="M76" i="33"/>
  <c r="L117" i="33"/>
  <c r="M61" i="33"/>
  <c r="M56" i="33"/>
  <c r="M62" i="33"/>
  <c r="M116" i="33"/>
  <c r="M117" i="33"/>
  <c r="AN11" i="34"/>
  <c r="AX11" i="34" s="1"/>
  <c r="AN99" i="34"/>
  <c r="AR99" i="34" s="1"/>
  <c r="R99" i="34" s="1"/>
  <c r="AF113" i="33"/>
  <c r="AO113" i="33" s="1"/>
  <c r="AN101" i="34"/>
  <c r="AZ101" i="34" s="1"/>
  <c r="BD101" i="34" s="1"/>
  <c r="BH101" i="34" s="1"/>
  <c r="BM101" i="34" s="1"/>
  <c r="BQ101" i="34" s="1"/>
  <c r="AN117" i="34"/>
  <c r="AZ117" i="34" s="1"/>
  <c r="BD117" i="34" s="1"/>
  <c r="BH117" i="34" s="1"/>
  <c r="BM117" i="34" s="1"/>
  <c r="BQ117" i="34" s="1"/>
  <c r="AN64" i="34"/>
  <c r="AZ64" i="34" s="1"/>
  <c r="AN44" i="34"/>
  <c r="AX44" i="34" s="1"/>
  <c r="AN105" i="34"/>
  <c r="AZ105" i="34" s="1"/>
  <c r="BD105" i="34" s="1"/>
  <c r="BH105" i="34" s="1"/>
  <c r="BM105" i="34" s="1"/>
  <c r="BQ105" i="34" s="1"/>
  <c r="AN46" i="34"/>
  <c r="AX46" i="34" s="1"/>
  <c r="CD293" i="34" s="1"/>
  <c r="AN43" i="34"/>
  <c r="AY43" i="34" s="1"/>
  <c r="AN102" i="34"/>
  <c r="AY102" i="34" s="1"/>
  <c r="AN106" i="34"/>
  <c r="AX106" i="34" s="1"/>
  <c r="AN62" i="34"/>
  <c r="AZ62" i="34" s="1"/>
  <c r="AI15" i="34"/>
  <c r="AJ15" i="34" s="1"/>
  <c r="AN47" i="34"/>
  <c r="AZ47" i="34" s="1"/>
  <c r="AI44" i="34"/>
  <c r="AN59" i="34"/>
  <c r="AZ59" i="34" s="1"/>
  <c r="AN92" i="34"/>
  <c r="AZ92" i="34" s="1"/>
  <c r="BD92" i="34" s="1"/>
  <c r="BH92" i="34" s="1"/>
  <c r="BM92" i="34" s="1"/>
  <c r="AN45" i="34"/>
  <c r="AX45" i="34" s="1"/>
  <c r="AN19" i="34"/>
  <c r="AZ19" i="34" s="1"/>
  <c r="AN67" i="34"/>
  <c r="AZ67" i="34" s="1"/>
  <c r="AN96" i="34"/>
  <c r="AY96" i="34" s="1"/>
  <c r="AN109" i="34"/>
  <c r="AY109" i="34" s="1"/>
  <c r="AN113" i="34"/>
  <c r="AZ113" i="34" s="1"/>
  <c r="BD113" i="34" s="1"/>
  <c r="BH113" i="34" s="1"/>
  <c r="BM113" i="34" s="1"/>
  <c r="BQ113" i="34" s="1"/>
  <c r="AN76" i="34"/>
  <c r="AZ76" i="34" s="1"/>
  <c r="AN65" i="34"/>
  <c r="AY65" i="34" s="1"/>
  <c r="AN54" i="34"/>
  <c r="AZ54" i="34" s="1"/>
  <c r="AN114" i="34"/>
  <c r="AZ114" i="34" s="1"/>
  <c r="BD114" i="34" s="1"/>
  <c r="BH114" i="34" s="1"/>
  <c r="BM114" i="34" s="1"/>
  <c r="BQ114" i="34" s="1"/>
  <c r="AI54" i="34"/>
  <c r="AI45" i="34"/>
  <c r="AN81" i="34"/>
  <c r="AX81" i="34" s="1"/>
  <c r="AN100" i="34"/>
  <c r="AX100" i="34" s="1"/>
  <c r="AN39" i="34"/>
  <c r="AY39" i="34" s="1"/>
  <c r="AN87" i="34"/>
  <c r="AX87" i="34" s="1"/>
  <c r="AN66" i="34"/>
  <c r="AX66" i="34" s="1"/>
  <c r="AN32" i="34"/>
  <c r="AX32" i="34" s="1"/>
  <c r="AN52" i="34"/>
  <c r="AZ52" i="34" s="1"/>
  <c r="AN95" i="34"/>
  <c r="AZ95" i="34" s="1"/>
  <c r="BD95" i="34" s="1"/>
  <c r="BH95" i="34" s="1"/>
  <c r="BM95" i="34" s="1"/>
  <c r="AN58" i="34"/>
  <c r="AY58" i="34" s="1"/>
  <c r="AN30" i="34"/>
  <c r="AY30" i="34" s="1"/>
  <c r="AN86" i="34"/>
  <c r="AX86" i="34" s="1"/>
  <c r="AN70" i="34"/>
  <c r="AZ70" i="34" s="1"/>
  <c r="AN63" i="34"/>
  <c r="AX63" i="34" s="1"/>
  <c r="AN21" i="34"/>
  <c r="AY21" i="34" s="1"/>
  <c r="AN31" i="34"/>
  <c r="AZ31" i="34" s="1"/>
  <c r="AN116" i="34"/>
  <c r="AZ116" i="34" s="1"/>
  <c r="BD116" i="34" s="1"/>
  <c r="BH116" i="34" s="1"/>
  <c r="BM116" i="34" s="1"/>
  <c r="BQ116" i="34" s="1"/>
  <c r="BU116" i="34" s="1"/>
  <c r="BY116" i="34" s="1"/>
  <c r="AI52" i="34"/>
  <c r="AI59" i="34"/>
  <c r="AI109" i="34"/>
  <c r="AN94" i="34"/>
  <c r="AY94" i="34" s="1"/>
  <c r="AI76" i="34"/>
  <c r="AI117" i="34"/>
  <c r="AN20" i="34"/>
  <c r="AZ20" i="34" s="1"/>
  <c r="AN75" i="34"/>
  <c r="AZ75" i="34" s="1"/>
  <c r="AI16" i="34"/>
  <c r="AJ16" i="34" s="1"/>
  <c r="AN49" i="34"/>
  <c r="AY49" i="34" s="1"/>
  <c r="AN25" i="34"/>
  <c r="AZ25" i="34" s="1"/>
  <c r="AN80" i="34"/>
  <c r="AZ80" i="34" s="1"/>
  <c r="AN26" i="34"/>
  <c r="AX26" i="34" s="1"/>
  <c r="AI64" i="34"/>
  <c r="AI87" i="34"/>
  <c r="AN57" i="34"/>
  <c r="AZ57" i="34" s="1"/>
  <c r="AN22" i="34"/>
  <c r="AZ22" i="34" s="1"/>
  <c r="AN71" i="34"/>
  <c r="AY71" i="34" s="1"/>
  <c r="AN73" i="34"/>
  <c r="AX73" i="34" s="1"/>
  <c r="AN69" i="34"/>
  <c r="AZ69" i="34" s="1"/>
  <c r="AN74" i="34"/>
  <c r="AX74" i="34" s="1"/>
  <c r="AI26" i="34"/>
  <c r="AN28" i="34"/>
  <c r="AY28" i="34" s="1"/>
  <c r="AN41" i="34"/>
  <c r="AY41" i="34" s="1"/>
  <c r="AN37" i="34"/>
  <c r="AX37" i="34" s="1"/>
  <c r="AI95" i="34"/>
  <c r="AI106" i="34"/>
  <c r="AI100" i="34"/>
  <c r="AN24" i="34"/>
  <c r="AX24" i="34" s="1"/>
  <c r="AN61" i="34"/>
  <c r="AX61" i="34" s="1"/>
  <c r="AI113" i="34"/>
  <c r="AN35" i="34"/>
  <c r="AY35" i="34" s="1"/>
  <c r="AI11" i="34"/>
  <c r="AJ11" i="34" s="1"/>
  <c r="AI58" i="34"/>
  <c r="AI25" i="34"/>
  <c r="AN40" i="34"/>
  <c r="AX40" i="34" s="1"/>
  <c r="CL645" i="34"/>
  <c r="AP66" i="34"/>
  <c r="AP44" i="34"/>
  <c r="CI680" i="34"/>
  <c r="AP45" i="34"/>
  <c r="AP96" i="34"/>
  <c r="AP31" i="34"/>
  <c r="AP40" i="34"/>
  <c r="AN60" i="34"/>
  <c r="AN84" i="34"/>
  <c r="AP106" i="34"/>
  <c r="AP50" i="34"/>
  <c r="AI70" i="34"/>
  <c r="AI65" i="34"/>
  <c r="CK670" i="34"/>
  <c r="AP34" i="34"/>
  <c r="AN83" i="34"/>
  <c r="AP100" i="34"/>
  <c r="CL655" i="34"/>
  <c r="AP39" i="34"/>
  <c r="AP71" i="34"/>
  <c r="AN33" i="34"/>
  <c r="AN68" i="34"/>
  <c r="AP92" i="34"/>
  <c r="AI81" i="34"/>
  <c r="CK653" i="34"/>
  <c r="CF876" i="34"/>
  <c r="CE876" i="34"/>
  <c r="CD876" i="34"/>
  <c r="AN53" i="34"/>
  <c r="CI679" i="34"/>
  <c r="AP94" i="34"/>
  <c r="AP82" i="34"/>
  <c r="AP29" i="34"/>
  <c r="AI47" i="34"/>
  <c r="AI101" i="34"/>
  <c r="AN56" i="34"/>
  <c r="AN55" i="34"/>
  <c r="AP119" i="34"/>
  <c r="AP21" i="34"/>
  <c r="AN88" i="34"/>
  <c r="AI19" i="34"/>
  <c r="AI80" i="34"/>
  <c r="AP115" i="34"/>
  <c r="AN27" i="34"/>
  <c r="AN89" i="34"/>
  <c r="AP105" i="34"/>
  <c r="AP24" i="34"/>
  <c r="CI682" i="34"/>
  <c r="AN36" i="34"/>
  <c r="AX15" i="34"/>
  <c r="AY15" i="34"/>
  <c r="AZ15" i="34"/>
  <c r="AP48" i="34"/>
  <c r="CL674" i="34"/>
  <c r="AI62" i="34"/>
  <c r="AP87" i="34"/>
  <c r="AP113" i="34"/>
  <c r="CH888" i="34"/>
  <c r="AP107" i="34"/>
  <c r="CJ663" i="34"/>
  <c r="AN72" i="34"/>
  <c r="AN29" i="34"/>
  <c r="AN78" i="34"/>
  <c r="AP101" i="34"/>
  <c r="AN79" i="34"/>
  <c r="AZ14" i="34"/>
  <c r="AY14" i="34"/>
  <c r="AX14" i="34"/>
  <c r="AN77" i="34"/>
  <c r="AP93" i="34"/>
  <c r="AP54" i="34"/>
  <c r="AN111" i="34"/>
  <c r="AI116" i="34"/>
  <c r="CF860" i="34"/>
  <c r="CE860" i="34"/>
  <c r="CD860" i="34"/>
  <c r="AP102" i="34"/>
  <c r="AI86" i="34"/>
  <c r="CH886" i="34"/>
  <c r="CH885" i="34"/>
  <c r="AI22" i="34"/>
  <c r="AP70" i="34"/>
  <c r="CI681" i="34"/>
  <c r="AP83" i="34"/>
  <c r="AP103" i="34"/>
  <c r="CJ720" i="34"/>
  <c r="AZ13" i="34"/>
  <c r="AY13" i="34"/>
  <c r="AX13" i="34"/>
  <c r="AN97" i="34"/>
  <c r="CL712" i="34"/>
  <c r="AI32" i="34"/>
  <c r="AP38" i="34"/>
  <c r="AI63" i="34"/>
  <c r="AP69" i="34"/>
  <c r="CJ723" i="34"/>
  <c r="AN42" i="34"/>
  <c r="AI72" i="34"/>
  <c r="AN82" i="34"/>
  <c r="AP51" i="34"/>
  <c r="AP85" i="34"/>
  <c r="AI78" i="34"/>
  <c r="AI79" i="34"/>
  <c r="AN119" i="34"/>
  <c r="AI14" i="34"/>
  <c r="AI77" i="34"/>
  <c r="AP23" i="34"/>
  <c r="AP80" i="34"/>
  <c r="AP110" i="34"/>
  <c r="AN115" i="34"/>
  <c r="AP108" i="34"/>
  <c r="AP114" i="34"/>
  <c r="AI41" i="34"/>
  <c r="AP98" i="34"/>
  <c r="CK714" i="34"/>
  <c r="AP33" i="34"/>
  <c r="AP73" i="34"/>
  <c r="AP68" i="34"/>
  <c r="AP32" i="34"/>
  <c r="AP63" i="34"/>
  <c r="AP62" i="34"/>
  <c r="AP95" i="34"/>
  <c r="AP53" i="34"/>
  <c r="AP47" i="34"/>
  <c r="AP25" i="34"/>
  <c r="AZ18" i="34"/>
  <c r="AY18" i="34"/>
  <c r="AX18" i="34"/>
  <c r="AI114" i="34"/>
  <c r="AP41" i="34"/>
  <c r="AP116" i="34"/>
  <c r="AP30" i="34"/>
  <c r="CL654" i="34"/>
  <c r="CJ718" i="34"/>
  <c r="AP52" i="34"/>
  <c r="AP37" i="34"/>
  <c r="AP86" i="34"/>
  <c r="CF868" i="34"/>
  <c r="CE868" i="34"/>
  <c r="CD868" i="34"/>
  <c r="AP22" i="34"/>
  <c r="CL729" i="34"/>
  <c r="CJ673" i="34"/>
  <c r="AN34" i="34"/>
  <c r="AP64" i="34"/>
  <c r="AN103" i="34"/>
  <c r="CL683" i="34"/>
  <c r="AI43" i="34"/>
  <c r="AI20" i="34"/>
  <c r="AI75" i="34"/>
  <c r="AP81" i="34"/>
  <c r="AN107" i="34"/>
  <c r="AI42" i="34"/>
  <c r="AI57" i="34"/>
  <c r="AP72" i="34"/>
  <c r="AI82" i="34"/>
  <c r="CK720" i="34"/>
  <c r="AN85" i="34"/>
  <c r="AI35" i="34"/>
  <c r="AP78" i="34"/>
  <c r="AP79" i="34"/>
  <c r="AN93" i="34"/>
  <c r="AI96" i="34"/>
  <c r="AI74" i="34"/>
  <c r="AP19" i="34"/>
  <c r="AI18" i="34"/>
  <c r="AI67" i="34"/>
  <c r="AP112" i="34"/>
  <c r="AN110" i="34"/>
  <c r="AN108" i="34"/>
  <c r="AI28" i="34"/>
  <c r="AN98" i="34"/>
  <c r="AN118" i="34"/>
  <c r="AP76" i="34"/>
  <c r="AP60" i="34"/>
  <c r="AP84" i="34"/>
  <c r="AP65" i="34"/>
  <c r="AP117" i="34"/>
  <c r="AP109" i="34"/>
  <c r="AP97" i="34"/>
  <c r="AP61" i="34"/>
  <c r="CL652" i="34"/>
  <c r="AN51" i="34"/>
  <c r="AP56" i="34"/>
  <c r="AP55" i="34"/>
  <c r="AP58" i="34"/>
  <c r="AP88" i="34"/>
  <c r="AN104" i="34"/>
  <c r="AZ16" i="34"/>
  <c r="AX16" i="34"/>
  <c r="AY16" i="34"/>
  <c r="AP89" i="34"/>
  <c r="AP118" i="34"/>
  <c r="AP59" i="34"/>
  <c r="CK663" i="34"/>
  <c r="CF884" i="34"/>
  <c r="CE884" i="34"/>
  <c r="CD884" i="34"/>
  <c r="AP36" i="34"/>
  <c r="AN50" i="34"/>
  <c r="AN48" i="34"/>
  <c r="AI13" i="34"/>
  <c r="AI39" i="34"/>
  <c r="AI71" i="34"/>
  <c r="AP43" i="34"/>
  <c r="AI92" i="34"/>
  <c r="AP20" i="34"/>
  <c r="AP75" i="34"/>
  <c r="AN38" i="34"/>
  <c r="AI69" i="34"/>
  <c r="AI66" i="34"/>
  <c r="AI94" i="34"/>
  <c r="AP42" i="34"/>
  <c r="AP57" i="34"/>
  <c r="AI102" i="34"/>
  <c r="CK723" i="34"/>
  <c r="AI51" i="34"/>
  <c r="AP35" i="34"/>
  <c r="AI21" i="34"/>
  <c r="AP77" i="34"/>
  <c r="AP104" i="34"/>
  <c r="AP74" i="34"/>
  <c r="AN23" i="34"/>
  <c r="AP49" i="34"/>
  <c r="AP67" i="34"/>
  <c r="AN112" i="34"/>
  <c r="AP26" i="34"/>
  <c r="AP27" i="34"/>
  <c r="AP111" i="34"/>
  <c r="AP28" i="34"/>
  <c r="L98" i="33"/>
  <c r="CJ540" i="33"/>
  <c r="L26" i="33"/>
  <c r="CJ356" i="33"/>
  <c r="L116" i="33"/>
  <c r="M110" i="33"/>
  <c r="L56" i="33"/>
  <c r="L46" i="33"/>
  <c r="L72" i="33"/>
  <c r="CJ524" i="33"/>
  <c r="CJ508" i="33"/>
  <c r="AG99" i="33"/>
  <c r="AH99" i="33" s="1"/>
  <c r="AI99" i="33"/>
  <c r="AJ99" i="33"/>
  <c r="AK99" i="33" s="1"/>
  <c r="M89" i="33"/>
  <c r="AE25" i="33"/>
  <c r="AE99" i="33"/>
  <c r="CJ212" i="33"/>
  <c r="AI25" i="33"/>
  <c r="CD43" i="33"/>
  <c r="AJ25" i="33"/>
  <c r="AO25" i="33" s="1"/>
  <c r="L62" i="33"/>
  <c r="L31" i="33"/>
  <c r="AG25" i="33"/>
  <c r="AH25" i="33" s="1"/>
  <c r="CJ51" i="33"/>
  <c r="L28" i="33"/>
  <c r="L76" i="33"/>
  <c r="AF105" i="33"/>
  <c r="AO105" i="33" s="1"/>
  <c r="L111" i="33"/>
  <c r="CD276" i="33"/>
  <c r="AF86" i="33"/>
  <c r="AO86" i="33" s="1"/>
  <c r="CJ556" i="33"/>
  <c r="L102" i="33"/>
  <c r="L21" i="33"/>
  <c r="L19" i="33"/>
  <c r="M42" i="33"/>
  <c r="CJ204" i="33"/>
  <c r="AJ33" i="33"/>
  <c r="AK33" i="33" s="1"/>
  <c r="CD11" i="33"/>
  <c r="AG109" i="33"/>
  <c r="L52" i="33"/>
  <c r="M100" i="33"/>
  <c r="L61" i="33"/>
  <c r="AI105" i="33"/>
  <c r="AI109" i="33"/>
  <c r="L66" i="33"/>
  <c r="AE86" i="33"/>
  <c r="M49" i="33"/>
  <c r="L34" i="33"/>
  <c r="AE33" i="33"/>
  <c r="CJ564" i="33"/>
  <c r="CJ639" i="33"/>
  <c r="CJ647" i="33" s="1"/>
  <c r="CJ655" i="33" s="1"/>
  <c r="CJ663" i="33" s="1"/>
  <c r="CJ671" i="33" s="1"/>
  <c r="CJ679" i="33" s="1"/>
  <c r="CJ687" i="33" s="1"/>
  <c r="CJ695" i="33" s="1"/>
  <c r="CI647" i="33"/>
  <c r="CI655" i="33" s="1"/>
  <c r="CI663" i="33" s="1"/>
  <c r="CI671" i="33" s="1"/>
  <c r="CI679" i="33" s="1"/>
  <c r="CI687" i="33" s="1"/>
  <c r="CI695" i="33" s="1"/>
  <c r="CI703" i="33" s="1"/>
  <c r="CI711" i="33" s="1"/>
  <c r="CI719" i="33" s="1"/>
  <c r="CI727" i="33" s="1"/>
  <c r="CI735" i="33" s="1"/>
  <c r="CI743" i="33" s="1"/>
  <c r="CI751" i="33" s="1"/>
  <c r="CI759" i="33" s="1"/>
  <c r="CI767" i="33" s="1"/>
  <c r="CI775" i="33" s="1"/>
  <c r="CI783" i="33" s="1"/>
  <c r="CI791" i="33" s="1"/>
  <c r="CI799" i="33" s="1"/>
  <c r="CI807" i="33" s="1"/>
  <c r="CI815" i="33" s="1"/>
  <c r="CI823" i="33" s="1"/>
  <c r="CI831" i="33" s="1"/>
  <c r="CI839" i="33" s="1"/>
  <c r="CI847" i="33" s="1"/>
  <c r="CI855" i="33" s="1"/>
  <c r="CI863" i="33" s="1"/>
  <c r="CI871" i="33" s="1"/>
  <c r="CI879" i="33" s="1"/>
  <c r="CI887" i="33" s="1"/>
  <c r="L83" i="33"/>
  <c r="M83" i="33"/>
  <c r="AE105" i="33"/>
  <c r="AJ109" i="33"/>
  <c r="AK109" i="33" s="1"/>
  <c r="AG86" i="33"/>
  <c r="AH86" i="33" s="1"/>
  <c r="L48" i="33"/>
  <c r="AG33" i="33"/>
  <c r="AG105" i="33"/>
  <c r="AH105" i="33" s="1"/>
  <c r="AI86" i="33"/>
  <c r="M51" i="33"/>
  <c r="AI33" i="33"/>
  <c r="U11" i="33"/>
  <c r="AB11" i="33" s="1"/>
  <c r="M33" i="33"/>
  <c r="L33" i="33"/>
  <c r="L82" i="33"/>
  <c r="M82" i="33"/>
  <c r="AE109" i="33"/>
  <c r="L104" i="33"/>
  <c r="M104" i="33"/>
  <c r="CD396" i="33"/>
  <c r="CJ396" i="33"/>
  <c r="L20" i="33"/>
  <c r="M20" i="33"/>
  <c r="L60" i="33"/>
  <c r="M60" i="33"/>
  <c r="CJ228" i="33"/>
  <c r="CD268" i="33"/>
  <c r="CJ268" i="33"/>
  <c r="M38" i="33"/>
  <c r="L38" i="33"/>
  <c r="AE113" i="33"/>
  <c r="M45" i="33"/>
  <c r="L45" i="33"/>
  <c r="AG113" i="33"/>
  <c r="AH113" i="33" s="1"/>
  <c r="L85" i="33"/>
  <c r="M85" i="33"/>
  <c r="AI113" i="33"/>
  <c r="CJ603" i="33"/>
  <c r="CF863" i="33"/>
  <c r="CF859" i="33"/>
  <c r="CF855" i="33"/>
  <c r="CF849" i="33"/>
  <c r="CF833" i="33"/>
  <c r="CF888" i="33"/>
  <c r="CD572" i="33"/>
  <c r="CJ572" i="33"/>
  <c r="CF842" i="33"/>
  <c r="CF827" i="33"/>
  <c r="CF815" i="33"/>
  <c r="CF873" i="33"/>
  <c r="CF821" i="33"/>
  <c r="CJ630" i="33"/>
  <c r="CJ357" i="33"/>
  <c r="CJ472" i="33"/>
  <c r="CJ511" i="33"/>
  <c r="CD348" i="33"/>
  <c r="CJ348" i="33"/>
  <c r="CJ145" i="33"/>
  <c r="CJ203" i="33"/>
  <c r="CJ132" i="33"/>
  <c r="CD132" i="33"/>
  <c r="CJ149" i="33"/>
  <c r="CF839" i="33"/>
  <c r="CF810" i="33"/>
  <c r="CF851" i="33"/>
  <c r="CH652" i="33"/>
  <c r="CC644" i="33"/>
  <c r="CJ599" i="33"/>
  <c r="CJ559" i="33"/>
  <c r="CJ440" i="33"/>
  <c r="CJ369" i="33"/>
  <c r="CJ258" i="33"/>
  <c r="CJ381" i="33"/>
  <c r="CJ210" i="33"/>
  <c r="CJ154" i="33"/>
  <c r="AG116" i="33"/>
  <c r="AI116" i="33"/>
  <c r="AF116" i="33"/>
  <c r="AE116" i="33"/>
  <c r="AJ116" i="33"/>
  <c r="CD636" i="33"/>
  <c r="CJ636" i="33"/>
  <c r="CI644" i="33"/>
  <c r="CF818" i="33"/>
  <c r="CJ591" i="33"/>
  <c r="CG668" i="33"/>
  <c r="CB660" i="33"/>
  <c r="CH802" i="33"/>
  <c r="CG670" i="33"/>
  <c r="CJ365" i="33"/>
  <c r="CJ120" i="33"/>
  <c r="CJ226" i="33"/>
  <c r="CJ138" i="33"/>
  <c r="AF60" i="33"/>
  <c r="AJ60" i="33"/>
  <c r="AI60" i="33"/>
  <c r="AG60" i="33"/>
  <c r="AH60" i="33" s="1"/>
  <c r="AE60" i="33"/>
  <c r="AE72" i="33"/>
  <c r="AJ72" i="33"/>
  <c r="AI72" i="33"/>
  <c r="AG72" i="33"/>
  <c r="AF72" i="33"/>
  <c r="AG53" i="33"/>
  <c r="AH53" i="33" s="1"/>
  <c r="AF53" i="33"/>
  <c r="AE53" i="33"/>
  <c r="AJ53" i="33"/>
  <c r="AI53" i="33"/>
  <c r="AI21" i="33"/>
  <c r="AE21" i="33"/>
  <c r="AJ21" i="33"/>
  <c r="AG21" i="33"/>
  <c r="AF21" i="33"/>
  <c r="CG701" i="33"/>
  <c r="CF835" i="33"/>
  <c r="CF843" i="33"/>
  <c r="CF886" i="33"/>
  <c r="CF823" i="33"/>
  <c r="CF865" i="33"/>
  <c r="CF857" i="33"/>
  <c r="CF847" i="33"/>
  <c r="CF829" i="33"/>
  <c r="CJ566" i="33"/>
  <c r="CJ373" i="33"/>
  <c r="CJ291" i="33"/>
  <c r="CJ389" i="33"/>
  <c r="CD196" i="33"/>
  <c r="CJ196" i="33"/>
  <c r="CJ134" i="33"/>
  <c r="AF97" i="33"/>
  <c r="AE97" i="33"/>
  <c r="AJ97" i="33"/>
  <c r="AI97" i="33"/>
  <c r="AG97" i="33"/>
  <c r="AG104" i="33"/>
  <c r="AH104" i="33" s="1"/>
  <c r="AF104" i="33"/>
  <c r="AE104" i="33"/>
  <c r="AJ104" i="33"/>
  <c r="AI104" i="33"/>
  <c r="AI110" i="33"/>
  <c r="AE110" i="33"/>
  <c r="AJ110" i="33"/>
  <c r="AG110" i="33"/>
  <c r="AH110" i="33" s="1"/>
  <c r="AF110" i="33"/>
  <c r="AE84" i="33"/>
  <c r="AJ84" i="33"/>
  <c r="AI84" i="33"/>
  <c r="AG84" i="33"/>
  <c r="AH84" i="33" s="1"/>
  <c r="AF84" i="33"/>
  <c r="AE49" i="33"/>
  <c r="AJ49" i="33"/>
  <c r="AI49" i="33"/>
  <c r="AG49" i="33"/>
  <c r="AH49" i="33" s="1"/>
  <c r="AF49" i="33"/>
  <c r="AJ28" i="33"/>
  <c r="AI28" i="33"/>
  <c r="AG28" i="33"/>
  <c r="AF28" i="33"/>
  <c r="AE28" i="33"/>
  <c r="CF817" i="33"/>
  <c r="CF884" i="33"/>
  <c r="CF871" i="33"/>
  <c r="CF807" i="33"/>
  <c r="CJ645" i="33"/>
  <c r="CD620" i="33"/>
  <c r="CJ620" i="33"/>
  <c r="CJ558" i="33"/>
  <c r="CD596" i="33"/>
  <c r="CJ596" i="33"/>
  <c r="CG706" i="33"/>
  <c r="CF826" i="33"/>
  <c r="CJ567" i="33"/>
  <c r="CJ496" i="33"/>
  <c r="CJ480" i="33"/>
  <c r="CH705" i="33"/>
  <c r="CJ633" i="33"/>
  <c r="CJ609" i="33"/>
  <c r="CF875" i="33"/>
  <c r="CF811" i="33"/>
  <c r="CF841" i="33"/>
  <c r="CF813" i="33"/>
  <c r="CJ583" i="33"/>
  <c r="CJ464" i="33"/>
  <c r="CJ448" i="33"/>
  <c r="CJ366" i="33"/>
  <c r="CJ182" i="33"/>
  <c r="CJ290" i="33"/>
  <c r="CJ274" i="33"/>
  <c r="CJ279" i="33"/>
  <c r="AE87" i="33"/>
  <c r="AI87" i="33"/>
  <c r="AJ87" i="33"/>
  <c r="AG87" i="33"/>
  <c r="AF87" i="33"/>
  <c r="AI26" i="33"/>
  <c r="AG26" i="33"/>
  <c r="AJ26" i="33"/>
  <c r="AF26" i="33"/>
  <c r="AE26" i="33"/>
  <c r="CF819" i="33"/>
  <c r="CF805" i="33"/>
  <c r="CI649" i="33"/>
  <c r="CJ641" i="33"/>
  <c r="CF867" i="33"/>
  <c r="CH720" i="33"/>
  <c r="CF834" i="33"/>
  <c r="CJ610" i="33"/>
  <c r="CD588" i="33"/>
  <c r="CJ588" i="33"/>
  <c r="CH699" i="33"/>
  <c r="CJ393" i="33"/>
  <c r="CJ432" i="33"/>
  <c r="CJ259" i="33"/>
  <c r="CJ177" i="33"/>
  <c r="CJ178" i="33"/>
  <c r="AJ62" i="33"/>
  <c r="AI62" i="33"/>
  <c r="AG62" i="33"/>
  <c r="AF62" i="33"/>
  <c r="AE62" i="33"/>
  <c r="AJ51" i="33"/>
  <c r="AI51" i="33"/>
  <c r="AG51" i="33"/>
  <c r="AH51" i="33" s="1"/>
  <c r="AF51" i="33"/>
  <c r="AE51" i="33"/>
  <c r="CF831" i="33"/>
  <c r="CI646" i="33"/>
  <c r="CJ638" i="33"/>
  <c r="CF837" i="33"/>
  <c r="CF825" i="33"/>
  <c r="CD580" i="33"/>
  <c r="CJ580" i="33"/>
  <c r="CH701" i="33"/>
  <c r="CF809" i="33"/>
  <c r="CJ377" i="33"/>
  <c r="CJ543" i="33"/>
  <c r="CJ408" i="33"/>
  <c r="CJ378" i="33"/>
  <c r="CJ384" i="33"/>
  <c r="CJ242" i="33"/>
  <c r="CJ150" i="33"/>
  <c r="AJ101" i="33"/>
  <c r="AI101" i="33"/>
  <c r="AG101" i="33"/>
  <c r="AH101" i="33" s="1"/>
  <c r="AF101" i="33"/>
  <c r="AE101" i="33"/>
  <c r="AJ58" i="33"/>
  <c r="AI58" i="33"/>
  <c r="AG58" i="33"/>
  <c r="AF58" i="33"/>
  <c r="AE58" i="33"/>
  <c r="AI38" i="33"/>
  <c r="AE38" i="33"/>
  <c r="AJ38" i="33"/>
  <c r="AG38" i="33"/>
  <c r="AF38" i="33"/>
  <c r="CH670" i="33"/>
  <c r="CI648" i="33"/>
  <c r="CJ640" i="33"/>
  <c r="CJ575" i="33"/>
  <c r="CJ405" i="33"/>
  <c r="CJ354" i="33"/>
  <c r="CJ397" i="33"/>
  <c r="CJ153" i="33"/>
  <c r="CJ165" i="33"/>
  <c r="AE114" i="33"/>
  <c r="AI114" i="33"/>
  <c r="AG114" i="33"/>
  <c r="AH114" i="33" s="1"/>
  <c r="AF114" i="33"/>
  <c r="AJ114" i="33"/>
  <c r="CJ105" i="33"/>
  <c r="AJ88" i="33"/>
  <c r="AI88" i="33"/>
  <c r="AG88" i="33"/>
  <c r="AH88" i="33" s="1"/>
  <c r="AF88" i="33"/>
  <c r="AE88" i="33"/>
  <c r="AJ74" i="33"/>
  <c r="AI74" i="33"/>
  <c r="AG74" i="33"/>
  <c r="AF74" i="33"/>
  <c r="AE74" i="33"/>
  <c r="CJ392" i="33"/>
  <c r="CJ413" i="33"/>
  <c r="CJ295" i="33"/>
  <c r="CJ306" i="33"/>
  <c r="CJ185" i="33"/>
  <c r="CJ247" i="33"/>
  <c r="CJ193" i="33"/>
  <c r="CJ201" i="33"/>
  <c r="CJ117" i="33"/>
  <c r="AG112" i="33"/>
  <c r="AH112" i="33" s="1"/>
  <c r="AJ112" i="33"/>
  <c r="AI112" i="33"/>
  <c r="AF112" i="33"/>
  <c r="AE112" i="33"/>
  <c r="L119" i="33"/>
  <c r="M119" i="33"/>
  <c r="CJ86" i="33"/>
  <c r="AG94" i="33"/>
  <c r="AF94" i="33"/>
  <c r="AJ94" i="33"/>
  <c r="AI94" i="33"/>
  <c r="AE94" i="33"/>
  <c r="AF78" i="33"/>
  <c r="AJ78" i="33"/>
  <c r="AI78" i="33"/>
  <c r="AG78" i="33"/>
  <c r="AE78" i="33"/>
  <c r="L93" i="33"/>
  <c r="M93" i="33"/>
  <c r="M88" i="33"/>
  <c r="L88" i="33"/>
  <c r="AG67" i="33"/>
  <c r="AF67" i="33"/>
  <c r="AE67" i="33"/>
  <c r="AJ67" i="33"/>
  <c r="AI67" i="33"/>
  <c r="AG70" i="33"/>
  <c r="AH70" i="33" s="1"/>
  <c r="AF70" i="33"/>
  <c r="AJ70" i="33"/>
  <c r="AI70" i="33"/>
  <c r="AE70" i="33"/>
  <c r="CJ48" i="33"/>
  <c r="AI30" i="33"/>
  <c r="AE30" i="33"/>
  <c r="AG30" i="33"/>
  <c r="AH30" i="33" s="1"/>
  <c r="AF30" i="33"/>
  <c r="AJ30" i="33"/>
  <c r="AE61" i="33"/>
  <c r="AI61" i="33"/>
  <c r="AJ61" i="33"/>
  <c r="AG61" i="33"/>
  <c r="AF61" i="33"/>
  <c r="M53" i="33"/>
  <c r="L53" i="33"/>
  <c r="L27" i="33"/>
  <c r="M27" i="33"/>
  <c r="AE34" i="33"/>
  <c r="AI34" i="33"/>
  <c r="AJ34" i="33"/>
  <c r="AG34" i="33"/>
  <c r="AF34" i="33"/>
  <c r="M25" i="33"/>
  <c r="L25" i="33"/>
  <c r="Y17" i="33"/>
  <c r="S17" i="33"/>
  <c r="AF37" i="33"/>
  <c r="AJ37" i="33"/>
  <c r="AI37" i="33"/>
  <c r="AG37" i="33"/>
  <c r="AE37" i="33"/>
  <c r="S14" i="33"/>
  <c r="Z14" i="33" s="1"/>
  <c r="Y14" i="33"/>
  <c r="U15" i="33"/>
  <c r="AB15" i="33" s="1"/>
  <c r="CJ164" i="33"/>
  <c r="CD164" i="33"/>
  <c r="Y120" i="33"/>
  <c r="S120" i="33"/>
  <c r="AJ118" i="33"/>
  <c r="AI118" i="33"/>
  <c r="AF118" i="33"/>
  <c r="AE118" i="33"/>
  <c r="AG118" i="33"/>
  <c r="L112" i="33"/>
  <c r="M112" i="33"/>
  <c r="AF96" i="33"/>
  <c r="AE96" i="33"/>
  <c r="AJ96" i="33"/>
  <c r="AI96" i="33"/>
  <c r="AG96" i="33"/>
  <c r="AH96" i="33" s="1"/>
  <c r="AJ103" i="33"/>
  <c r="AI103" i="33"/>
  <c r="AG103" i="33"/>
  <c r="AH103" i="33" s="1"/>
  <c r="AF103" i="33"/>
  <c r="AE103" i="33"/>
  <c r="M103" i="33"/>
  <c r="L103" i="33"/>
  <c r="AK113" i="33"/>
  <c r="M59" i="33"/>
  <c r="L59" i="33"/>
  <c r="AJ82" i="33"/>
  <c r="AF82" i="33"/>
  <c r="AE82" i="33"/>
  <c r="AI82" i="33"/>
  <c r="AG82" i="33"/>
  <c r="AJ64" i="33"/>
  <c r="AF64" i="33"/>
  <c r="AI64" i="33"/>
  <c r="AG64" i="33"/>
  <c r="AH64" i="33" s="1"/>
  <c r="AE64" i="33"/>
  <c r="AG63" i="33"/>
  <c r="AJ63" i="33"/>
  <c r="AI63" i="33"/>
  <c r="AF63" i="33"/>
  <c r="AE63" i="33"/>
  <c r="AK86" i="33"/>
  <c r="AC90" i="33"/>
  <c r="M30" i="33"/>
  <c r="L30" i="33"/>
  <c r="L67" i="33"/>
  <c r="M67" i="33"/>
  <c r="AI44" i="33"/>
  <c r="AG44" i="33"/>
  <c r="AJ44" i="33"/>
  <c r="AF44" i="33"/>
  <c r="AE44" i="33"/>
  <c r="L36" i="33"/>
  <c r="M36" i="33"/>
  <c r="AG24" i="33"/>
  <c r="AH24" i="33" s="1"/>
  <c r="AJ24" i="33"/>
  <c r="AI24" i="33"/>
  <c r="AF24" i="33"/>
  <c r="AE24" i="33"/>
  <c r="AE19" i="33"/>
  <c r="AI19" i="33"/>
  <c r="AJ19" i="33"/>
  <c r="AG19" i="33"/>
  <c r="AF19" i="33"/>
  <c r="AC12" i="33"/>
  <c r="CX12" i="33"/>
  <c r="CZ12" i="33" s="1"/>
  <c r="AE79" i="33"/>
  <c r="AI79" i="33"/>
  <c r="AG79" i="33"/>
  <c r="AF79" i="33"/>
  <c r="AJ79" i="33"/>
  <c r="M115" i="33"/>
  <c r="L115" i="33"/>
  <c r="AE106" i="33"/>
  <c r="AI106" i="33"/>
  <c r="AF106" i="33"/>
  <c r="AJ106" i="33"/>
  <c r="AG106" i="33"/>
  <c r="CJ89" i="33"/>
  <c r="AG81" i="33"/>
  <c r="AH81" i="33" s="1"/>
  <c r="AF81" i="33"/>
  <c r="AE81" i="33"/>
  <c r="AJ81" i="33"/>
  <c r="AI81" i="33"/>
  <c r="M71" i="33"/>
  <c r="L71" i="33"/>
  <c r="AJ57" i="33"/>
  <c r="AI57" i="33"/>
  <c r="AG57" i="33"/>
  <c r="AF57" i="33"/>
  <c r="AE57" i="33"/>
  <c r="AJ76" i="33"/>
  <c r="AI76" i="33"/>
  <c r="AG76" i="33"/>
  <c r="AH76" i="33" s="1"/>
  <c r="AF76" i="33"/>
  <c r="AE76" i="33"/>
  <c r="AI65" i="33"/>
  <c r="AE65" i="33"/>
  <c r="AG65" i="33"/>
  <c r="AH65" i="33" s="1"/>
  <c r="AF65" i="33"/>
  <c r="AJ65" i="33"/>
  <c r="AF55" i="33"/>
  <c r="AE55" i="33"/>
  <c r="AJ55" i="33"/>
  <c r="AI55" i="33"/>
  <c r="AG55" i="33"/>
  <c r="AE56" i="33"/>
  <c r="AJ56" i="33"/>
  <c r="AI56" i="33"/>
  <c r="AG56" i="33"/>
  <c r="AF56" i="33"/>
  <c r="M39" i="33"/>
  <c r="L39" i="33"/>
  <c r="AG36" i="33"/>
  <c r="AE36" i="33"/>
  <c r="AJ36" i="33"/>
  <c r="AI36" i="33"/>
  <c r="AF36" i="33"/>
  <c r="AI46" i="33"/>
  <c r="AG46" i="33"/>
  <c r="AH46" i="33" s="1"/>
  <c r="AE46" i="33"/>
  <c r="AJ46" i="33"/>
  <c r="AF46" i="33"/>
  <c r="AE23" i="33"/>
  <c r="AI23" i="33"/>
  <c r="AJ23" i="33"/>
  <c r="AG23" i="33"/>
  <c r="AF23" i="33"/>
  <c r="CJ409" i="33"/>
  <c r="CJ563" i="33"/>
  <c r="CJ488" i="33"/>
  <c r="CJ370" i="33"/>
  <c r="CJ263" i="33"/>
  <c r="CJ169" i="33"/>
  <c r="CD308" i="33"/>
  <c r="CJ308" i="33"/>
  <c r="CJ211" i="33"/>
  <c r="CJ199" i="33"/>
  <c r="CJ194" i="33"/>
  <c r="CJ118" i="33"/>
  <c r="L106" i="33"/>
  <c r="M106" i="33"/>
  <c r="M114" i="33"/>
  <c r="L114" i="33"/>
  <c r="M118" i="33"/>
  <c r="L118" i="33"/>
  <c r="CD99" i="33"/>
  <c r="CJ99" i="33"/>
  <c r="M79" i="33"/>
  <c r="L79" i="33"/>
  <c r="AG89" i="33"/>
  <c r="AH89" i="33" s="1"/>
  <c r="AI89" i="33"/>
  <c r="AF89" i="33"/>
  <c r="AE89" i="33"/>
  <c r="AJ89" i="33"/>
  <c r="M65" i="33"/>
  <c r="L65" i="33"/>
  <c r="AI45" i="33"/>
  <c r="AF45" i="33"/>
  <c r="AJ45" i="33"/>
  <c r="AG45" i="33"/>
  <c r="AE45" i="33"/>
  <c r="CJ25" i="33"/>
  <c r="M23" i="33"/>
  <c r="L23" i="33"/>
  <c r="CJ424" i="33"/>
  <c r="CJ374" i="33"/>
  <c r="CJ275" i="33"/>
  <c r="CJ227" i="33"/>
  <c r="CJ161" i="33"/>
  <c r="CJ181" i="33"/>
  <c r="CJ180" i="33"/>
  <c r="CD180" i="33"/>
  <c r="CJ162" i="33"/>
  <c r="CJ148" i="33"/>
  <c r="CD148" i="33"/>
  <c r="AJ111" i="33"/>
  <c r="AI111" i="33"/>
  <c r="AG111" i="33"/>
  <c r="AF111" i="33"/>
  <c r="AE111" i="33"/>
  <c r="AI119" i="33"/>
  <c r="AG119" i="33"/>
  <c r="AH119" i="33" s="1"/>
  <c r="AE119" i="33"/>
  <c r="AJ119" i="33"/>
  <c r="AF119" i="33"/>
  <c r="AK105" i="33"/>
  <c r="AJ100" i="33"/>
  <c r="AI100" i="33"/>
  <c r="AG100" i="33"/>
  <c r="AF100" i="33"/>
  <c r="AE100" i="33"/>
  <c r="L95" i="33"/>
  <c r="M95" i="33"/>
  <c r="AF107" i="33"/>
  <c r="AE107" i="33"/>
  <c r="AJ107" i="33"/>
  <c r="AI107" i="33"/>
  <c r="AG107" i="33"/>
  <c r="AH107" i="33" s="1"/>
  <c r="AI80" i="33"/>
  <c r="AG80" i="33"/>
  <c r="AH80" i="33" s="1"/>
  <c r="AF80" i="33"/>
  <c r="AE80" i="33"/>
  <c r="AJ80" i="33"/>
  <c r="AI102" i="33"/>
  <c r="AG102" i="33"/>
  <c r="AF102" i="33"/>
  <c r="AE102" i="33"/>
  <c r="AJ102" i="33"/>
  <c r="AG85" i="33"/>
  <c r="AH85" i="33" s="1"/>
  <c r="AJ85" i="33"/>
  <c r="AI85" i="33"/>
  <c r="AF85" i="33"/>
  <c r="AE85" i="33"/>
  <c r="L81" i="33"/>
  <c r="M81" i="33"/>
  <c r="AG69" i="33"/>
  <c r="AE69" i="33"/>
  <c r="AI69" i="33"/>
  <c r="AJ69" i="33"/>
  <c r="AF69" i="33"/>
  <c r="AF68" i="33"/>
  <c r="AJ68" i="33"/>
  <c r="AI68" i="33"/>
  <c r="AG68" i="33"/>
  <c r="AE68" i="33"/>
  <c r="M75" i="33"/>
  <c r="L75" i="33"/>
  <c r="AG54" i="33"/>
  <c r="AH54" i="33" s="1"/>
  <c r="AF54" i="33"/>
  <c r="AE54" i="33"/>
  <c r="AJ54" i="33"/>
  <c r="AI54" i="33"/>
  <c r="M50" i="33"/>
  <c r="L50" i="33"/>
  <c r="CJ41" i="33"/>
  <c r="L63" i="33"/>
  <c r="M63" i="33"/>
  <c r="AI52" i="33"/>
  <c r="AG52" i="33"/>
  <c r="AF52" i="33"/>
  <c r="AE52" i="33"/>
  <c r="AJ52" i="33"/>
  <c r="L32" i="33"/>
  <c r="M32" i="33"/>
  <c r="S13" i="33"/>
  <c r="Z13" i="33" s="1"/>
  <c r="Y13" i="33"/>
  <c r="CJ188" i="33"/>
  <c r="CD188" i="33"/>
  <c r="AI115" i="33"/>
  <c r="AG115" i="33"/>
  <c r="AF115" i="33"/>
  <c r="AE115" i="33"/>
  <c r="AJ115" i="33"/>
  <c r="AJ73" i="33"/>
  <c r="AI73" i="33"/>
  <c r="AG73" i="33"/>
  <c r="AF73" i="33"/>
  <c r="AE73" i="33"/>
  <c r="AI93" i="33"/>
  <c r="AG93" i="33"/>
  <c r="AH93" i="33" s="1"/>
  <c r="AE93" i="33"/>
  <c r="AJ93" i="33"/>
  <c r="AF93" i="33"/>
  <c r="S91" i="33"/>
  <c r="Y91" i="33"/>
  <c r="M99" i="33"/>
  <c r="L99" i="33"/>
  <c r="L77" i="33"/>
  <c r="M77" i="33"/>
  <c r="AG32" i="33"/>
  <c r="AH32" i="33" s="1"/>
  <c r="AJ32" i="33"/>
  <c r="AI32" i="33"/>
  <c r="AF32" i="33"/>
  <c r="AE32" i="33"/>
  <c r="L44" i="33"/>
  <c r="M44" i="33"/>
  <c r="M57" i="33"/>
  <c r="L57" i="33"/>
  <c r="AG31" i="33"/>
  <c r="AF31" i="33"/>
  <c r="AE31" i="33"/>
  <c r="AJ31" i="33"/>
  <c r="AI31" i="33"/>
  <c r="AI35" i="33"/>
  <c r="AG35" i="33"/>
  <c r="AF35" i="33"/>
  <c r="AE35" i="33"/>
  <c r="AJ35" i="33"/>
  <c r="CJ44" i="33"/>
  <c r="AJ29" i="33"/>
  <c r="AI29" i="33"/>
  <c r="AG29" i="33"/>
  <c r="AH29" i="33" s="1"/>
  <c r="AF29" i="33"/>
  <c r="AE29" i="33"/>
  <c r="AJ41" i="33"/>
  <c r="AF41" i="33"/>
  <c r="AI41" i="33"/>
  <c r="AG41" i="33"/>
  <c r="AE41" i="33"/>
  <c r="AF27" i="33"/>
  <c r="AE27" i="33"/>
  <c r="AJ27" i="33"/>
  <c r="AI27" i="33"/>
  <c r="AG27" i="33"/>
  <c r="AH27" i="33" s="1"/>
  <c r="AE117" i="33"/>
  <c r="AJ117" i="33"/>
  <c r="AI117" i="33"/>
  <c r="AG117" i="33"/>
  <c r="AH117" i="33" s="1"/>
  <c r="AF117" i="33"/>
  <c r="AE98" i="33"/>
  <c r="AJ98" i="33"/>
  <c r="AI98" i="33"/>
  <c r="AG98" i="33"/>
  <c r="AF98" i="33"/>
  <c r="AI83" i="33"/>
  <c r="AE83" i="33"/>
  <c r="AJ83" i="33"/>
  <c r="AG83" i="33"/>
  <c r="AH83" i="33" s="1"/>
  <c r="AF83" i="33"/>
  <c r="CJ95" i="33"/>
  <c r="L108" i="33"/>
  <c r="M108" i="33"/>
  <c r="M87" i="33"/>
  <c r="L87" i="33"/>
  <c r="AF92" i="33"/>
  <c r="AJ92" i="33"/>
  <c r="AI92" i="33"/>
  <c r="AG92" i="33"/>
  <c r="AH92" i="33" s="1"/>
  <c r="AE92" i="33"/>
  <c r="M73" i="33"/>
  <c r="L73" i="33"/>
  <c r="AI66" i="33"/>
  <c r="AG66" i="33"/>
  <c r="AF66" i="33"/>
  <c r="AE66" i="33"/>
  <c r="AJ66" i="33"/>
  <c r="AJ48" i="33"/>
  <c r="AI48" i="33"/>
  <c r="AG48" i="33"/>
  <c r="AE48" i="33"/>
  <c r="AF48" i="33"/>
  <c r="AG40" i="33"/>
  <c r="AH40" i="33" s="1"/>
  <c r="AF40" i="33"/>
  <c r="AE40" i="33"/>
  <c r="AJ40" i="33"/>
  <c r="AI40" i="33"/>
  <c r="AG59" i="33"/>
  <c r="AH59" i="33" s="1"/>
  <c r="AJ59" i="33"/>
  <c r="AI59" i="33"/>
  <c r="AF59" i="33"/>
  <c r="AE59" i="33"/>
  <c r="AG47" i="33"/>
  <c r="AH47" i="33" s="1"/>
  <c r="AE47" i="33"/>
  <c r="AJ47" i="33"/>
  <c r="AI47" i="33"/>
  <c r="AF47" i="33"/>
  <c r="CJ27" i="33"/>
  <c r="CD27" i="33"/>
  <c r="U18" i="33"/>
  <c r="AB18" i="33" s="1"/>
  <c r="AF43" i="33"/>
  <c r="AJ43" i="33"/>
  <c r="AI43" i="33"/>
  <c r="AG43" i="33"/>
  <c r="AE43" i="33"/>
  <c r="AJ39" i="33"/>
  <c r="AI39" i="33"/>
  <c r="AG39" i="33"/>
  <c r="AH39" i="33" s="1"/>
  <c r="AF39" i="33"/>
  <c r="AE39" i="33"/>
  <c r="L24" i="33"/>
  <c r="M24" i="33"/>
  <c r="L22" i="33"/>
  <c r="M22" i="33"/>
  <c r="CJ642" i="33"/>
  <c r="CI650" i="33"/>
  <c r="CJ625" i="33"/>
  <c r="CJ456" i="33"/>
  <c r="CJ400" i="33"/>
  <c r="CJ608" i="33"/>
  <c r="CJ527" i="33"/>
  <c r="CJ421" i="33"/>
  <c r="CJ416" i="33"/>
  <c r="CJ307" i="33"/>
  <c r="CG672" i="33"/>
  <c r="CJ207" i="33"/>
  <c r="CJ243" i="33"/>
  <c r="CJ137" i="33"/>
  <c r="CJ231" i="33"/>
  <c r="CJ215" i="33"/>
  <c r="CJ129" i="33"/>
  <c r="CJ166" i="33"/>
  <c r="CJ170" i="33"/>
  <c r="CJ130" i="33"/>
  <c r="CJ186" i="33"/>
  <c r="CJ133" i="33"/>
  <c r="AG95" i="33"/>
  <c r="AH95" i="33" s="1"/>
  <c r="AF95" i="33"/>
  <c r="AE95" i="33"/>
  <c r="AJ95" i="33"/>
  <c r="AI95" i="33"/>
  <c r="AG108" i="33"/>
  <c r="AH108" i="33" s="1"/>
  <c r="AJ108" i="33"/>
  <c r="AI108" i="33"/>
  <c r="AF108" i="33"/>
  <c r="AE108" i="33"/>
  <c r="M101" i="33"/>
  <c r="L101" i="33"/>
  <c r="AF71" i="33"/>
  <c r="AE71" i="33"/>
  <c r="AJ71" i="33"/>
  <c r="AI71" i="33"/>
  <c r="AG71" i="33"/>
  <c r="M97" i="33"/>
  <c r="L97" i="33"/>
  <c r="AG77" i="33"/>
  <c r="AH77" i="33" s="1"/>
  <c r="AJ77" i="33"/>
  <c r="AI77" i="33"/>
  <c r="AF77" i="33"/>
  <c r="AE77" i="33"/>
  <c r="AJ75" i="33"/>
  <c r="AI75" i="33"/>
  <c r="AG75" i="33"/>
  <c r="AF75" i="33"/>
  <c r="AE75" i="33"/>
  <c r="M84" i="33"/>
  <c r="L84" i="33"/>
  <c r="M69" i="33"/>
  <c r="L69" i="33"/>
  <c r="AG50" i="33"/>
  <c r="AH50" i="33" s="1"/>
  <c r="AF50" i="33"/>
  <c r="AE50" i="33"/>
  <c r="AJ50" i="33"/>
  <c r="AI50" i="33"/>
  <c r="M55" i="33"/>
  <c r="L55" i="33"/>
  <c r="AE42" i="33"/>
  <c r="AI42" i="33"/>
  <c r="AJ42" i="33"/>
  <c r="AG42" i="33"/>
  <c r="AF42" i="33"/>
  <c r="M29" i="33"/>
  <c r="L29" i="33"/>
  <c r="M35" i="33"/>
  <c r="L35" i="33"/>
  <c r="AG20" i="33"/>
  <c r="AJ20" i="33"/>
  <c r="AI20" i="33"/>
  <c r="AF20" i="33"/>
  <c r="AE20" i="33"/>
  <c r="AG22" i="33"/>
  <c r="AF22" i="33"/>
  <c r="AE22" i="33"/>
  <c r="AJ22" i="33"/>
  <c r="AI22" i="33"/>
  <c r="CX11" i="33" l="1"/>
  <c r="CZ11" i="33" s="1"/>
  <c r="AC11" i="33"/>
  <c r="CX15" i="33"/>
  <c r="CZ15" i="33" s="1"/>
  <c r="AC15" i="33"/>
  <c r="AX59" i="34"/>
  <c r="CD397" i="34" s="1"/>
  <c r="AZ39" i="34"/>
  <c r="CF237" i="34" s="1"/>
  <c r="CX18" i="33"/>
  <c r="CZ18" i="33" s="1"/>
  <c r="AC18" i="33"/>
  <c r="AX76" i="34"/>
  <c r="CD533" i="34" s="1"/>
  <c r="AZ11" i="34"/>
  <c r="CF12" i="34" s="1"/>
  <c r="AX39" i="34"/>
  <c r="CD237" i="34" s="1"/>
  <c r="AX43" i="34"/>
  <c r="CD269" i="34" s="1"/>
  <c r="AY70" i="34"/>
  <c r="CE485" i="34" s="1"/>
  <c r="AY92" i="34"/>
  <c r="CE661" i="34" s="1"/>
  <c r="BA11" i="34"/>
  <c r="CC12" i="34" s="1"/>
  <c r="AY76" i="34"/>
  <c r="CE533" i="34" s="1"/>
  <c r="AZ43" i="34"/>
  <c r="CF269" i="34" s="1"/>
  <c r="AX65" i="34"/>
  <c r="CD445" i="34" s="1"/>
  <c r="AZ87" i="34"/>
  <c r="BD87" i="34" s="1"/>
  <c r="AX70" i="34"/>
  <c r="CD485" i="34" s="1"/>
  <c r="AK25" i="33"/>
  <c r="AL25" i="33" s="1"/>
  <c r="AZ45" i="34"/>
  <c r="CF285" i="34" s="1"/>
  <c r="AY26" i="34"/>
  <c r="CE133" i="34" s="1"/>
  <c r="AY87" i="34"/>
  <c r="CE621" i="34" s="1"/>
  <c r="AX92" i="34"/>
  <c r="CD661" i="34" s="1"/>
  <c r="AZ26" i="34"/>
  <c r="BD26" i="34" s="1"/>
  <c r="AK16" i="34"/>
  <c r="AL16" i="34" s="1"/>
  <c r="AM16" i="34" s="1"/>
  <c r="AX54" i="34"/>
  <c r="CD357" i="34" s="1"/>
  <c r="AZ94" i="34"/>
  <c r="BD94" i="34" s="1"/>
  <c r="BH94" i="34" s="1"/>
  <c r="BM94" i="34" s="1"/>
  <c r="BQ94" i="34" s="1"/>
  <c r="AK15" i="34"/>
  <c r="AL15" i="34" s="1"/>
  <c r="AM15" i="34" s="1"/>
  <c r="AR15" i="34" s="1"/>
  <c r="AZ63" i="34"/>
  <c r="BD63" i="34" s="1"/>
  <c r="AX94" i="34"/>
  <c r="CD677" i="34" s="1"/>
  <c r="AX102" i="34"/>
  <c r="CD741" i="34" s="1"/>
  <c r="AZ102" i="34"/>
  <c r="BD102" i="34" s="1"/>
  <c r="BH102" i="34" s="1"/>
  <c r="BM102" i="34" s="1"/>
  <c r="BQ102" i="34" s="1"/>
  <c r="BU102" i="34" s="1"/>
  <c r="BY102" i="34" s="1"/>
  <c r="AY11" i="34"/>
  <c r="CE12" i="34" s="1"/>
  <c r="AJ18" i="34"/>
  <c r="AK18" i="34" s="1"/>
  <c r="AX101" i="34"/>
  <c r="CD733" i="34" s="1"/>
  <c r="AY117" i="34"/>
  <c r="CE861" i="34" s="1"/>
  <c r="AZ32" i="34"/>
  <c r="BD32" i="34" s="1"/>
  <c r="AX117" i="34"/>
  <c r="CD861" i="34" s="1"/>
  <c r="AY67" i="34"/>
  <c r="CE461" i="34" s="1"/>
  <c r="AY64" i="34"/>
  <c r="CE437" i="34" s="1"/>
  <c r="AX64" i="34"/>
  <c r="CD437" i="34" s="1"/>
  <c r="AY22" i="34"/>
  <c r="CE100" i="34" s="1"/>
  <c r="AZ37" i="34"/>
  <c r="BD37" i="34" s="1"/>
  <c r="AX22" i="34"/>
  <c r="CD100" i="34" s="1"/>
  <c r="AX109" i="34"/>
  <c r="CD797" i="34" s="1"/>
  <c r="AY37" i="34"/>
  <c r="CE221" i="34" s="1"/>
  <c r="AZ109" i="34"/>
  <c r="BD109" i="34" s="1"/>
  <c r="BH109" i="34" s="1"/>
  <c r="BM109" i="34" s="1"/>
  <c r="BQ109" i="34" s="1"/>
  <c r="BU109" i="34" s="1"/>
  <c r="BY109" i="34" s="1"/>
  <c r="AY47" i="34"/>
  <c r="CE301" i="34" s="1"/>
  <c r="AY44" i="34"/>
  <c r="CE277" i="34" s="1"/>
  <c r="AX47" i="34"/>
  <c r="CD301" i="34" s="1"/>
  <c r="AZ44" i="34"/>
  <c r="BD44" i="34" s="1"/>
  <c r="AX99" i="34"/>
  <c r="CD717" i="34" s="1"/>
  <c r="AY99" i="34"/>
  <c r="CE717" i="34" s="1"/>
  <c r="AZ99" i="34"/>
  <c r="BD99" i="34" s="1"/>
  <c r="BH99" i="34" s="1"/>
  <c r="BM99" i="34" s="1"/>
  <c r="BQ99" i="34" s="1"/>
  <c r="AX35" i="34"/>
  <c r="CD205" i="34" s="1"/>
  <c r="AZ96" i="34"/>
  <c r="BD96" i="34" s="1"/>
  <c r="BH96" i="34" s="1"/>
  <c r="BM96" i="34" s="1"/>
  <c r="BQ96" i="34" s="1"/>
  <c r="AZ35" i="34"/>
  <c r="BD35" i="34" s="1"/>
  <c r="AZ71" i="34"/>
  <c r="CF493" i="34" s="1"/>
  <c r="AY100" i="34"/>
  <c r="CE725" i="34" s="1"/>
  <c r="AX49" i="34"/>
  <c r="CD317" i="34" s="1"/>
  <c r="AX71" i="34"/>
  <c r="CD493" i="34" s="1"/>
  <c r="AZ100" i="34"/>
  <c r="BD100" i="34" s="1"/>
  <c r="BH100" i="34" s="1"/>
  <c r="BM100" i="34" s="1"/>
  <c r="BQ100" i="34" s="1"/>
  <c r="BU100" i="34" s="1"/>
  <c r="BY100" i="34" s="1"/>
  <c r="AZ49" i="34"/>
  <c r="CF317" i="34" s="1"/>
  <c r="AY113" i="34"/>
  <c r="CE829" i="34" s="1"/>
  <c r="AX113" i="34"/>
  <c r="CD829" i="34" s="1"/>
  <c r="AY105" i="34"/>
  <c r="CE765" i="34" s="1"/>
  <c r="AZ30" i="34"/>
  <c r="CF165" i="34" s="1"/>
  <c r="AX25" i="34"/>
  <c r="CD125" i="34" s="1"/>
  <c r="AX75" i="34"/>
  <c r="CD525" i="34" s="1"/>
  <c r="AX41" i="34"/>
  <c r="CD253" i="34" s="1"/>
  <c r="AY75" i="34"/>
  <c r="CE525" i="34" s="1"/>
  <c r="AX58" i="34"/>
  <c r="CD389" i="34" s="1"/>
  <c r="AZ41" i="34"/>
  <c r="BD41" i="34" s="1"/>
  <c r="AZ81" i="34"/>
  <c r="BD81" i="34" s="1"/>
  <c r="AY81" i="34"/>
  <c r="CE573" i="34" s="1"/>
  <c r="AX57" i="34"/>
  <c r="CD381" i="34" s="1"/>
  <c r="AY101" i="34"/>
  <c r="CE733" i="34" s="1"/>
  <c r="AY86" i="34"/>
  <c r="CE613" i="34" s="1"/>
  <c r="AZ65" i="34"/>
  <c r="BD65" i="34" s="1"/>
  <c r="AY59" i="34"/>
  <c r="CE397" i="34" s="1"/>
  <c r="AZ86" i="34"/>
  <c r="CF613" i="34" s="1"/>
  <c r="AZ73" i="34"/>
  <c r="CF509" i="34" s="1"/>
  <c r="AX105" i="34"/>
  <c r="CD765" i="34" s="1"/>
  <c r="AX62" i="34"/>
  <c r="CD421" i="34" s="1"/>
  <c r="AX114" i="34"/>
  <c r="CD837" i="34" s="1"/>
  <c r="AY62" i="34"/>
  <c r="CE421" i="34" s="1"/>
  <c r="AY74" i="34"/>
  <c r="CE517" i="34" s="1"/>
  <c r="AX31" i="34"/>
  <c r="CD173" i="34" s="1"/>
  <c r="AZ106" i="34"/>
  <c r="BD106" i="34" s="1"/>
  <c r="BH106" i="34" s="1"/>
  <c r="BM106" i="34" s="1"/>
  <c r="BQ106" i="34" s="1"/>
  <c r="AY52" i="34"/>
  <c r="CE341" i="34" s="1"/>
  <c r="AZ74" i="34"/>
  <c r="CF517" i="34" s="1"/>
  <c r="AY31" i="34"/>
  <c r="CE173" i="34" s="1"/>
  <c r="AY106" i="34"/>
  <c r="CE773" i="34" s="1"/>
  <c r="AR46" i="34"/>
  <c r="R46" i="34" s="1"/>
  <c r="AX52" i="34"/>
  <c r="CD341" i="34" s="1"/>
  <c r="AX67" i="34"/>
  <c r="CD461" i="34" s="1"/>
  <c r="AX19" i="34"/>
  <c r="CD76" i="34" s="1"/>
  <c r="AY46" i="34"/>
  <c r="CE293" i="34" s="1"/>
  <c r="AZ46" i="34"/>
  <c r="AZ28" i="34"/>
  <c r="CF149" i="34" s="1"/>
  <c r="AX116" i="34"/>
  <c r="CD853" i="34" s="1"/>
  <c r="AX28" i="34"/>
  <c r="CD149" i="34" s="1"/>
  <c r="AX96" i="34"/>
  <c r="CD693" i="34" s="1"/>
  <c r="AY116" i="34"/>
  <c r="CE853" i="34" s="1"/>
  <c r="AZ61" i="34"/>
  <c r="BD61" i="34" s="1"/>
  <c r="AY61" i="34"/>
  <c r="CE413" i="34" s="1"/>
  <c r="AX95" i="34"/>
  <c r="CD685" i="34" s="1"/>
  <c r="AY95" i="34"/>
  <c r="CE685" i="34" s="1"/>
  <c r="AY54" i="34"/>
  <c r="CE357" i="34" s="1"/>
  <c r="AY66" i="34"/>
  <c r="CE453" i="34" s="1"/>
  <c r="AY45" i="34"/>
  <c r="CE285" i="34" s="1"/>
  <c r="AZ66" i="34"/>
  <c r="BD66" i="34" s="1"/>
  <c r="AY63" i="34"/>
  <c r="CE429" i="34" s="1"/>
  <c r="AY73" i="34"/>
  <c r="CE509" i="34" s="1"/>
  <c r="AY114" i="34"/>
  <c r="CE837" i="34" s="1"/>
  <c r="AY19" i="34"/>
  <c r="CE76" i="34" s="1"/>
  <c r="AX80" i="34"/>
  <c r="CD565" i="34" s="1"/>
  <c r="AX21" i="34"/>
  <c r="CD92" i="34" s="1"/>
  <c r="AX69" i="34"/>
  <c r="CD477" i="34" s="1"/>
  <c r="AZ21" i="34"/>
  <c r="BD21" i="34" s="1"/>
  <c r="AY32" i="34"/>
  <c r="CE181" i="34" s="1"/>
  <c r="AZ58" i="34"/>
  <c r="BD58" i="34" s="1"/>
  <c r="AY80" i="34"/>
  <c r="CE565" i="34" s="1"/>
  <c r="AY69" i="34"/>
  <c r="CE477" i="34" s="1"/>
  <c r="AY57" i="34"/>
  <c r="CE381" i="34" s="1"/>
  <c r="AX30" i="34"/>
  <c r="CD165" i="34" s="1"/>
  <c r="AY25" i="34"/>
  <c r="CE125" i="34" s="1"/>
  <c r="AP11" i="34"/>
  <c r="AZ40" i="34"/>
  <c r="BD40" i="34" s="1"/>
  <c r="AY40" i="34"/>
  <c r="CE245" i="34" s="1"/>
  <c r="AX20" i="34"/>
  <c r="CD84" i="34" s="1"/>
  <c r="AZ24" i="34"/>
  <c r="BD24" i="34" s="1"/>
  <c r="AY20" i="34"/>
  <c r="CE84" i="34" s="1"/>
  <c r="AY24" i="34"/>
  <c r="CE116" i="34" s="1"/>
  <c r="AO46" i="34"/>
  <c r="AR69" i="34"/>
  <c r="R69" i="34" s="1"/>
  <c r="AY97" i="34"/>
  <c r="AZ97" i="34"/>
  <c r="BD97" i="34" s="1"/>
  <c r="BH97" i="34" s="1"/>
  <c r="BM97" i="34" s="1"/>
  <c r="AX97" i="34"/>
  <c r="CE28" i="34"/>
  <c r="AZ77" i="34"/>
  <c r="AY77" i="34"/>
  <c r="AX77" i="34"/>
  <c r="CE741" i="34"/>
  <c r="AR24" i="34"/>
  <c r="R24" i="34" s="1"/>
  <c r="AZ89" i="34"/>
  <c r="AY89" i="34"/>
  <c r="AX89" i="34"/>
  <c r="AR21" i="34"/>
  <c r="R21" i="34" s="1"/>
  <c r="CD12" i="34"/>
  <c r="BQ95" i="34"/>
  <c r="AR50" i="34"/>
  <c r="R50" i="34" s="1"/>
  <c r="AX84" i="34"/>
  <c r="AZ84" i="34"/>
  <c r="AY84" i="34"/>
  <c r="BD80" i="34"/>
  <c r="CF565" i="34"/>
  <c r="AR66" i="34"/>
  <c r="R66" i="34" s="1"/>
  <c r="BD70" i="34"/>
  <c r="CF485" i="34"/>
  <c r="CD453" i="34"/>
  <c r="AR81" i="34"/>
  <c r="R81" i="34" s="1"/>
  <c r="CL691" i="34"/>
  <c r="CF68" i="34"/>
  <c r="BD18" i="34"/>
  <c r="AR68" i="34"/>
  <c r="R68" i="34" s="1"/>
  <c r="CE693" i="34"/>
  <c r="AR28" i="34"/>
  <c r="R28" i="34" s="1"/>
  <c r="AR67" i="34"/>
  <c r="R67" i="34" s="1"/>
  <c r="AJ13" i="34"/>
  <c r="AK13" i="34" s="1"/>
  <c r="AX51" i="34"/>
  <c r="AZ51" i="34"/>
  <c r="AY51" i="34"/>
  <c r="AR117" i="34"/>
  <c r="R117" i="34" s="1"/>
  <c r="CE237" i="34"/>
  <c r="AR84" i="34"/>
  <c r="R84" i="34" s="1"/>
  <c r="AX98" i="34"/>
  <c r="AZ98" i="34"/>
  <c r="BD98" i="34" s="1"/>
  <c r="BH98" i="34" s="1"/>
  <c r="BM98" i="34" s="1"/>
  <c r="AY98" i="34"/>
  <c r="AR19" i="34"/>
  <c r="R19" i="34" s="1"/>
  <c r="CK728" i="34"/>
  <c r="AR52" i="34"/>
  <c r="R52" i="34" s="1"/>
  <c r="BD67" i="34"/>
  <c r="CF461" i="34"/>
  <c r="AR73" i="34"/>
  <c r="R73" i="34" s="1"/>
  <c r="AR33" i="34"/>
  <c r="R33" i="34" s="1"/>
  <c r="AY115" i="34"/>
  <c r="AZ115" i="34"/>
  <c r="BD115" i="34" s="1"/>
  <c r="BH115" i="34" s="1"/>
  <c r="BM115" i="34" s="1"/>
  <c r="BQ115" i="34" s="1"/>
  <c r="AX115" i="34"/>
  <c r="CD285" i="34"/>
  <c r="AR51" i="34"/>
  <c r="R51" i="34" s="1"/>
  <c r="CD277" i="34"/>
  <c r="CJ731" i="34"/>
  <c r="BD13" i="34"/>
  <c r="CF28" i="34"/>
  <c r="AR103" i="34"/>
  <c r="R103" i="34" s="1"/>
  <c r="CI689" i="34"/>
  <c r="CD36" i="34"/>
  <c r="CJ671" i="34"/>
  <c r="AR113" i="34"/>
  <c r="R113" i="34" s="1"/>
  <c r="CE797" i="34"/>
  <c r="CD573" i="34"/>
  <c r="AZ27" i="34"/>
  <c r="AX27" i="34"/>
  <c r="AY27" i="34"/>
  <c r="AR82" i="34"/>
  <c r="R82" i="34" s="1"/>
  <c r="AZ68" i="34"/>
  <c r="AY68" i="34"/>
  <c r="AX68" i="34"/>
  <c r="AX60" i="34"/>
  <c r="AZ60" i="34"/>
  <c r="AY60" i="34"/>
  <c r="AR44" i="34"/>
  <c r="R44" i="34" s="1"/>
  <c r="BD20" i="34"/>
  <c r="CF84" i="34"/>
  <c r="CE253" i="34"/>
  <c r="AR111" i="34"/>
  <c r="R111" i="34" s="1"/>
  <c r="AR35" i="34"/>
  <c r="R35" i="34" s="1"/>
  <c r="AR75" i="34"/>
  <c r="R75" i="34" s="1"/>
  <c r="AZ104" i="34"/>
  <c r="BD104" i="34" s="1"/>
  <c r="BH104" i="34" s="1"/>
  <c r="BM104" i="34" s="1"/>
  <c r="BQ104" i="34" s="1"/>
  <c r="AY104" i="34"/>
  <c r="AX104" i="34"/>
  <c r="AR109" i="34"/>
  <c r="R109" i="34" s="1"/>
  <c r="CE493" i="34"/>
  <c r="AR65" i="34"/>
  <c r="R65" i="34" s="1"/>
  <c r="AR78" i="34"/>
  <c r="R78" i="34" s="1"/>
  <c r="BD62" i="34"/>
  <c r="CF421" i="34"/>
  <c r="AR30" i="34"/>
  <c r="R30" i="34" s="1"/>
  <c r="AR47" i="34"/>
  <c r="R47" i="34" s="1"/>
  <c r="BD75" i="34"/>
  <c r="CF525" i="34"/>
  <c r="AR98" i="34"/>
  <c r="R98" i="34" s="1"/>
  <c r="AR110" i="34"/>
  <c r="R110" i="34" s="1"/>
  <c r="CD245" i="34"/>
  <c r="CF173" i="34"/>
  <c r="BD31" i="34"/>
  <c r="CE36" i="34"/>
  <c r="CD613" i="34"/>
  <c r="AR115" i="34"/>
  <c r="R115" i="34" s="1"/>
  <c r="AR119" i="34"/>
  <c r="R119" i="34" s="1"/>
  <c r="CI687" i="34"/>
  <c r="AZ33" i="34"/>
  <c r="AY33" i="34"/>
  <c r="AX33" i="34"/>
  <c r="CL653" i="34"/>
  <c r="AZ112" i="34"/>
  <c r="BD112" i="34" s="1"/>
  <c r="BH112" i="34" s="1"/>
  <c r="BM112" i="34" s="1"/>
  <c r="BQ112" i="34" s="1"/>
  <c r="AY112" i="34"/>
  <c r="AX112" i="34"/>
  <c r="CK671" i="34"/>
  <c r="CF663" i="34"/>
  <c r="BU113" i="34"/>
  <c r="BY113" i="34" s="1"/>
  <c r="AR79" i="34"/>
  <c r="R79" i="34" s="1"/>
  <c r="AR22" i="34"/>
  <c r="R22" i="34" s="1"/>
  <c r="AY23" i="34"/>
  <c r="AX23" i="34"/>
  <c r="AZ23" i="34"/>
  <c r="CK731" i="34"/>
  <c r="CD429" i="34"/>
  <c r="AR20" i="34"/>
  <c r="R20" i="34" s="1"/>
  <c r="BD52" i="34"/>
  <c r="CF341" i="34"/>
  <c r="AR88" i="34"/>
  <c r="R88" i="34" s="1"/>
  <c r="BU101" i="34"/>
  <c r="BY101" i="34" s="1"/>
  <c r="AR61" i="34"/>
  <c r="R61" i="34" s="1"/>
  <c r="AR60" i="34"/>
  <c r="R60" i="34" s="1"/>
  <c r="AZ108" i="34"/>
  <c r="BD108" i="34" s="1"/>
  <c r="BH108" i="34" s="1"/>
  <c r="BM108" i="34" s="1"/>
  <c r="BQ108" i="34" s="1"/>
  <c r="AX108" i="34"/>
  <c r="AY108" i="34"/>
  <c r="AY103" i="34"/>
  <c r="AX103" i="34"/>
  <c r="AZ103" i="34"/>
  <c r="BD103" i="34" s="1"/>
  <c r="BH103" i="34" s="1"/>
  <c r="BM103" i="34" s="1"/>
  <c r="BQ103" i="34" s="1"/>
  <c r="BU105" i="34"/>
  <c r="BY105" i="34" s="1"/>
  <c r="AR116" i="34"/>
  <c r="R116" i="34" s="1"/>
  <c r="AR25" i="34"/>
  <c r="R25" i="34" s="1"/>
  <c r="AR95" i="34"/>
  <c r="R95" i="34" s="1"/>
  <c r="BQ92" i="34"/>
  <c r="CE269" i="34"/>
  <c r="CK722" i="34"/>
  <c r="CD116" i="34"/>
  <c r="AR83" i="34"/>
  <c r="R83" i="34" s="1"/>
  <c r="AR102" i="34"/>
  <c r="R102" i="34" s="1"/>
  <c r="CF125" i="34"/>
  <c r="BD25" i="34"/>
  <c r="AR107" i="34"/>
  <c r="R107" i="34" s="1"/>
  <c r="AZ36" i="34"/>
  <c r="AY36" i="34"/>
  <c r="AX36" i="34"/>
  <c r="AR100" i="34"/>
  <c r="R100" i="34" s="1"/>
  <c r="CF662" i="34"/>
  <c r="CD725" i="34"/>
  <c r="CE149" i="34"/>
  <c r="CE165" i="34"/>
  <c r="AR27" i="34"/>
  <c r="R27" i="34" s="1"/>
  <c r="AR49" i="34"/>
  <c r="R49" i="34" s="1"/>
  <c r="AR74" i="34"/>
  <c r="R74" i="34" s="1"/>
  <c r="CD221" i="34"/>
  <c r="CE52" i="34"/>
  <c r="AR58" i="34"/>
  <c r="R58" i="34" s="1"/>
  <c r="CL660" i="34"/>
  <c r="CD181" i="34"/>
  <c r="AX110" i="34"/>
  <c r="AZ110" i="34"/>
  <c r="BD110" i="34" s="1"/>
  <c r="BH110" i="34" s="1"/>
  <c r="BM110" i="34" s="1"/>
  <c r="BQ110" i="34" s="1"/>
  <c r="AY110" i="34"/>
  <c r="CJ681" i="34"/>
  <c r="BD76" i="34"/>
  <c r="CF533" i="34"/>
  <c r="CE205" i="34"/>
  <c r="AY82" i="34"/>
  <c r="AZ82" i="34"/>
  <c r="AX82" i="34"/>
  <c r="AR38" i="34"/>
  <c r="R38" i="34" s="1"/>
  <c r="CL720" i="34"/>
  <c r="AX111" i="34"/>
  <c r="AZ111" i="34"/>
  <c r="BD111" i="34" s="1"/>
  <c r="BH111" i="34" s="1"/>
  <c r="BM111" i="34" s="1"/>
  <c r="BQ111" i="34" s="1"/>
  <c r="AY111" i="34"/>
  <c r="AR54" i="34"/>
  <c r="R54" i="34" s="1"/>
  <c r="AR87" i="34"/>
  <c r="R87" i="34" s="1"/>
  <c r="CL682" i="34"/>
  <c r="AR48" i="34"/>
  <c r="R48" i="34" s="1"/>
  <c r="AZ55" i="34"/>
  <c r="AY55" i="34"/>
  <c r="AX55" i="34"/>
  <c r="CK661" i="34"/>
  <c r="AZ83" i="34"/>
  <c r="AY83" i="34"/>
  <c r="AX83" i="34"/>
  <c r="CK678" i="34"/>
  <c r="BU114" i="34"/>
  <c r="BY114" i="34" s="1"/>
  <c r="AR40" i="34"/>
  <c r="R40" i="34" s="1"/>
  <c r="AR45" i="34"/>
  <c r="R45" i="34" s="1"/>
  <c r="AR77" i="34"/>
  <c r="R77" i="34" s="1"/>
  <c r="AR42" i="34"/>
  <c r="R42" i="34" s="1"/>
  <c r="AY38" i="34"/>
  <c r="AZ38" i="34"/>
  <c r="AX38" i="34"/>
  <c r="AX50" i="34"/>
  <c r="AZ50" i="34"/>
  <c r="AY50" i="34"/>
  <c r="AY118" i="34"/>
  <c r="AZ118" i="34"/>
  <c r="BD118" i="34" s="1"/>
  <c r="BH118" i="34" s="1"/>
  <c r="BM118" i="34" s="1"/>
  <c r="BQ118" i="34" s="1"/>
  <c r="AX118" i="34"/>
  <c r="AR108" i="34"/>
  <c r="R108" i="34" s="1"/>
  <c r="CD621" i="34"/>
  <c r="AR43" i="34"/>
  <c r="R43" i="34" s="1"/>
  <c r="AR118" i="34"/>
  <c r="R118" i="34" s="1"/>
  <c r="CD52" i="34"/>
  <c r="CE92" i="34"/>
  <c r="AR55" i="34"/>
  <c r="R55" i="34" s="1"/>
  <c r="CE677" i="34"/>
  <c r="AR64" i="34"/>
  <c r="R64" i="34" s="1"/>
  <c r="CL737" i="34"/>
  <c r="AR41" i="34"/>
  <c r="R41" i="34" s="1"/>
  <c r="AR62" i="34"/>
  <c r="R62" i="34" s="1"/>
  <c r="AJ14" i="34"/>
  <c r="AK14" i="34" s="1"/>
  <c r="AR70" i="34"/>
  <c r="R70" i="34" s="1"/>
  <c r="CD773" i="34"/>
  <c r="CD133" i="34"/>
  <c r="AZ79" i="34"/>
  <c r="AY79" i="34"/>
  <c r="AX79" i="34"/>
  <c r="AR101" i="34"/>
  <c r="R101" i="34" s="1"/>
  <c r="BD15" i="34"/>
  <c r="CF44" i="34"/>
  <c r="CI690" i="34"/>
  <c r="AX56" i="34"/>
  <c r="AY56" i="34"/>
  <c r="AZ56" i="34"/>
  <c r="AR94" i="34"/>
  <c r="R94" i="34" s="1"/>
  <c r="AR71" i="34"/>
  <c r="R71" i="34" s="1"/>
  <c r="AR31" i="34"/>
  <c r="R31" i="34" s="1"/>
  <c r="AR11" i="34"/>
  <c r="CD509" i="34"/>
  <c r="AR59" i="34"/>
  <c r="R59" i="34" s="1"/>
  <c r="AR89" i="34"/>
  <c r="R89" i="34" s="1"/>
  <c r="BD16" i="34"/>
  <c r="CF52" i="34"/>
  <c r="BD69" i="34"/>
  <c r="CF477" i="34"/>
  <c r="AR112" i="34"/>
  <c r="R112" i="34" s="1"/>
  <c r="AZ93" i="34"/>
  <c r="BD93" i="34" s="1"/>
  <c r="BH93" i="34" s="1"/>
  <c r="BM93" i="34" s="1"/>
  <c r="AX93" i="34"/>
  <c r="AY93" i="34"/>
  <c r="AY34" i="34"/>
  <c r="AX34" i="34"/>
  <c r="AZ34" i="34"/>
  <c r="CJ726" i="34"/>
  <c r="CD68" i="34"/>
  <c r="CD517" i="34"/>
  <c r="AR53" i="34"/>
  <c r="R53" i="34" s="1"/>
  <c r="AR63" i="34"/>
  <c r="R63" i="34" s="1"/>
  <c r="AR32" i="34"/>
  <c r="R32" i="34" s="1"/>
  <c r="CE445" i="34"/>
  <c r="AR114" i="34"/>
  <c r="R114" i="34" s="1"/>
  <c r="AZ119" i="34"/>
  <c r="BD119" i="34" s="1"/>
  <c r="BH119" i="34" s="1"/>
  <c r="BM119" i="34" s="1"/>
  <c r="BQ119" i="34" s="1"/>
  <c r="AY119" i="34"/>
  <c r="AX119" i="34"/>
  <c r="AY42" i="34"/>
  <c r="AX42" i="34"/>
  <c r="AZ42" i="34"/>
  <c r="CJ728" i="34"/>
  <c r="BD59" i="34"/>
  <c r="CF397" i="34"/>
  <c r="AR93" i="34"/>
  <c r="R93" i="34" s="1"/>
  <c r="BD14" i="34"/>
  <c r="CF36" i="34"/>
  <c r="AY78" i="34"/>
  <c r="AZ78" i="34"/>
  <c r="AX78" i="34"/>
  <c r="AZ72" i="34"/>
  <c r="AX72" i="34"/>
  <c r="AY72" i="34"/>
  <c r="BU117" i="34"/>
  <c r="BY117" i="34" s="1"/>
  <c r="CE44" i="34"/>
  <c r="AR29" i="34"/>
  <c r="R29" i="34" s="1"/>
  <c r="AZ53" i="34"/>
  <c r="AY53" i="34"/>
  <c r="AX53" i="34"/>
  <c r="AR34" i="34"/>
  <c r="R34" i="34" s="1"/>
  <c r="AR106" i="34"/>
  <c r="R106" i="34" s="1"/>
  <c r="BD19" i="34"/>
  <c r="CF76" i="34"/>
  <c r="AR57" i="34"/>
  <c r="R57" i="34" s="1"/>
  <c r="CF100" i="34"/>
  <c r="BD22" i="34"/>
  <c r="AR26" i="34"/>
  <c r="R26" i="34" s="1"/>
  <c r="BD54" i="34"/>
  <c r="CF357" i="34"/>
  <c r="AR104" i="34"/>
  <c r="R104" i="34" s="1"/>
  <c r="AZ48" i="34"/>
  <c r="AY48" i="34"/>
  <c r="AX48" i="34"/>
  <c r="AR36" i="34"/>
  <c r="R36" i="34" s="1"/>
  <c r="CE317" i="34"/>
  <c r="AR56" i="34"/>
  <c r="R56" i="34" s="1"/>
  <c r="AR97" i="34"/>
  <c r="R97" i="34" s="1"/>
  <c r="AR76" i="34"/>
  <c r="R76" i="34" s="1"/>
  <c r="AZ85" i="34"/>
  <c r="AX85" i="34"/>
  <c r="AY85" i="34"/>
  <c r="AR72" i="34"/>
  <c r="R72" i="34" s="1"/>
  <c r="AX107" i="34"/>
  <c r="AZ107" i="34"/>
  <c r="BD107" i="34" s="1"/>
  <c r="BH107" i="34" s="1"/>
  <c r="BM107" i="34" s="1"/>
  <c r="BQ107" i="34" s="1"/>
  <c r="AY107" i="34"/>
  <c r="AR86" i="34"/>
  <c r="R86" i="34" s="1"/>
  <c r="AR37" i="34"/>
  <c r="R37" i="34" s="1"/>
  <c r="CL662" i="34"/>
  <c r="CE68" i="34"/>
  <c r="BD57" i="34"/>
  <c r="CF381" i="34"/>
  <c r="AR80" i="34"/>
  <c r="R80" i="34" s="1"/>
  <c r="AR23" i="34"/>
  <c r="R23" i="34" s="1"/>
  <c r="AR85" i="34"/>
  <c r="R85" i="34" s="1"/>
  <c r="CD413" i="34"/>
  <c r="CD28" i="34"/>
  <c r="CE389" i="34"/>
  <c r="AY29" i="34"/>
  <c r="AX29" i="34"/>
  <c r="AZ29" i="34"/>
  <c r="BD64" i="34"/>
  <c r="CF437" i="34"/>
  <c r="CD44" i="34"/>
  <c r="AR105" i="34"/>
  <c r="R105" i="34" s="1"/>
  <c r="AZ88" i="34"/>
  <c r="AY88" i="34"/>
  <c r="AX88" i="34"/>
  <c r="AR92" i="34"/>
  <c r="R92" i="34" s="1"/>
  <c r="AR39" i="34"/>
  <c r="R39" i="34" s="1"/>
  <c r="CL663" i="34"/>
  <c r="AR96" i="34"/>
  <c r="R96" i="34" s="1"/>
  <c r="BD47" i="34"/>
  <c r="CF301" i="34"/>
  <c r="CI688" i="34"/>
  <c r="AO99" i="34"/>
  <c r="AO33" i="33"/>
  <c r="AO99" i="33"/>
  <c r="AM25" i="33"/>
  <c r="AX25" i="33" s="1"/>
  <c r="AM99" i="33"/>
  <c r="AY99" i="33" s="1"/>
  <c r="BC99" i="33" s="1"/>
  <c r="BG99" i="33" s="1"/>
  <c r="AM105" i="33"/>
  <c r="AX105" i="33" s="1"/>
  <c r="AM57" i="33"/>
  <c r="AW57" i="33" s="1"/>
  <c r="AM109" i="33"/>
  <c r="AW109" i="33" s="1"/>
  <c r="AM106" i="33"/>
  <c r="AY106" i="33" s="1"/>
  <c r="AO109" i="33"/>
  <c r="AM74" i="33"/>
  <c r="AY74" i="33" s="1"/>
  <c r="AM22" i="33"/>
  <c r="AW22" i="33" s="1"/>
  <c r="AH109" i="33"/>
  <c r="AM19" i="33"/>
  <c r="AX19" i="33" s="1"/>
  <c r="AM61" i="33"/>
  <c r="AW61" i="33" s="1"/>
  <c r="AM86" i="33"/>
  <c r="AM79" i="33"/>
  <c r="AW79" i="33" s="1"/>
  <c r="AM102" i="33"/>
  <c r="AX102" i="33" s="1"/>
  <c r="AM31" i="33"/>
  <c r="AX31" i="33" s="1"/>
  <c r="AM52" i="33"/>
  <c r="AY52" i="33" s="1"/>
  <c r="AM33" i="33"/>
  <c r="AX33" i="33" s="1"/>
  <c r="CC189" i="33" s="1"/>
  <c r="AM66" i="33"/>
  <c r="AY66" i="33" s="1"/>
  <c r="AM78" i="33"/>
  <c r="AY78" i="33" s="1"/>
  <c r="AM54" i="33"/>
  <c r="AY54" i="33" s="1"/>
  <c r="AM115" i="33"/>
  <c r="AY115" i="33" s="1"/>
  <c r="AM71" i="33"/>
  <c r="AW71" i="33" s="1"/>
  <c r="AM26" i="33"/>
  <c r="AY26" i="33" s="1"/>
  <c r="AM36" i="33"/>
  <c r="AX36" i="33" s="1"/>
  <c r="AM44" i="33"/>
  <c r="AY44" i="33" s="1"/>
  <c r="AH71" i="33"/>
  <c r="AM111" i="33"/>
  <c r="AX111" i="33" s="1"/>
  <c r="AM58" i="33"/>
  <c r="AY58" i="33" s="1"/>
  <c r="AM116" i="33"/>
  <c r="AY116" i="33" s="1"/>
  <c r="AM23" i="33"/>
  <c r="AY23" i="33" s="1"/>
  <c r="AM82" i="33"/>
  <c r="AX82" i="33" s="1"/>
  <c r="AM37" i="33"/>
  <c r="AY37" i="33" s="1"/>
  <c r="AH111" i="33"/>
  <c r="AM118" i="33"/>
  <c r="AW118" i="33" s="1"/>
  <c r="AH33" i="33"/>
  <c r="AM35" i="33"/>
  <c r="AX35" i="33" s="1"/>
  <c r="AM73" i="33"/>
  <c r="AY73" i="33" s="1"/>
  <c r="AM100" i="33"/>
  <c r="AY100" i="33" s="1"/>
  <c r="AM63" i="33"/>
  <c r="AX63" i="33" s="1"/>
  <c r="AM41" i="33"/>
  <c r="AY41" i="33" s="1"/>
  <c r="AM68" i="33"/>
  <c r="AW68" i="33" s="1"/>
  <c r="AM55" i="33"/>
  <c r="AW55" i="33" s="1"/>
  <c r="AM34" i="33"/>
  <c r="AY34" i="33" s="1"/>
  <c r="AM97" i="33"/>
  <c r="AY97" i="33" s="1"/>
  <c r="AM72" i="33"/>
  <c r="AX72" i="33" s="1"/>
  <c r="AM75" i="33"/>
  <c r="AW75" i="33" s="1"/>
  <c r="AM98" i="33"/>
  <c r="AY98" i="33" s="1"/>
  <c r="AM56" i="33"/>
  <c r="AW56" i="33" s="1"/>
  <c r="AH55" i="33"/>
  <c r="AM67" i="33"/>
  <c r="AY67" i="33" s="1"/>
  <c r="AH58" i="33"/>
  <c r="AM62" i="33"/>
  <c r="AY62" i="33" s="1"/>
  <c r="AH72" i="33"/>
  <c r="AM20" i="33"/>
  <c r="AX20" i="33" s="1"/>
  <c r="AH56" i="33"/>
  <c r="AH118" i="33"/>
  <c r="AM38" i="33"/>
  <c r="AW38" i="33" s="1"/>
  <c r="AM87" i="33"/>
  <c r="AY87" i="33" s="1"/>
  <c r="AM113" i="33"/>
  <c r="AO50" i="33"/>
  <c r="AK50" i="33"/>
  <c r="AO39" i="33"/>
  <c r="AK39" i="33"/>
  <c r="AH20" i="33"/>
  <c r="AO20" i="33"/>
  <c r="AK20" i="33"/>
  <c r="AM50" i="33"/>
  <c r="AM43" i="33"/>
  <c r="AM47" i="33"/>
  <c r="AH66" i="33"/>
  <c r="AK98" i="33"/>
  <c r="AO98" i="33"/>
  <c r="AM29" i="33"/>
  <c r="U91" i="33"/>
  <c r="AB91" i="33" s="1"/>
  <c r="Z91" i="33"/>
  <c r="AK73" i="33"/>
  <c r="AO73" i="33"/>
  <c r="AM80" i="33"/>
  <c r="AM119" i="33"/>
  <c r="AK111" i="33"/>
  <c r="AO111" i="33"/>
  <c r="AO45" i="33"/>
  <c r="AK45" i="33"/>
  <c r="AO46" i="33"/>
  <c r="AK46" i="33"/>
  <c r="AM65" i="33"/>
  <c r="AK57" i="33"/>
  <c r="AO57" i="33"/>
  <c r="AM81" i="33"/>
  <c r="AH79" i="33"/>
  <c r="AH19" i="33"/>
  <c r="AK44" i="33"/>
  <c r="AO44" i="33"/>
  <c r="AL109" i="33"/>
  <c r="AM103" i="33"/>
  <c r="U17" i="33"/>
  <c r="AB17" i="33" s="1"/>
  <c r="Z17" i="33"/>
  <c r="AH67" i="33"/>
  <c r="AM88" i="33"/>
  <c r="AM114" i="33"/>
  <c r="AH38" i="33"/>
  <c r="AH62" i="33"/>
  <c r="CF887" i="33"/>
  <c r="AM49" i="33"/>
  <c r="AO84" i="33"/>
  <c r="AK84" i="33"/>
  <c r="AH97" i="33"/>
  <c r="AO21" i="33"/>
  <c r="AK21" i="33"/>
  <c r="AM60" i="33"/>
  <c r="CG678" i="33"/>
  <c r="CJ703" i="33"/>
  <c r="AO40" i="33"/>
  <c r="AK40" i="33"/>
  <c r="AO83" i="33"/>
  <c r="AK83" i="33"/>
  <c r="AL99" i="33"/>
  <c r="AK100" i="33"/>
  <c r="AO100" i="33"/>
  <c r="AK76" i="33"/>
  <c r="AO76" i="33"/>
  <c r="AK19" i="33"/>
  <c r="AO19" i="33"/>
  <c r="AO24" i="33"/>
  <c r="AK24" i="33"/>
  <c r="AL113" i="33"/>
  <c r="AO96" i="33"/>
  <c r="AK96" i="33"/>
  <c r="U14" i="33"/>
  <c r="AB14" i="33" s="1"/>
  <c r="AO94" i="33"/>
  <c r="AK94" i="33"/>
  <c r="AK38" i="33"/>
  <c r="AO38" i="33"/>
  <c r="AK58" i="33"/>
  <c r="AO58" i="33"/>
  <c r="CJ646" i="33"/>
  <c r="CJ649" i="33"/>
  <c r="CH810" i="33"/>
  <c r="CH818" i="33" s="1"/>
  <c r="CH826" i="33" s="1"/>
  <c r="CH834" i="33" s="1"/>
  <c r="CH842" i="33" s="1"/>
  <c r="CH850" i="33" s="1"/>
  <c r="AK116" i="33"/>
  <c r="AO116" i="33"/>
  <c r="AO95" i="33"/>
  <c r="AK95" i="33"/>
  <c r="AH75" i="33"/>
  <c r="AK43" i="33"/>
  <c r="AO43" i="33"/>
  <c r="AM48" i="33"/>
  <c r="AH41" i="33"/>
  <c r="AH31" i="33"/>
  <c r="AO115" i="33"/>
  <c r="AK115" i="33"/>
  <c r="AM69" i="33"/>
  <c r="AH102" i="33"/>
  <c r="AL105" i="33"/>
  <c r="AH23" i="33"/>
  <c r="AM46" i="33"/>
  <c r="AM24" i="33"/>
  <c r="AH63" i="33"/>
  <c r="AO82" i="33"/>
  <c r="AK82" i="33"/>
  <c r="AO103" i="33"/>
  <c r="AK103" i="33"/>
  <c r="AH61" i="33"/>
  <c r="AO30" i="33"/>
  <c r="AK30" i="33"/>
  <c r="AO67" i="33"/>
  <c r="AK67" i="33"/>
  <c r="AH78" i="33"/>
  <c r="AK88" i="33"/>
  <c r="AO88" i="33"/>
  <c r="CI654" i="33"/>
  <c r="AK51" i="33"/>
  <c r="AO51" i="33"/>
  <c r="CH728" i="33"/>
  <c r="CI657" i="33"/>
  <c r="AH87" i="33"/>
  <c r="AO104" i="33"/>
  <c r="AK104" i="33"/>
  <c r="AK97" i="33"/>
  <c r="AO97" i="33"/>
  <c r="CF890" i="33"/>
  <c r="AO77" i="33"/>
  <c r="AK77" i="33"/>
  <c r="AH48" i="33"/>
  <c r="AO29" i="33"/>
  <c r="AK29" i="33"/>
  <c r="AO32" i="33"/>
  <c r="AK32" i="33"/>
  <c r="AH52" i="33"/>
  <c r="AO68" i="33"/>
  <c r="AK68" i="33"/>
  <c r="AH69" i="33"/>
  <c r="AO85" i="33"/>
  <c r="AK85" i="33"/>
  <c r="AK23" i="33"/>
  <c r="AO23" i="33"/>
  <c r="AK56" i="33"/>
  <c r="AO56" i="33"/>
  <c r="AK55" i="33"/>
  <c r="AO55" i="33"/>
  <c r="AO64" i="33"/>
  <c r="AK64" i="33"/>
  <c r="AK61" i="33"/>
  <c r="AO61" i="33"/>
  <c r="AM94" i="33"/>
  <c r="AH74" i="33"/>
  <c r="CJ648" i="33"/>
  <c r="AK87" i="33"/>
  <c r="AO87" i="33"/>
  <c r="CH713" i="33"/>
  <c r="AM28" i="33"/>
  <c r="AK49" i="33"/>
  <c r="AO49" i="33"/>
  <c r="AK60" i="33"/>
  <c r="AO60" i="33"/>
  <c r="AM42" i="33"/>
  <c r="AH42" i="33"/>
  <c r="AK71" i="33"/>
  <c r="AO71" i="33"/>
  <c r="CG680" i="33"/>
  <c r="AM39" i="33"/>
  <c r="AO66" i="33"/>
  <c r="AK66" i="33"/>
  <c r="AH22" i="33"/>
  <c r="AK42" i="33"/>
  <c r="AO42" i="33"/>
  <c r="AO75" i="33"/>
  <c r="AK75" i="33"/>
  <c r="AM77" i="33"/>
  <c r="AM95" i="33"/>
  <c r="CI658" i="33"/>
  <c r="AH43" i="33"/>
  <c r="AM40" i="33"/>
  <c r="AM92" i="33"/>
  <c r="AM117" i="33"/>
  <c r="AM27" i="33"/>
  <c r="AH35" i="33"/>
  <c r="AM32" i="33"/>
  <c r="AO93" i="33"/>
  <c r="AK93" i="33"/>
  <c r="AM85" i="33"/>
  <c r="AM107" i="33"/>
  <c r="AM89" i="33"/>
  <c r="AH106" i="33"/>
  <c r="AK63" i="33"/>
  <c r="AO63" i="33"/>
  <c r="AO118" i="33"/>
  <c r="AK118" i="33"/>
  <c r="AH37" i="33"/>
  <c r="AM30" i="33"/>
  <c r="AO78" i="33"/>
  <c r="AK78" i="33"/>
  <c r="AH94" i="33"/>
  <c r="CI656" i="33"/>
  <c r="AM101" i="33"/>
  <c r="CH709" i="33"/>
  <c r="CH707" i="33"/>
  <c r="AK26" i="33"/>
  <c r="AO26" i="33"/>
  <c r="AH28" i="33"/>
  <c r="AM110" i="33"/>
  <c r="AO53" i="33"/>
  <c r="AK53" i="33"/>
  <c r="AH116" i="33"/>
  <c r="CH660" i="33"/>
  <c r="CC652" i="33"/>
  <c r="CJ650" i="33"/>
  <c r="AO48" i="33"/>
  <c r="AK48" i="33"/>
  <c r="AO41" i="33"/>
  <c r="AK41" i="33"/>
  <c r="AH68" i="33"/>
  <c r="AO80" i="33"/>
  <c r="AK80" i="33"/>
  <c r="AH36" i="33"/>
  <c r="AK81" i="33"/>
  <c r="AO81" i="33"/>
  <c r="AO106" i="33"/>
  <c r="AK106" i="33"/>
  <c r="AO79" i="33"/>
  <c r="AK79" i="33"/>
  <c r="Z120" i="33"/>
  <c r="U120" i="33"/>
  <c r="AB120" i="33" s="1"/>
  <c r="AL33" i="33"/>
  <c r="AO70" i="33"/>
  <c r="AK70" i="33"/>
  <c r="AK74" i="33"/>
  <c r="AO74" i="33"/>
  <c r="CF891" i="33"/>
  <c r="AK72" i="33"/>
  <c r="AO72" i="33"/>
  <c r="CG676" i="33"/>
  <c r="CB668" i="33"/>
  <c r="AM108" i="33"/>
  <c r="AO47" i="33"/>
  <c r="AK47" i="33"/>
  <c r="AM59" i="33"/>
  <c r="AK92" i="33"/>
  <c r="AO92" i="33"/>
  <c r="AH98" i="33"/>
  <c r="AK117" i="33"/>
  <c r="AO117" i="33"/>
  <c r="AO27" i="33"/>
  <c r="AK27" i="33"/>
  <c r="AO31" i="33"/>
  <c r="AK31" i="33"/>
  <c r="AM93" i="33"/>
  <c r="AH73" i="33"/>
  <c r="AO102" i="33"/>
  <c r="AK102" i="33"/>
  <c r="AO107" i="33"/>
  <c r="AK107" i="33"/>
  <c r="AK119" i="33"/>
  <c r="AO119" i="33"/>
  <c r="AM45" i="33"/>
  <c r="AO65" i="33"/>
  <c r="AK65" i="33"/>
  <c r="AH57" i="33"/>
  <c r="AH82" i="33"/>
  <c r="AM96" i="33"/>
  <c r="AK37" i="33"/>
  <c r="AO37" i="33"/>
  <c r="AH34" i="33"/>
  <c r="AO112" i="33"/>
  <c r="AK112" i="33"/>
  <c r="AO114" i="33"/>
  <c r="AK114" i="33"/>
  <c r="AH26" i="33"/>
  <c r="CG714" i="33"/>
  <c r="CJ653" i="33"/>
  <c r="AO28" i="33"/>
  <c r="AK28" i="33"/>
  <c r="AM84" i="33"/>
  <c r="AK110" i="33"/>
  <c r="AO110" i="33"/>
  <c r="AM104" i="33"/>
  <c r="AM21" i="33"/>
  <c r="CD644" i="33"/>
  <c r="CI652" i="33"/>
  <c r="AK108" i="33"/>
  <c r="AO108" i="33"/>
  <c r="AO59" i="33"/>
  <c r="AK59" i="33"/>
  <c r="AK22" i="33"/>
  <c r="AO22" i="33"/>
  <c r="AM83" i="33"/>
  <c r="AO35" i="33"/>
  <c r="AK35" i="33"/>
  <c r="AH115" i="33"/>
  <c r="U13" i="33"/>
  <c r="AB13" i="33" s="1"/>
  <c r="AO52" i="33"/>
  <c r="AK52" i="33"/>
  <c r="AO54" i="33"/>
  <c r="AK54" i="33"/>
  <c r="AO69" i="33"/>
  <c r="AK69" i="33"/>
  <c r="AH100" i="33"/>
  <c r="AH45" i="33"/>
  <c r="AK89" i="33"/>
  <c r="AO89" i="33"/>
  <c r="AK36" i="33"/>
  <c r="AO36" i="33"/>
  <c r="AM76" i="33"/>
  <c r="AH44" i="33"/>
  <c r="AL86" i="33"/>
  <c r="AM64" i="33"/>
  <c r="AO34" i="33"/>
  <c r="AK34" i="33"/>
  <c r="AM70" i="33"/>
  <c r="AM112" i="33"/>
  <c r="CH678" i="33"/>
  <c r="AO101" i="33"/>
  <c r="AK101" i="33"/>
  <c r="CF889" i="33"/>
  <c r="AM51" i="33"/>
  <c r="AK62" i="33"/>
  <c r="AO62" i="33"/>
  <c r="CF885" i="33"/>
  <c r="CG709" i="33"/>
  <c r="AH21" i="33"/>
  <c r="AM53" i="33"/>
  <c r="CJ644" i="33"/>
  <c r="CX14" i="33" l="1"/>
  <c r="CZ14" i="33" s="1"/>
  <c r="AC14" i="33"/>
  <c r="CX13" i="33"/>
  <c r="CZ13" i="33" s="1"/>
  <c r="AC13" i="33"/>
  <c r="BD43" i="34"/>
  <c r="BH43" i="34" s="1"/>
  <c r="BD11" i="34"/>
  <c r="BH11" i="34" s="1"/>
  <c r="CF133" i="34"/>
  <c r="BD39" i="34"/>
  <c r="BH39" i="34" s="1"/>
  <c r="CF621" i="34"/>
  <c r="BD74" i="34"/>
  <c r="CF518" i="34" s="1"/>
  <c r="CF221" i="34"/>
  <c r="BD30" i="34"/>
  <c r="CF166" i="34" s="1"/>
  <c r="CF181" i="34"/>
  <c r="BD45" i="34"/>
  <c r="BH45" i="34" s="1"/>
  <c r="AY25" i="33"/>
  <c r="CD125" i="33" s="1"/>
  <c r="AW25" i="33"/>
  <c r="CB125" i="33" s="1"/>
  <c r="CF277" i="34"/>
  <c r="CF429" i="34"/>
  <c r="AL18" i="34"/>
  <c r="AM18" i="34" s="1"/>
  <c r="AL14" i="34"/>
  <c r="AM14" i="34" s="1"/>
  <c r="AL13" i="34"/>
  <c r="AM13" i="34" s="1"/>
  <c r="AP15" i="34"/>
  <c r="BD49" i="34"/>
  <c r="BH49" i="34" s="1"/>
  <c r="BD28" i="34"/>
  <c r="BH28" i="34" s="1"/>
  <c r="CF116" i="34"/>
  <c r="CF445" i="34"/>
  <c r="BD86" i="34"/>
  <c r="BH86" i="34" s="1"/>
  <c r="AX22" i="33"/>
  <c r="CC100" i="33" s="1"/>
  <c r="CF205" i="34"/>
  <c r="AP16" i="34"/>
  <c r="CF253" i="34"/>
  <c r="CF453" i="34"/>
  <c r="BD71" i="34"/>
  <c r="CF494" i="34" s="1"/>
  <c r="BD73" i="34"/>
  <c r="CF510" i="34" s="1"/>
  <c r="BU99" i="34"/>
  <c r="BY99" i="34" s="1"/>
  <c r="AQ25" i="33"/>
  <c r="P25" i="33" s="1"/>
  <c r="CF573" i="34"/>
  <c r="AW116" i="33"/>
  <c r="AY102" i="33"/>
  <c r="CD741" i="33" s="1"/>
  <c r="BC46" i="34"/>
  <c r="CF413" i="34"/>
  <c r="BU106" i="34"/>
  <c r="BY106" i="34" s="1"/>
  <c r="AQ46" i="34"/>
  <c r="CF245" i="34"/>
  <c r="K46" i="34"/>
  <c r="AO50" i="34"/>
  <c r="AQ50" i="34" s="1"/>
  <c r="BB46" i="34"/>
  <c r="CD294" i="34" s="1"/>
  <c r="CF389" i="34"/>
  <c r="AO69" i="34"/>
  <c r="BC69" i="34" s="1"/>
  <c r="BG69" i="34" s="1"/>
  <c r="BD46" i="34"/>
  <c r="CF293" i="34"/>
  <c r="CF92" i="34"/>
  <c r="AO41" i="34"/>
  <c r="BC41" i="34" s="1"/>
  <c r="AO84" i="34"/>
  <c r="AQ84" i="34" s="1"/>
  <c r="AO116" i="34"/>
  <c r="BB116" i="34" s="1"/>
  <c r="AO119" i="34"/>
  <c r="K119" i="34" s="1"/>
  <c r="AO115" i="34"/>
  <c r="AQ115" i="34" s="1"/>
  <c r="AO105" i="34"/>
  <c r="BC105" i="34" s="1"/>
  <c r="AO30" i="34"/>
  <c r="BC30" i="34" s="1"/>
  <c r="CE166" i="34" s="1"/>
  <c r="AO101" i="34"/>
  <c r="BB101" i="34" s="1"/>
  <c r="CD734" i="34" s="1"/>
  <c r="AO72" i="34"/>
  <c r="AQ72" i="34" s="1"/>
  <c r="AO22" i="34"/>
  <c r="AQ22" i="34" s="1"/>
  <c r="AO82" i="34"/>
  <c r="K82" i="34" s="1"/>
  <c r="AO96" i="34"/>
  <c r="BB96" i="34" s="1"/>
  <c r="CD694" i="34" s="1"/>
  <c r="AO35" i="34"/>
  <c r="AQ35" i="34" s="1"/>
  <c r="AO52" i="34"/>
  <c r="BB52" i="34" s="1"/>
  <c r="CD342" i="34" s="1"/>
  <c r="AO102" i="34"/>
  <c r="BB102" i="34" s="1"/>
  <c r="CD742" i="34" s="1"/>
  <c r="AO111" i="34"/>
  <c r="AQ111" i="34" s="1"/>
  <c r="AO66" i="34"/>
  <c r="BC66" i="34" s="1"/>
  <c r="Q66" i="34" s="1"/>
  <c r="AO34" i="34"/>
  <c r="AQ34" i="34" s="1"/>
  <c r="AO100" i="34"/>
  <c r="BB100" i="34" s="1"/>
  <c r="CD726" i="34" s="1"/>
  <c r="AO95" i="34"/>
  <c r="AQ95" i="34" s="1"/>
  <c r="AO75" i="34"/>
  <c r="BB75" i="34" s="1"/>
  <c r="CD526" i="34" s="1"/>
  <c r="AO36" i="34"/>
  <c r="AQ36" i="34" s="1"/>
  <c r="AO70" i="34"/>
  <c r="AQ70" i="34" s="1"/>
  <c r="AO108" i="34"/>
  <c r="AQ108" i="34" s="1"/>
  <c r="AO109" i="34"/>
  <c r="BB109" i="34" s="1"/>
  <c r="CD798" i="34" s="1"/>
  <c r="AO44" i="34"/>
  <c r="BC44" i="34" s="1"/>
  <c r="AO81" i="34"/>
  <c r="BC81" i="34" s="1"/>
  <c r="AO24" i="34"/>
  <c r="BB24" i="34" s="1"/>
  <c r="CD117" i="34" s="1"/>
  <c r="AO86" i="34"/>
  <c r="BB86" i="34" s="1"/>
  <c r="CD614" i="34" s="1"/>
  <c r="AO57" i="34"/>
  <c r="BC57" i="34" s="1"/>
  <c r="CE382" i="34" s="1"/>
  <c r="AO112" i="34"/>
  <c r="AQ112" i="34" s="1"/>
  <c r="AO25" i="34"/>
  <c r="BB25" i="34" s="1"/>
  <c r="CD126" i="34" s="1"/>
  <c r="AO78" i="34"/>
  <c r="BB78" i="34" s="1"/>
  <c r="AO85" i="34"/>
  <c r="AQ85" i="34" s="1"/>
  <c r="AO63" i="34"/>
  <c r="BB63" i="34" s="1"/>
  <c r="CD430" i="34" s="1"/>
  <c r="AO43" i="34"/>
  <c r="K43" i="34" s="1"/>
  <c r="AO77" i="34"/>
  <c r="AQ77" i="34" s="1"/>
  <c r="AO19" i="34"/>
  <c r="BC19" i="34" s="1"/>
  <c r="Q19" i="34" s="1"/>
  <c r="AO117" i="34"/>
  <c r="BB117" i="34" s="1"/>
  <c r="CD862" i="34" s="1"/>
  <c r="AO68" i="34"/>
  <c r="AQ68" i="34" s="1"/>
  <c r="AO76" i="34"/>
  <c r="AQ76" i="34" s="1"/>
  <c r="AO53" i="34"/>
  <c r="BC53" i="34" s="1"/>
  <c r="AO71" i="34"/>
  <c r="BC71" i="34" s="1"/>
  <c r="AO58" i="34"/>
  <c r="AQ58" i="34" s="1"/>
  <c r="AO65" i="34"/>
  <c r="AQ65" i="34" s="1"/>
  <c r="AO103" i="34"/>
  <c r="BC103" i="34" s="1"/>
  <c r="AO51" i="34"/>
  <c r="BC51" i="34" s="1"/>
  <c r="AO33" i="34"/>
  <c r="K33" i="34" s="1"/>
  <c r="AO59" i="34"/>
  <c r="K59" i="34" s="1"/>
  <c r="AO55" i="34"/>
  <c r="BC55" i="34" s="1"/>
  <c r="AO27" i="34"/>
  <c r="K27" i="34" s="1"/>
  <c r="AO83" i="34"/>
  <c r="K83" i="34" s="1"/>
  <c r="AO79" i="34"/>
  <c r="BB79" i="34" s="1"/>
  <c r="AO113" i="34"/>
  <c r="AQ113" i="34" s="1"/>
  <c r="AO73" i="34"/>
  <c r="AQ73" i="34" s="1"/>
  <c r="AP13" i="34"/>
  <c r="CL670" i="34"/>
  <c r="BD34" i="34"/>
  <c r="CF197" i="34"/>
  <c r="CD813" i="34"/>
  <c r="CD781" i="34"/>
  <c r="CX19" i="34"/>
  <c r="BH19" i="34"/>
  <c r="CF77" i="34"/>
  <c r="AO94" i="34"/>
  <c r="BC94" i="34" s="1"/>
  <c r="CI698" i="34"/>
  <c r="CF414" i="34"/>
  <c r="BH61" i="34"/>
  <c r="CF446" i="34"/>
  <c r="BH65" i="34"/>
  <c r="CE229" i="34"/>
  <c r="CI696" i="34"/>
  <c r="AO23" i="34"/>
  <c r="BB23" i="34" s="1"/>
  <c r="AO56" i="34"/>
  <c r="BB56" i="34" s="1"/>
  <c r="CE349" i="34"/>
  <c r="CF398" i="34"/>
  <c r="BH59" i="34"/>
  <c r="AO32" i="34"/>
  <c r="BC32" i="34" s="1"/>
  <c r="AO11" i="34"/>
  <c r="BC11" i="34" s="1"/>
  <c r="CE373" i="34"/>
  <c r="CF45" i="34"/>
  <c r="BH15" i="34"/>
  <c r="CX15" i="34"/>
  <c r="BD79" i="34"/>
  <c r="CF557" i="34"/>
  <c r="CL728" i="34"/>
  <c r="BU110" i="34"/>
  <c r="BY110" i="34" s="1"/>
  <c r="AO49" i="34"/>
  <c r="CK730" i="34"/>
  <c r="CE749" i="34"/>
  <c r="AO20" i="34"/>
  <c r="BC20" i="34" s="1"/>
  <c r="BD23" i="34"/>
  <c r="CF108" i="34"/>
  <c r="BH37" i="34"/>
  <c r="CX37" i="34"/>
  <c r="CF222" i="34"/>
  <c r="BD60" i="34"/>
  <c r="CF405" i="34"/>
  <c r="CE469" i="34"/>
  <c r="CI697" i="34"/>
  <c r="CJ739" i="34"/>
  <c r="BQ98" i="34"/>
  <c r="BU95" i="34"/>
  <c r="BD77" i="34"/>
  <c r="CF541" i="34"/>
  <c r="CE701" i="34"/>
  <c r="BH87" i="34"/>
  <c r="CF622" i="34"/>
  <c r="CD197" i="34"/>
  <c r="CX35" i="34"/>
  <c r="BH35" i="34"/>
  <c r="CF206" i="34"/>
  <c r="BH54" i="34"/>
  <c r="CF358" i="34"/>
  <c r="AO106" i="34"/>
  <c r="BC106" i="34" s="1"/>
  <c r="BD53" i="34"/>
  <c r="CF349" i="34"/>
  <c r="CD549" i="34"/>
  <c r="AO31" i="34"/>
  <c r="BC31" i="34" s="1"/>
  <c r="CD373" i="34"/>
  <c r="AO62" i="34"/>
  <c r="CD229" i="34"/>
  <c r="CF670" i="34"/>
  <c r="AO54" i="34"/>
  <c r="AO38" i="34"/>
  <c r="BC38" i="34" s="1"/>
  <c r="CD805" i="34"/>
  <c r="CD108" i="34"/>
  <c r="BH40" i="34"/>
  <c r="CX40" i="34"/>
  <c r="CF246" i="34"/>
  <c r="BH31" i="34"/>
  <c r="CX31" i="34"/>
  <c r="CF174" i="34"/>
  <c r="CD405" i="34"/>
  <c r="BD68" i="34"/>
  <c r="CF469" i="34"/>
  <c r="CE141" i="34"/>
  <c r="CD709" i="34"/>
  <c r="AO28" i="34"/>
  <c r="BD55" i="34"/>
  <c r="CF365" i="34"/>
  <c r="CL671" i="34"/>
  <c r="CE781" i="34"/>
  <c r="CE261" i="34"/>
  <c r="CE197" i="34"/>
  <c r="BD38" i="34"/>
  <c r="CF229" i="34"/>
  <c r="CK686" i="34"/>
  <c r="CF678" i="34"/>
  <c r="CK669" i="34"/>
  <c r="CF661" i="34"/>
  <c r="BH76" i="34"/>
  <c r="CF534" i="34"/>
  <c r="CF430" i="34"/>
  <c r="BH63" i="34"/>
  <c r="CE108" i="34"/>
  <c r="R15" i="34"/>
  <c r="CI695" i="34"/>
  <c r="CF454" i="34"/>
  <c r="BH66" i="34"/>
  <c r="CD141" i="34"/>
  <c r="CF462" i="34"/>
  <c r="BH67" i="34"/>
  <c r="CF566" i="34"/>
  <c r="BH80" i="34"/>
  <c r="CE869" i="34"/>
  <c r="CX47" i="34"/>
  <c r="BH47" i="34"/>
  <c r="CF302" i="34"/>
  <c r="CF157" i="34"/>
  <c r="BD29" i="34"/>
  <c r="CD309" i="34"/>
  <c r="BH14" i="34"/>
  <c r="CX14" i="34"/>
  <c r="CF37" i="34"/>
  <c r="CJ736" i="34"/>
  <c r="CD629" i="34"/>
  <c r="CD157" i="34"/>
  <c r="AO80" i="34"/>
  <c r="BC80" i="34" s="1"/>
  <c r="BU107" i="34"/>
  <c r="BY107" i="34" s="1"/>
  <c r="CD605" i="34"/>
  <c r="AO97" i="34"/>
  <c r="BB97" i="34" s="1"/>
  <c r="CE309" i="34"/>
  <c r="AO26" i="34"/>
  <c r="CE501" i="34"/>
  <c r="CE549" i="34"/>
  <c r="CD877" i="34"/>
  <c r="CE669" i="34"/>
  <c r="BH16" i="34"/>
  <c r="CX16" i="34"/>
  <c r="CF53" i="34"/>
  <c r="CD869" i="34"/>
  <c r="CE325" i="34"/>
  <c r="CD589" i="34"/>
  <c r="CD365" i="34"/>
  <c r="CE813" i="34"/>
  <c r="CD581" i="34"/>
  <c r="BH81" i="34"/>
  <c r="CF574" i="34"/>
  <c r="AO107" i="34"/>
  <c r="BC107" i="34" s="1"/>
  <c r="AO60" i="34"/>
  <c r="BB60" i="34" s="1"/>
  <c r="AO88" i="34"/>
  <c r="BC88" i="34" s="1"/>
  <c r="CK679" i="34"/>
  <c r="CF671" i="34"/>
  <c r="AO15" i="34"/>
  <c r="CX26" i="34"/>
  <c r="BH26" i="34"/>
  <c r="CF134" i="34"/>
  <c r="CD757" i="34"/>
  <c r="CF141" i="34"/>
  <c r="BD27" i="34"/>
  <c r="CD845" i="34"/>
  <c r="AO21" i="34"/>
  <c r="CF390" i="34"/>
  <c r="BH58" i="34"/>
  <c r="BD42" i="34"/>
  <c r="CF261" i="34"/>
  <c r="BD83" i="34"/>
  <c r="CF589" i="34"/>
  <c r="CE605" i="34"/>
  <c r="CX21" i="34"/>
  <c r="BH21" i="34"/>
  <c r="CF93" i="34"/>
  <c r="BD78" i="34"/>
  <c r="CF549" i="34"/>
  <c r="K99" i="34"/>
  <c r="AQ99" i="34"/>
  <c r="BB99" i="34"/>
  <c r="BC99" i="34"/>
  <c r="AO39" i="34"/>
  <c r="BC39" i="34" s="1"/>
  <c r="CE629" i="34"/>
  <c r="CE157" i="34"/>
  <c r="BD85" i="34"/>
  <c r="CF605" i="34"/>
  <c r="BD48" i="34"/>
  <c r="CF309" i="34"/>
  <c r="BH22" i="34"/>
  <c r="CX22" i="34"/>
  <c r="CF101" i="34"/>
  <c r="CD501" i="34"/>
  <c r="AO93" i="34"/>
  <c r="BB93" i="34" s="1"/>
  <c r="CE877" i="34"/>
  <c r="AO114" i="34"/>
  <c r="CJ734" i="34"/>
  <c r="CD669" i="34"/>
  <c r="CF478" i="34"/>
  <c r="BH69" i="34"/>
  <c r="AP18" i="34"/>
  <c r="CL745" i="34"/>
  <c r="BU118" i="34"/>
  <c r="BY118" i="34" s="1"/>
  <c r="BD50" i="34"/>
  <c r="CF325" i="34"/>
  <c r="AO45" i="34"/>
  <c r="BC45" i="34" s="1"/>
  <c r="CE589" i="34"/>
  <c r="CE365" i="34"/>
  <c r="AO48" i="34"/>
  <c r="BB48" i="34" s="1"/>
  <c r="BU111" i="34"/>
  <c r="BY111" i="34" s="1"/>
  <c r="BD82" i="34"/>
  <c r="CF581" i="34"/>
  <c r="CJ689" i="34"/>
  <c r="CL668" i="34"/>
  <c r="CD213" i="34"/>
  <c r="BH25" i="34"/>
  <c r="CX25" i="34"/>
  <c r="CF126" i="34"/>
  <c r="CE789" i="34"/>
  <c r="CD821" i="34"/>
  <c r="CD189" i="34"/>
  <c r="CF526" i="34"/>
  <c r="BH75" i="34"/>
  <c r="CF422" i="34"/>
  <c r="BH62" i="34"/>
  <c r="CE757" i="34"/>
  <c r="BH13" i="34"/>
  <c r="CX13" i="34"/>
  <c r="CF29" i="34"/>
  <c r="BU115" i="34"/>
  <c r="BY115" i="34" s="1"/>
  <c r="CK736" i="34"/>
  <c r="CL699" i="34"/>
  <c r="BH41" i="34"/>
  <c r="CX41" i="34"/>
  <c r="CF254" i="34"/>
  <c r="CE213" i="34"/>
  <c r="BU92" i="34"/>
  <c r="CD789" i="34"/>
  <c r="BH52" i="34"/>
  <c r="CF342" i="34"/>
  <c r="CK739" i="34"/>
  <c r="CE821" i="34"/>
  <c r="CL661" i="34"/>
  <c r="CE189" i="34"/>
  <c r="AO110" i="34"/>
  <c r="BB110" i="34" s="1"/>
  <c r="AO47" i="34"/>
  <c r="BU104" i="34"/>
  <c r="BY104" i="34" s="1"/>
  <c r="CX32" i="34"/>
  <c r="BH32" i="34"/>
  <c r="CF182" i="34"/>
  <c r="CE845" i="34"/>
  <c r="CE333" i="34"/>
  <c r="CE597" i="34"/>
  <c r="CD637" i="34"/>
  <c r="BU119" i="34"/>
  <c r="BY119" i="34" s="1"/>
  <c r="CF438" i="34"/>
  <c r="BH64" i="34"/>
  <c r="CD261" i="34"/>
  <c r="CD557" i="34"/>
  <c r="AO64" i="34"/>
  <c r="AO40" i="34"/>
  <c r="CL690" i="34"/>
  <c r="CE581" i="34"/>
  <c r="AR16" i="34"/>
  <c r="BD36" i="34"/>
  <c r="CF213" i="34"/>
  <c r="BU103" i="34"/>
  <c r="BY103" i="34" s="1"/>
  <c r="BU108" i="34"/>
  <c r="BY108" i="34" s="1"/>
  <c r="BU112" i="34"/>
  <c r="BY112" i="34" s="1"/>
  <c r="BD33" i="34"/>
  <c r="CF189" i="34"/>
  <c r="CJ679" i="34"/>
  <c r="CF117" i="34"/>
  <c r="BH24" i="34"/>
  <c r="CX24" i="34"/>
  <c r="BD51" i="34"/>
  <c r="CF333" i="34"/>
  <c r="CF486" i="34"/>
  <c r="BH70" i="34"/>
  <c r="BD84" i="34"/>
  <c r="CF597" i="34"/>
  <c r="CE637" i="34"/>
  <c r="CD541" i="34"/>
  <c r="CD701" i="34"/>
  <c r="BD88" i="34"/>
  <c r="CF629" i="34"/>
  <c r="BQ93" i="34"/>
  <c r="AO92" i="34"/>
  <c r="AO29" i="34"/>
  <c r="AO118" i="34"/>
  <c r="BB118" i="34" s="1"/>
  <c r="BU96" i="34"/>
  <c r="BH57" i="34"/>
  <c r="CF382" i="34"/>
  <c r="AO37" i="34"/>
  <c r="AO104" i="34"/>
  <c r="BC104" i="34" s="1"/>
  <c r="CD349" i="34"/>
  <c r="BD72" i="34"/>
  <c r="CF501" i="34"/>
  <c r="BU94" i="34"/>
  <c r="AO89" i="34"/>
  <c r="BC89" i="34" s="1"/>
  <c r="R11" i="34"/>
  <c r="BD56" i="34"/>
  <c r="CF373" i="34"/>
  <c r="CE557" i="34"/>
  <c r="AP14" i="34"/>
  <c r="CD325" i="34"/>
  <c r="AO42" i="34"/>
  <c r="AO87" i="34"/>
  <c r="CE805" i="34"/>
  <c r="AO74" i="34"/>
  <c r="BC74" i="34" s="1"/>
  <c r="CD749" i="34"/>
  <c r="AO61" i="34"/>
  <c r="AO98" i="34"/>
  <c r="BB98" i="34" s="1"/>
  <c r="BH20" i="34"/>
  <c r="CX20" i="34"/>
  <c r="CF85" i="34"/>
  <c r="CE405" i="34"/>
  <c r="CD469" i="34"/>
  <c r="CE709" i="34"/>
  <c r="CD333" i="34"/>
  <c r="AO67" i="34"/>
  <c r="CX18" i="34"/>
  <c r="BH18" i="34"/>
  <c r="CF69" i="34"/>
  <c r="CD597" i="34"/>
  <c r="BD89" i="34"/>
  <c r="CF637" i="34"/>
  <c r="CE541" i="34"/>
  <c r="BQ97" i="34"/>
  <c r="BH44" i="34"/>
  <c r="CX44" i="34"/>
  <c r="CF278" i="34"/>
  <c r="AW19" i="33"/>
  <c r="CB76" i="33" s="1"/>
  <c r="AY19" i="33"/>
  <c r="CD76" i="33" s="1"/>
  <c r="AW99" i="33"/>
  <c r="AQ33" i="33"/>
  <c r="P33" i="33" s="1"/>
  <c r="AW98" i="33"/>
  <c r="CB709" i="33" s="1"/>
  <c r="AW63" i="33"/>
  <c r="CB429" i="33" s="1"/>
  <c r="AX57" i="33"/>
  <c r="CC381" i="33" s="1"/>
  <c r="AX66" i="33"/>
  <c r="CC453" i="33" s="1"/>
  <c r="AY57" i="33"/>
  <c r="BC57" i="33" s="1"/>
  <c r="AW66" i="33"/>
  <c r="CB453" i="33" s="1"/>
  <c r="AX115" i="33"/>
  <c r="AX26" i="33"/>
  <c r="CC133" i="33" s="1"/>
  <c r="AX100" i="33"/>
  <c r="CD717" i="33"/>
  <c r="AQ99" i="33"/>
  <c r="P99" i="33" s="1"/>
  <c r="AW26" i="33"/>
  <c r="CB133" i="33" s="1"/>
  <c r="AY22" i="33"/>
  <c r="BC22" i="33" s="1"/>
  <c r="AX99" i="33"/>
  <c r="AQ109" i="33"/>
  <c r="P109" i="33" s="1"/>
  <c r="AQ105" i="33"/>
  <c r="P105" i="33" s="1"/>
  <c r="AW105" i="33"/>
  <c r="AY20" i="33"/>
  <c r="CD84" i="33" s="1"/>
  <c r="AW100" i="33"/>
  <c r="AY109" i="33"/>
  <c r="CD797" i="33" s="1"/>
  <c r="AW52" i="33"/>
  <c r="CB341" i="33" s="1"/>
  <c r="AX52" i="33"/>
  <c r="CC341" i="33" s="1"/>
  <c r="AW44" i="33"/>
  <c r="CB277" i="33" s="1"/>
  <c r="AX44" i="33"/>
  <c r="CC277" i="33" s="1"/>
  <c r="AW106" i="33"/>
  <c r="AX67" i="33"/>
  <c r="CC461" i="33" s="1"/>
  <c r="AX109" i="33"/>
  <c r="AW111" i="33"/>
  <c r="AX74" i="33"/>
  <c r="CC517" i="33" s="1"/>
  <c r="AW74" i="33"/>
  <c r="CB517" i="33" s="1"/>
  <c r="AY105" i="33"/>
  <c r="CD765" i="33" s="1"/>
  <c r="AW78" i="33"/>
  <c r="CB549" i="33" s="1"/>
  <c r="AX106" i="33"/>
  <c r="AW54" i="33"/>
  <c r="CB357" i="33" s="1"/>
  <c r="AY61" i="33"/>
  <c r="BC61" i="33" s="1"/>
  <c r="AW67" i="33"/>
  <c r="CB461" i="33" s="1"/>
  <c r="AX87" i="33"/>
  <c r="CC621" i="33" s="1"/>
  <c r="AQ86" i="33"/>
  <c r="P86" i="33" s="1"/>
  <c r="AY111" i="33"/>
  <c r="BC111" i="33" s="1"/>
  <c r="BG111" i="33" s="1"/>
  <c r="BK111" i="33" s="1"/>
  <c r="BO111" i="33" s="1"/>
  <c r="BS111" i="33" s="1"/>
  <c r="BW111" i="33" s="1"/>
  <c r="CD819" i="33" s="1"/>
  <c r="AX116" i="33"/>
  <c r="AY55" i="33"/>
  <c r="CD365" i="33" s="1"/>
  <c r="AX62" i="33"/>
  <c r="CC421" i="33" s="1"/>
  <c r="AW115" i="33"/>
  <c r="AW31" i="33"/>
  <c r="CB173" i="33" s="1"/>
  <c r="AX71" i="33"/>
  <c r="CC493" i="33" s="1"/>
  <c r="AW87" i="33"/>
  <c r="CB621" i="33" s="1"/>
  <c r="AY72" i="33"/>
  <c r="CD501" i="33" s="1"/>
  <c r="AY75" i="33"/>
  <c r="BC75" i="33" s="1"/>
  <c r="AX55" i="33"/>
  <c r="CC365" i="33" s="1"/>
  <c r="AW102" i="33"/>
  <c r="AX61" i="33"/>
  <c r="CC413" i="33" s="1"/>
  <c r="AY31" i="33"/>
  <c r="CD173" i="33" s="1"/>
  <c r="AX73" i="33"/>
  <c r="CC509" i="33" s="1"/>
  <c r="AW73" i="33"/>
  <c r="CB509" i="33" s="1"/>
  <c r="AX78" i="33"/>
  <c r="CC549" i="33" s="1"/>
  <c r="AY33" i="33"/>
  <c r="CD189" i="33" s="1"/>
  <c r="AW72" i="33"/>
  <c r="CB501" i="33" s="1"/>
  <c r="AY36" i="33"/>
  <c r="CD213" i="33" s="1"/>
  <c r="AW33" i="33"/>
  <c r="CB189" i="33" s="1"/>
  <c r="AX86" i="33"/>
  <c r="CC613" i="33" s="1"/>
  <c r="AY86" i="33"/>
  <c r="AW86" i="33"/>
  <c r="CB613" i="33" s="1"/>
  <c r="AW58" i="33"/>
  <c r="CB389" i="33" s="1"/>
  <c r="AY118" i="33"/>
  <c r="BC118" i="33" s="1"/>
  <c r="BG118" i="33" s="1"/>
  <c r="AX79" i="33"/>
  <c r="CC557" i="33" s="1"/>
  <c r="AY79" i="33"/>
  <c r="CD557" i="33" s="1"/>
  <c r="AY38" i="33"/>
  <c r="CD229" i="33" s="1"/>
  <c r="AX38" i="33"/>
  <c r="CC229" i="33" s="1"/>
  <c r="AX118" i="33"/>
  <c r="AX58" i="33"/>
  <c r="CC389" i="33" s="1"/>
  <c r="AX68" i="33"/>
  <c r="CC469" i="33" s="1"/>
  <c r="AY71" i="33"/>
  <c r="BC71" i="33" s="1"/>
  <c r="AY68" i="33"/>
  <c r="BC68" i="33" s="1"/>
  <c r="AY63" i="33"/>
  <c r="BC63" i="33" s="1"/>
  <c r="AW20" i="33"/>
  <c r="CB84" i="33" s="1"/>
  <c r="AX37" i="33"/>
  <c r="CC221" i="33" s="1"/>
  <c r="AW36" i="33"/>
  <c r="CB213" i="33" s="1"/>
  <c r="AX41" i="33"/>
  <c r="CC253" i="33" s="1"/>
  <c r="AX56" i="33"/>
  <c r="CC373" i="33" s="1"/>
  <c r="AW37" i="33"/>
  <c r="CB221" i="33" s="1"/>
  <c r="AW41" i="33"/>
  <c r="CB253" i="33" s="1"/>
  <c r="AX98" i="33"/>
  <c r="CC709" i="33" s="1"/>
  <c r="AX54" i="33"/>
  <c r="CC357" i="33" s="1"/>
  <c r="AX75" i="33"/>
  <c r="CC525" i="33" s="1"/>
  <c r="AX97" i="33"/>
  <c r="CC701" i="33" s="1"/>
  <c r="AW97" i="33"/>
  <c r="CB701" i="33" s="1"/>
  <c r="AW62" i="33"/>
  <c r="CB421" i="33" s="1"/>
  <c r="AW82" i="33"/>
  <c r="CB581" i="33" s="1"/>
  <c r="AN99" i="33"/>
  <c r="AP99" i="33" s="1"/>
  <c r="O99" i="33" s="1"/>
  <c r="AW34" i="33"/>
  <c r="CB197" i="33" s="1"/>
  <c r="AY82" i="33"/>
  <c r="CD581" i="33" s="1"/>
  <c r="AW35" i="33"/>
  <c r="CB205" i="33" s="1"/>
  <c r="AY35" i="33"/>
  <c r="CD205" i="33" s="1"/>
  <c r="AW23" i="33"/>
  <c r="CB108" i="33" s="1"/>
  <c r="AX23" i="33"/>
  <c r="CC108" i="33" s="1"/>
  <c r="AN105" i="33"/>
  <c r="AP105" i="33" s="1"/>
  <c r="O105" i="33" s="1"/>
  <c r="AQ113" i="33"/>
  <c r="P113" i="33" s="1"/>
  <c r="AN109" i="33"/>
  <c r="AX34" i="33"/>
  <c r="CC197" i="33" s="1"/>
  <c r="AY56" i="33"/>
  <c r="BC56" i="33" s="1"/>
  <c r="AY113" i="33"/>
  <c r="AX113" i="33"/>
  <c r="AW113" i="33"/>
  <c r="AL35" i="33"/>
  <c r="AQ35" i="33" s="1"/>
  <c r="P35" i="33" s="1"/>
  <c r="AY93" i="33"/>
  <c r="AW93" i="33"/>
  <c r="AX93" i="33"/>
  <c r="AY59" i="33"/>
  <c r="AW59" i="33"/>
  <c r="AX59" i="33"/>
  <c r="AL41" i="33"/>
  <c r="AQ41" i="33" s="1"/>
  <c r="P41" i="33" s="1"/>
  <c r="CH668" i="33"/>
  <c r="CC660" i="33"/>
  <c r="CI664" i="33"/>
  <c r="CJ652" i="33"/>
  <c r="AL54" i="33"/>
  <c r="AQ54" i="33" s="1"/>
  <c r="P54" i="33" s="1"/>
  <c r="BC97" i="33"/>
  <c r="BG97" i="33" s="1"/>
  <c r="CD701" i="33"/>
  <c r="CC76" i="33"/>
  <c r="AW53" i="33"/>
  <c r="AX53" i="33"/>
  <c r="AY53" i="33"/>
  <c r="AX70" i="33"/>
  <c r="AY70" i="33"/>
  <c r="AW70" i="33"/>
  <c r="AL52" i="33"/>
  <c r="AQ52" i="33" s="1"/>
  <c r="P52" i="33" s="1"/>
  <c r="AL108" i="33"/>
  <c r="AQ108" i="33" s="1"/>
  <c r="P108" i="33" s="1"/>
  <c r="CJ661" i="33"/>
  <c r="AL107" i="33"/>
  <c r="AQ107" i="33" s="1"/>
  <c r="P107" i="33" s="1"/>
  <c r="AL27" i="33"/>
  <c r="AQ27" i="33" s="1"/>
  <c r="P27" i="33" s="1"/>
  <c r="BC67" i="33"/>
  <c r="CD461" i="33"/>
  <c r="BC73" i="33"/>
  <c r="CD509" i="33"/>
  <c r="BC98" i="33"/>
  <c r="BG98" i="33" s="1"/>
  <c r="CD709" i="33"/>
  <c r="AX85" i="33"/>
  <c r="AY85" i="33"/>
  <c r="AW85" i="33"/>
  <c r="AL42" i="33"/>
  <c r="AQ42" i="33" s="1"/>
  <c r="P42" i="33" s="1"/>
  <c r="AL71" i="33"/>
  <c r="AQ71" i="33" s="1"/>
  <c r="P71" i="33" s="1"/>
  <c r="AL49" i="33"/>
  <c r="AQ49" i="33" s="1"/>
  <c r="P49" i="33" s="1"/>
  <c r="CJ656" i="33"/>
  <c r="AL56" i="33"/>
  <c r="AQ56" i="33" s="1"/>
  <c r="P56" i="33" s="1"/>
  <c r="CH736" i="33"/>
  <c r="AY46" i="33"/>
  <c r="AW46" i="33"/>
  <c r="AX46" i="33"/>
  <c r="CC205" i="33"/>
  <c r="AL58" i="33"/>
  <c r="AQ58" i="33" s="1"/>
  <c r="P58" i="33" s="1"/>
  <c r="AL19" i="33"/>
  <c r="AQ19" i="33" s="1"/>
  <c r="P19" i="33" s="1"/>
  <c r="CX17" i="33"/>
  <c r="CZ17" i="33" s="1"/>
  <c r="AC17" i="33"/>
  <c r="AW64" i="33"/>
  <c r="AY64" i="33"/>
  <c r="AX64" i="33"/>
  <c r="AL72" i="33"/>
  <c r="AQ72" i="33" s="1"/>
  <c r="P72" i="33" s="1"/>
  <c r="AW30" i="33"/>
  <c r="AX30" i="33"/>
  <c r="AY30" i="33"/>
  <c r="AL93" i="33"/>
  <c r="AQ93" i="33" s="1"/>
  <c r="P93" i="33" s="1"/>
  <c r="AW92" i="33"/>
  <c r="AX92" i="33"/>
  <c r="AY92" i="33"/>
  <c r="CI666" i="33"/>
  <c r="CD221" i="33"/>
  <c r="BC37" i="33"/>
  <c r="AL68" i="33"/>
  <c r="AQ68" i="33" s="1"/>
  <c r="P68" i="33" s="1"/>
  <c r="AL77" i="33"/>
  <c r="AQ77" i="33" s="1"/>
  <c r="P77" i="33" s="1"/>
  <c r="BC52" i="33"/>
  <c r="CD341" i="33"/>
  <c r="AL43" i="33"/>
  <c r="AQ43" i="33" s="1"/>
  <c r="P43" i="33" s="1"/>
  <c r="BC87" i="33"/>
  <c r="CD621" i="33"/>
  <c r="CJ654" i="33"/>
  <c r="CB469" i="33"/>
  <c r="AL40" i="33"/>
  <c r="AQ40" i="33" s="1"/>
  <c r="P40" i="33" s="1"/>
  <c r="AY49" i="33"/>
  <c r="AX49" i="33"/>
  <c r="AW49" i="33"/>
  <c r="AY114" i="33"/>
  <c r="AX114" i="33"/>
  <c r="AW114" i="33"/>
  <c r="AW47" i="33"/>
  <c r="AY47" i="33"/>
  <c r="AX47" i="33"/>
  <c r="AL89" i="33"/>
  <c r="AQ89" i="33" s="1"/>
  <c r="P89" i="33" s="1"/>
  <c r="AL119" i="33"/>
  <c r="AQ119" i="33" s="1"/>
  <c r="P119" i="33" s="1"/>
  <c r="BC66" i="33"/>
  <c r="CD453" i="33"/>
  <c r="CG717" i="33"/>
  <c r="BC58" i="33"/>
  <c r="CD389" i="33"/>
  <c r="AL102" i="33"/>
  <c r="AQ102" i="33" s="1"/>
  <c r="P102" i="33" s="1"/>
  <c r="AY108" i="33"/>
  <c r="AW108" i="33"/>
  <c r="AX108" i="33"/>
  <c r="BC62" i="33"/>
  <c r="CD421" i="33"/>
  <c r="BC34" i="33"/>
  <c r="CD197" i="33"/>
  <c r="AL80" i="33"/>
  <c r="AQ80" i="33" s="1"/>
  <c r="P80" i="33" s="1"/>
  <c r="BC115" i="33"/>
  <c r="BG115" i="33" s="1"/>
  <c r="CD845" i="33"/>
  <c r="AY40" i="33"/>
  <c r="AX40" i="33"/>
  <c r="AW40" i="33"/>
  <c r="AL66" i="33"/>
  <c r="AQ66" i="33" s="1"/>
  <c r="P66" i="33" s="1"/>
  <c r="AL23" i="33"/>
  <c r="AQ23" i="33" s="1"/>
  <c r="P23" i="33" s="1"/>
  <c r="AL103" i="33"/>
  <c r="AQ103" i="33" s="1"/>
  <c r="P103" i="33" s="1"/>
  <c r="BC54" i="33"/>
  <c r="CD357" i="33"/>
  <c r="AL38" i="33"/>
  <c r="AQ38" i="33" s="1"/>
  <c r="P38" i="33" s="1"/>
  <c r="AL100" i="33"/>
  <c r="AQ100" i="33" s="1"/>
  <c r="P100" i="33" s="1"/>
  <c r="CC173" i="33"/>
  <c r="AX60" i="33"/>
  <c r="AY60" i="33"/>
  <c r="AW60" i="33"/>
  <c r="AW88" i="33"/>
  <c r="AY88" i="33"/>
  <c r="AX88" i="33"/>
  <c r="AC91" i="33"/>
  <c r="AL39" i="33"/>
  <c r="AQ39" i="33" s="1"/>
  <c r="P39" i="33" s="1"/>
  <c r="AL34" i="33"/>
  <c r="AQ34" i="33" s="1"/>
  <c r="P34" i="33" s="1"/>
  <c r="AL79" i="33"/>
  <c r="AQ79" i="33" s="1"/>
  <c r="P79" i="33" s="1"/>
  <c r="CJ658" i="33"/>
  <c r="CH717" i="33"/>
  <c r="CI660" i="33"/>
  <c r="CD652" i="33"/>
  <c r="AL101" i="33"/>
  <c r="AQ101" i="33" s="1"/>
  <c r="P101" i="33" s="1"/>
  <c r="CB557" i="33"/>
  <c r="AL110" i="33"/>
  <c r="AQ110" i="33" s="1"/>
  <c r="P110" i="33" s="1"/>
  <c r="AL112" i="33"/>
  <c r="AQ112" i="33" s="1"/>
  <c r="P112" i="33" s="1"/>
  <c r="AL106" i="33"/>
  <c r="AQ106" i="33" s="1"/>
  <c r="P106" i="33" s="1"/>
  <c r="AY101" i="33"/>
  <c r="AW101" i="33"/>
  <c r="AX101" i="33"/>
  <c r="AL118" i="33"/>
  <c r="AQ118" i="33" s="1"/>
  <c r="P118" i="33" s="1"/>
  <c r="AW32" i="33"/>
  <c r="AX32" i="33"/>
  <c r="AY32" i="33"/>
  <c r="AW95" i="33"/>
  <c r="AY95" i="33"/>
  <c r="AX95" i="33"/>
  <c r="AY42" i="33"/>
  <c r="AW42" i="33"/>
  <c r="AX42" i="33"/>
  <c r="AL87" i="33"/>
  <c r="AQ87" i="33" s="1"/>
  <c r="P87" i="33" s="1"/>
  <c r="AL97" i="33"/>
  <c r="AQ97" i="33" s="1"/>
  <c r="P97" i="33" s="1"/>
  <c r="AL95" i="33"/>
  <c r="AQ95" i="33" s="1"/>
  <c r="P95" i="33" s="1"/>
  <c r="CB100" i="33"/>
  <c r="AL94" i="33"/>
  <c r="AQ94" i="33" s="1"/>
  <c r="P94" i="33" s="1"/>
  <c r="CB413" i="33"/>
  <c r="AL96" i="33"/>
  <c r="AQ96" i="33" s="1"/>
  <c r="P96" i="33" s="1"/>
  <c r="CD277" i="33"/>
  <c r="BC44" i="33"/>
  <c r="CJ711" i="33"/>
  <c r="AL21" i="33"/>
  <c r="AQ21" i="33" s="1"/>
  <c r="P21" i="33" s="1"/>
  <c r="AY103" i="33"/>
  <c r="AW103" i="33"/>
  <c r="AX103" i="33"/>
  <c r="AY81" i="33"/>
  <c r="AX81" i="33"/>
  <c r="AW81" i="33"/>
  <c r="AL46" i="33"/>
  <c r="AQ46" i="33" s="1"/>
  <c r="P46" i="33" s="1"/>
  <c r="AL111" i="33"/>
  <c r="AQ111" i="33" s="1"/>
  <c r="P111" i="33" s="1"/>
  <c r="AY29" i="33"/>
  <c r="AX29" i="33"/>
  <c r="AW29" i="33"/>
  <c r="AW43" i="33"/>
  <c r="AX43" i="33"/>
  <c r="AY43" i="33"/>
  <c r="AW76" i="33"/>
  <c r="AY76" i="33"/>
  <c r="AX76" i="33"/>
  <c r="AX104" i="33"/>
  <c r="AY104" i="33"/>
  <c r="AW104" i="33"/>
  <c r="CG722" i="33"/>
  <c r="CC581" i="33"/>
  <c r="AL26" i="33"/>
  <c r="AQ26" i="33" s="1"/>
  <c r="P26" i="33" s="1"/>
  <c r="AY28" i="33"/>
  <c r="AW28" i="33"/>
  <c r="AX28" i="33"/>
  <c r="AL65" i="33"/>
  <c r="AQ65" i="33" s="1"/>
  <c r="P65" i="33" s="1"/>
  <c r="AL62" i="33"/>
  <c r="AQ62" i="33" s="1"/>
  <c r="P62" i="33" s="1"/>
  <c r="AN86" i="33"/>
  <c r="AL22" i="33"/>
  <c r="AQ22" i="33" s="1"/>
  <c r="P22" i="33" s="1"/>
  <c r="AL117" i="33"/>
  <c r="AQ117" i="33" s="1"/>
  <c r="P117" i="33" s="1"/>
  <c r="BC26" i="33"/>
  <c r="CD133" i="33"/>
  <c r="AY51" i="33"/>
  <c r="AX51" i="33"/>
  <c r="AW51" i="33"/>
  <c r="CH686" i="33"/>
  <c r="AL69" i="33"/>
  <c r="AQ69" i="33" s="1"/>
  <c r="P69" i="33" s="1"/>
  <c r="AL59" i="33"/>
  <c r="AQ59" i="33" s="1"/>
  <c r="P59" i="33" s="1"/>
  <c r="BC116" i="33"/>
  <c r="BG116" i="33" s="1"/>
  <c r="CD853" i="33"/>
  <c r="AX21" i="33"/>
  <c r="AY21" i="33"/>
  <c r="AW21" i="33"/>
  <c r="AX84" i="33"/>
  <c r="AW84" i="33"/>
  <c r="AY84" i="33"/>
  <c r="AL37" i="33"/>
  <c r="AQ37" i="33" s="1"/>
  <c r="P37" i="33" s="1"/>
  <c r="BC100" i="33"/>
  <c r="BG100" i="33" s="1"/>
  <c r="CD725" i="33"/>
  <c r="AL70" i="33"/>
  <c r="AQ70" i="33" s="1"/>
  <c r="P70" i="33" s="1"/>
  <c r="AC120" i="33"/>
  <c r="AL53" i="33"/>
  <c r="AQ53" i="33" s="1"/>
  <c r="P53" i="33" s="1"/>
  <c r="BK99" i="33"/>
  <c r="BO99" i="33" s="1"/>
  <c r="BS99" i="33" s="1"/>
  <c r="BW99" i="33" s="1"/>
  <c r="CD723" i="33" s="1"/>
  <c r="CD719" i="33"/>
  <c r="AW77" i="33"/>
  <c r="AY77" i="33"/>
  <c r="AX77" i="33"/>
  <c r="AW39" i="33"/>
  <c r="AX39" i="33"/>
  <c r="AY39" i="33"/>
  <c r="AL60" i="33"/>
  <c r="AQ60" i="33" s="1"/>
  <c r="P60" i="33" s="1"/>
  <c r="AX94" i="33"/>
  <c r="AY94" i="33"/>
  <c r="AW94" i="33"/>
  <c r="AL32" i="33"/>
  <c r="AQ32" i="33" s="1"/>
  <c r="P32" i="33" s="1"/>
  <c r="AL104" i="33"/>
  <c r="AQ104" i="33" s="1"/>
  <c r="P104" i="33" s="1"/>
  <c r="AL51" i="33"/>
  <c r="AQ51" i="33" s="1"/>
  <c r="P51" i="33" s="1"/>
  <c r="AL82" i="33"/>
  <c r="AQ82" i="33" s="1"/>
  <c r="P82" i="33" s="1"/>
  <c r="AL116" i="33"/>
  <c r="AQ116" i="33" s="1"/>
  <c r="P116" i="33" s="1"/>
  <c r="AL76" i="33"/>
  <c r="AQ76" i="33" s="1"/>
  <c r="P76" i="33" s="1"/>
  <c r="CB365" i="33"/>
  <c r="AY119" i="33"/>
  <c r="AW119" i="33"/>
  <c r="AX119" i="33"/>
  <c r="CB493" i="33"/>
  <c r="AY96" i="33"/>
  <c r="AX96" i="33"/>
  <c r="AW96" i="33"/>
  <c r="AL75" i="33"/>
  <c r="AQ75" i="33" s="1"/>
  <c r="P75" i="33" s="1"/>
  <c r="AL64" i="33"/>
  <c r="AQ64" i="33" s="1"/>
  <c r="P64" i="33" s="1"/>
  <c r="CC501" i="33"/>
  <c r="CI662" i="33"/>
  <c r="AL88" i="33"/>
  <c r="AQ88" i="33" s="1"/>
  <c r="P88" i="33" s="1"/>
  <c r="AL67" i="33"/>
  <c r="AQ67" i="33" s="1"/>
  <c r="P67" i="33" s="1"/>
  <c r="AL115" i="33"/>
  <c r="AQ115" i="33" s="1"/>
  <c r="P115" i="33" s="1"/>
  <c r="CD549" i="33"/>
  <c r="BC78" i="33"/>
  <c r="AL24" i="33"/>
  <c r="AQ24" i="33" s="1"/>
  <c r="P24" i="33" s="1"/>
  <c r="CC84" i="33"/>
  <c r="AL57" i="33"/>
  <c r="AQ57" i="33" s="1"/>
  <c r="P57" i="33" s="1"/>
  <c r="AL45" i="33"/>
  <c r="AQ45" i="33" s="1"/>
  <c r="P45" i="33" s="1"/>
  <c r="AY80" i="33"/>
  <c r="AX80" i="33"/>
  <c r="AW80" i="33"/>
  <c r="AL98" i="33"/>
  <c r="AQ98" i="33" s="1"/>
  <c r="P98" i="33" s="1"/>
  <c r="AW50" i="33"/>
  <c r="AX50" i="33"/>
  <c r="AY50" i="33"/>
  <c r="CB229" i="33"/>
  <c r="AL36" i="33"/>
  <c r="AQ36" i="33" s="1"/>
  <c r="P36" i="33" s="1"/>
  <c r="AW83" i="33"/>
  <c r="AX83" i="33"/>
  <c r="AY83" i="33"/>
  <c r="AL31" i="33"/>
  <c r="AQ31" i="33" s="1"/>
  <c r="P31" i="33" s="1"/>
  <c r="AL92" i="33"/>
  <c r="AQ92" i="33" s="1"/>
  <c r="P92" i="33" s="1"/>
  <c r="CG684" i="33"/>
  <c r="CB676" i="33"/>
  <c r="AL81" i="33"/>
  <c r="AQ81" i="33" s="1"/>
  <c r="P81" i="33" s="1"/>
  <c r="AL48" i="33"/>
  <c r="AQ48" i="33" s="1"/>
  <c r="P48" i="33" s="1"/>
  <c r="AY110" i="33"/>
  <c r="AW110" i="33"/>
  <c r="AX110" i="33"/>
  <c r="AL63" i="33"/>
  <c r="AQ63" i="33" s="1"/>
  <c r="P63" i="33" s="1"/>
  <c r="AX27" i="33"/>
  <c r="AW27" i="33"/>
  <c r="AY27" i="33"/>
  <c r="CG688" i="33"/>
  <c r="AL61" i="33"/>
  <c r="AQ61" i="33" s="1"/>
  <c r="P61" i="33" s="1"/>
  <c r="AL55" i="33"/>
  <c r="AQ55" i="33" s="1"/>
  <c r="P55" i="33" s="1"/>
  <c r="AL85" i="33"/>
  <c r="AQ85" i="33" s="1"/>
  <c r="P85" i="33" s="1"/>
  <c r="AL29" i="33"/>
  <c r="AQ29" i="33" s="1"/>
  <c r="P29" i="33" s="1"/>
  <c r="CI665" i="33"/>
  <c r="CH858" i="33"/>
  <c r="CJ657" i="33"/>
  <c r="AN113" i="33"/>
  <c r="BC23" i="33"/>
  <c r="CD108" i="33"/>
  <c r="AN25" i="33"/>
  <c r="AY65" i="33"/>
  <c r="AW65" i="33"/>
  <c r="AX65" i="33"/>
  <c r="CB373" i="33"/>
  <c r="AL20" i="33"/>
  <c r="AQ20" i="33" s="1"/>
  <c r="P20" i="33" s="1"/>
  <c r="AL28" i="33"/>
  <c r="AQ28" i="33" s="1"/>
  <c r="P28" i="33" s="1"/>
  <c r="AL74" i="33"/>
  <c r="AQ74" i="33" s="1"/>
  <c r="P74" i="33" s="1"/>
  <c r="AY89" i="33"/>
  <c r="AW89" i="33"/>
  <c r="AX89" i="33"/>
  <c r="AL47" i="33"/>
  <c r="AQ47" i="33" s="1"/>
  <c r="P47" i="33" s="1"/>
  <c r="AX112" i="33"/>
  <c r="AW112" i="33"/>
  <c r="AY112" i="33"/>
  <c r="AL114" i="33"/>
  <c r="AQ114" i="33" s="1"/>
  <c r="P114" i="33" s="1"/>
  <c r="AX45" i="33"/>
  <c r="AY45" i="33"/>
  <c r="AW45" i="33"/>
  <c r="AN33" i="33"/>
  <c r="CC125" i="33"/>
  <c r="CC429" i="33"/>
  <c r="CB381" i="33"/>
  <c r="CH715" i="33"/>
  <c r="AL78" i="33"/>
  <c r="AQ78" i="33" s="1"/>
  <c r="P78" i="33" s="1"/>
  <c r="AW107" i="33"/>
  <c r="AY107" i="33"/>
  <c r="AX107" i="33"/>
  <c r="AX117" i="33"/>
  <c r="AY117" i="33"/>
  <c r="AW117" i="33"/>
  <c r="CH721" i="33"/>
  <c r="BC106" i="33"/>
  <c r="BG106" i="33" s="1"/>
  <c r="CD773" i="33"/>
  <c r="CD517" i="33"/>
  <c r="BC74" i="33"/>
  <c r="AL30" i="33"/>
  <c r="AQ30" i="33" s="1"/>
  <c r="P30" i="33" s="1"/>
  <c r="AX24" i="33"/>
  <c r="AW24" i="33"/>
  <c r="AY24" i="33"/>
  <c r="AX69" i="33"/>
  <c r="AW69" i="33"/>
  <c r="AY69" i="33"/>
  <c r="AW48" i="33"/>
  <c r="AY48" i="33"/>
  <c r="AX48" i="33"/>
  <c r="CB525" i="33"/>
  <c r="CC213" i="33"/>
  <c r="CD253" i="33"/>
  <c r="BC41" i="33"/>
  <c r="AL83" i="33"/>
  <c r="AQ83" i="33" s="1"/>
  <c r="P83" i="33" s="1"/>
  <c r="CG686" i="33"/>
  <c r="AL84" i="33"/>
  <c r="AQ84" i="33" s="1"/>
  <c r="P84" i="33" s="1"/>
  <c r="AL44" i="33"/>
  <c r="AQ44" i="33" s="1"/>
  <c r="P44" i="33" s="1"/>
  <c r="AL73" i="33"/>
  <c r="AQ73" i="33" s="1"/>
  <c r="P73" i="33" s="1"/>
  <c r="AL50" i="33"/>
  <c r="AQ50" i="33" s="1"/>
  <c r="P50" i="33" s="1"/>
  <c r="BC25" i="33" l="1"/>
  <c r="CD126" i="33" s="1"/>
  <c r="CX39" i="34"/>
  <c r="DC39" i="34" s="1"/>
  <c r="CF270" i="34"/>
  <c r="CX43" i="34"/>
  <c r="CW43" i="34" s="1"/>
  <c r="CF238" i="34"/>
  <c r="CX11" i="34"/>
  <c r="DC11" i="34" s="1"/>
  <c r="CF13" i="34"/>
  <c r="BH30" i="34"/>
  <c r="CF167" i="34" s="1"/>
  <c r="BH74" i="34"/>
  <c r="CF519" i="34" s="1"/>
  <c r="CX30" i="34"/>
  <c r="DC30" i="34" s="1"/>
  <c r="CF286" i="34"/>
  <c r="CX45" i="34"/>
  <c r="CW45" i="34" s="1"/>
  <c r="K35" i="34"/>
  <c r="K101" i="34"/>
  <c r="CX49" i="34"/>
  <c r="CW49" i="34" s="1"/>
  <c r="CF318" i="34"/>
  <c r="BH73" i="34"/>
  <c r="CF511" i="34" s="1"/>
  <c r="BC102" i="33"/>
  <c r="BG102" i="33" s="1"/>
  <c r="BK102" i="33" s="1"/>
  <c r="BO102" i="33" s="1"/>
  <c r="BS102" i="33" s="1"/>
  <c r="BW102" i="33" s="1"/>
  <c r="CD747" i="33" s="1"/>
  <c r="BC19" i="33"/>
  <c r="BG19" i="33" s="1"/>
  <c r="CX28" i="34"/>
  <c r="CW28" i="34" s="1"/>
  <c r="BB81" i="34"/>
  <c r="CD574" i="34" s="1"/>
  <c r="CF614" i="34"/>
  <c r="CF150" i="34"/>
  <c r="AQ81" i="34"/>
  <c r="BB25" i="33"/>
  <c r="BG30" i="34"/>
  <c r="CE167" i="34" s="1"/>
  <c r="BC96" i="34"/>
  <c r="BF96" i="34" s="1"/>
  <c r="BK96" i="34" s="1"/>
  <c r="K58" i="34"/>
  <c r="K96" i="34"/>
  <c r="K95" i="34"/>
  <c r="AQ96" i="34"/>
  <c r="K24" i="34"/>
  <c r="AQ24" i="34"/>
  <c r="BC43" i="34"/>
  <c r="CY43" i="34" s="1"/>
  <c r="BB57" i="34"/>
  <c r="BF57" i="34" s="1"/>
  <c r="K63" i="34"/>
  <c r="K81" i="34"/>
  <c r="BC82" i="34"/>
  <c r="BG82" i="34" s="1"/>
  <c r="K100" i="34"/>
  <c r="CY30" i="34"/>
  <c r="BH71" i="34"/>
  <c r="CF495" i="34" s="1"/>
  <c r="AQ71" i="34"/>
  <c r="AQ30" i="34"/>
  <c r="BF46" i="34"/>
  <c r="CD295" i="34" s="1"/>
  <c r="BC84" i="34"/>
  <c r="CE598" i="34" s="1"/>
  <c r="BC85" i="34"/>
  <c r="Q85" i="34" s="1"/>
  <c r="BB55" i="34"/>
  <c r="CD366" i="34" s="1"/>
  <c r="BB44" i="34"/>
  <c r="CD278" i="34" s="1"/>
  <c r="BB85" i="34"/>
  <c r="CD606" i="34" s="1"/>
  <c r="K85" i="34"/>
  <c r="BC23" i="34"/>
  <c r="Q23" i="34" s="1"/>
  <c r="BB53" i="34"/>
  <c r="CD350" i="34" s="1"/>
  <c r="K44" i="34"/>
  <c r="AQ44" i="34"/>
  <c r="BC79" i="34"/>
  <c r="CE558" i="34" s="1"/>
  <c r="K69" i="34"/>
  <c r="BB115" i="34"/>
  <c r="K75" i="34"/>
  <c r="K115" i="34"/>
  <c r="BC115" i="34"/>
  <c r="BG115" i="34" s="1"/>
  <c r="BL115" i="34" s="1"/>
  <c r="BP115" i="34" s="1"/>
  <c r="AQ69" i="34"/>
  <c r="K113" i="34"/>
  <c r="Q57" i="34"/>
  <c r="BG57" i="34"/>
  <c r="BL57" i="34" s="1"/>
  <c r="K105" i="34"/>
  <c r="AQ105" i="34"/>
  <c r="BB19" i="34"/>
  <c r="BF19" i="34" s="1"/>
  <c r="BB103" i="34"/>
  <c r="BF103" i="34" s="1"/>
  <c r="BK103" i="34" s="1"/>
  <c r="AQ52" i="34"/>
  <c r="BC63" i="34"/>
  <c r="CE430" i="34" s="1"/>
  <c r="BB71" i="34"/>
  <c r="BF71" i="34" s="1"/>
  <c r="BC100" i="34"/>
  <c r="BF100" i="34" s="1"/>
  <c r="BK100" i="34" s="1"/>
  <c r="BB82" i="34"/>
  <c r="CD582" i="34" s="1"/>
  <c r="K71" i="34"/>
  <c r="AQ100" i="34"/>
  <c r="AQ82" i="34"/>
  <c r="AQ63" i="34"/>
  <c r="BC75" i="34"/>
  <c r="BF75" i="34" s="1"/>
  <c r="BB68" i="34"/>
  <c r="CD470" i="34" s="1"/>
  <c r="AQ33" i="34"/>
  <c r="BC72" i="34"/>
  <c r="Q72" i="34" s="1"/>
  <c r="K25" i="34"/>
  <c r="K41" i="34"/>
  <c r="AQ25" i="34"/>
  <c r="AQ66" i="34"/>
  <c r="BC117" i="34"/>
  <c r="BF117" i="34" s="1"/>
  <c r="BK117" i="34" s="1"/>
  <c r="BC50" i="34"/>
  <c r="CE326" i="34" s="1"/>
  <c r="AQ41" i="34"/>
  <c r="K117" i="34"/>
  <c r="BB41" i="34"/>
  <c r="CD254" i="34" s="1"/>
  <c r="BC111" i="34"/>
  <c r="Q111" i="34" s="1"/>
  <c r="AQ117" i="34"/>
  <c r="BB111" i="34"/>
  <c r="CD814" i="34" s="1"/>
  <c r="BC70" i="34"/>
  <c r="CE486" i="34" s="1"/>
  <c r="K70" i="34"/>
  <c r="BC112" i="34"/>
  <c r="BG112" i="34" s="1"/>
  <c r="BL112" i="34" s="1"/>
  <c r="BP112" i="34" s="1"/>
  <c r="BB70" i="34"/>
  <c r="CD486" i="34" s="1"/>
  <c r="AQ59" i="34"/>
  <c r="K50" i="34"/>
  <c r="BB50" i="34"/>
  <c r="CD326" i="34" s="1"/>
  <c r="BB112" i="34"/>
  <c r="CY46" i="34"/>
  <c r="CE294" i="34"/>
  <c r="Q46" i="34"/>
  <c r="K52" i="34"/>
  <c r="BB33" i="34"/>
  <c r="K30" i="34"/>
  <c r="K84" i="34"/>
  <c r="BB105" i="34"/>
  <c r="BF105" i="34" s="1"/>
  <c r="BK105" i="34" s="1"/>
  <c r="Q30" i="34"/>
  <c r="BC33" i="34"/>
  <c r="BG33" i="34" s="1"/>
  <c r="AQ75" i="34"/>
  <c r="BB30" i="34"/>
  <c r="CD166" i="34" s="1"/>
  <c r="K68" i="34"/>
  <c r="BC59" i="34"/>
  <c r="CE398" i="34" s="1"/>
  <c r="BC52" i="34"/>
  <c r="BF52" i="34" s="1"/>
  <c r="CD343" i="34" s="1"/>
  <c r="BB84" i="34"/>
  <c r="BC25" i="34"/>
  <c r="BG25" i="34" s="1"/>
  <c r="BB59" i="34"/>
  <c r="CD398" i="34" s="1"/>
  <c r="BB43" i="34"/>
  <c r="CE574" i="34"/>
  <c r="BG81" i="34"/>
  <c r="BL81" i="34" s="1"/>
  <c r="BB51" i="34"/>
  <c r="CD334" i="34" s="1"/>
  <c r="BC34" i="34"/>
  <c r="Q34" i="34" s="1"/>
  <c r="BC76" i="34"/>
  <c r="BG76" i="34" s="1"/>
  <c r="BB76" i="34"/>
  <c r="CD534" i="34" s="1"/>
  <c r="BC78" i="34"/>
  <c r="CE550" i="34" s="1"/>
  <c r="K76" i="34"/>
  <c r="BC109" i="34"/>
  <c r="BF109" i="34" s="1"/>
  <c r="BK109" i="34" s="1"/>
  <c r="K73" i="34"/>
  <c r="BC101" i="34"/>
  <c r="BF101" i="34" s="1"/>
  <c r="BK101" i="34" s="1"/>
  <c r="K109" i="34"/>
  <c r="AQ109" i="34"/>
  <c r="AQ102" i="34"/>
  <c r="BB36" i="34"/>
  <c r="AQ101" i="34"/>
  <c r="Q81" i="34"/>
  <c r="BC102" i="34"/>
  <c r="BF102" i="34" s="1"/>
  <c r="BK102" i="34" s="1"/>
  <c r="K77" i="34"/>
  <c r="BB69" i="34"/>
  <c r="BB77" i="34"/>
  <c r="CD542" i="34" s="1"/>
  <c r="K86" i="34"/>
  <c r="BC77" i="34"/>
  <c r="BG77" i="34" s="1"/>
  <c r="BC36" i="34"/>
  <c r="CE214" i="34" s="1"/>
  <c r="AQ86" i="34"/>
  <c r="BC86" i="34"/>
  <c r="BF86" i="34" s="1"/>
  <c r="CX46" i="34"/>
  <c r="BH46" i="34"/>
  <c r="CF294" i="34"/>
  <c r="BG46" i="34"/>
  <c r="AQ27" i="34"/>
  <c r="K102" i="34"/>
  <c r="BB27" i="34"/>
  <c r="BC27" i="34"/>
  <c r="CE142" i="34" s="1"/>
  <c r="K66" i="34"/>
  <c r="AQ19" i="34"/>
  <c r="BB72" i="34"/>
  <c r="CD502" i="34" s="1"/>
  <c r="BC56" i="34"/>
  <c r="CE374" i="34" s="1"/>
  <c r="K116" i="34"/>
  <c r="CY19" i="34"/>
  <c r="CV19" i="34" s="1"/>
  <c r="AQ116" i="34"/>
  <c r="CD854" i="34"/>
  <c r="CE478" i="34"/>
  <c r="BC116" i="34"/>
  <c r="Q116" i="34" s="1"/>
  <c r="K72" i="34"/>
  <c r="BB66" i="34"/>
  <c r="CD454" i="34" s="1"/>
  <c r="K112" i="34"/>
  <c r="K36" i="34"/>
  <c r="AQ119" i="34"/>
  <c r="K19" i="34"/>
  <c r="BB83" i="34"/>
  <c r="CD590" i="34" s="1"/>
  <c r="BB119" i="34"/>
  <c r="BG19" i="34"/>
  <c r="BL19" i="34" s="1"/>
  <c r="CE454" i="34"/>
  <c r="BC108" i="34"/>
  <c r="BG108" i="34" s="1"/>
  <c r="BL108" i="34" s="1"/>
  <c r="BP108" i="34" s="1"/>
  <c r="BC83" i="34"/>
  <c r="BG83" i="34" s="1"/>
  <c r="K65" i="34"/>
  <c r="CE77" i="34"/>
  <c r="K108" i="34"/>
  <c r="BB34" i="34"/>
  <c r="K22" i="34"/>
  <c r="K34" i="34"/>
  <c r="BB108" i="34"/>
  <c r="BC119" i="34"/>
  <c r="Q119" i="34" s="1"/>
  <c r="AQ83" i="34"/>
  <c r="BG66" i="34"/>
  <c r="BL66" i="34" s="1"/>
  <c r="K111" i="34"/>
  <c r="CE278" i="34"/>
  <c r="Q44" i="34"/>
  <c r="BG44" i="34"/>
  <c r="CE279" i="34" s="1"/>
  <c r="CY44" i="34"/>
  <c r="DD44" i="34" s="1"/>
  <c r="BB35" i="34"/>
  <c r="BC35" i="34"/>
  <c r="BC68" i="34"/>
  <c r="BG68" i="34" s="1"/>
  <c r="BC22" i="34"/>
  <c r="BB22" i="34"/>
  <c r="K55" i="34"/>
  <c r="AQ55" i="34"/>
  <c r="BC58" i="34"/>
  <c r="BB58" i="34"/>
  <c r="BB104" i="34"/>
  <c r="BF104" i="34" s="1"/>
  <c r="BK104" i="34" s="1"/>
  <c r="BB88" i="34"/>
  <c r="BF88" i="34" s="1"/>
  <c r="K57" i="34"/>
  <c r="AQ43" i="34"/>
  <c r="AQ53" i="34"/>
  <c r="K53" i="34"/>
  <c r="AQ57" i="34"/>
  <c r="BC73" i="34"/>
  <c r="BB73" i="34"/>
  <c r="K51" i="34"/>
  <c r="AQ51" i="34"/>
  <c r="K78" i="34"/>
  <c r="AQ78" i="34"/>
  <c r="BB113" i="34"/>
  <c r="BC113" i="34"/>
  <c r="K103" i="34"/>
  <c r="AQ103" i="34"/>
  <c r="AQ79" i="34"/>
  <c r="K79" i="34"/>
  <c r="BC24" i="34"/>
  <c r="Q69" i="34"/>
  <c r="BB65" i="34"/>
  <c r="BC65" i="34"/>
  <c r="BC95" i="34"/>
  <c r="BB95" i="34"/>
  <c r="CD710" i="34"/>
  <c r="CE286" i="34"/>
  <c r="BG45" i="34"/>
  <c r="CY45" i="34"/>
  <c r="Q45" i="34"/>
  <c r="BG38" i="34"/>
  <c r="CY38" i="34"/>
  <c r="CE230" i="34"/>
  <c r="Q38" i="34"/>
  <c r="CD806" i="34"/>
  <c r="CE238" i="34"/>
  <c r="CY39" i="34"/>
  <c r="BG39" i="34"/>
  <c r="Q39" i="34"/>
  <c r="CD109" i="34"/>
  <c r="CD870" i="34"/>
  <c r="CD406" i="34"/>
  <c r="AQ89" i="34"/>
  <c r="K89" i="34"/>
  <c r="CW24" i="34"/>
  <c r="DC24" i="34"/>
  <c r="BB89" i="34"/>
  <c r="CF118" i="34"/>
  <c r="BM24" i="34"/>
  <c r="CF279" i="34"/>
  <c r="BM44" i="34"/>
  <c r="BC60" i="34"/>
  <c r="BF60" i="34" s="1"/>
  <c r="AQ61" i="34"/>
  <c r="K61" i="34"/>
  <c r="BB61" i="34"/>
  <c r="BC110" i="34"/>
  <c r="K104" i="34"/>
  <c r="AQ104" i="34"/>
  <c r="CF598" i="34"/>
  <c r="BH84" i="34"/>
  <c r="BH51" i="34"/>
  <c r="CF334" i="34"/>
  <c r="CW32" i="34"/>
  <c r="DC32" i="34"/>
  <c r="CF319" i="34"/>
  <c r="BM49" i="34"/>
  <c r="K48" i="34"/>
  <c r="AQ48" i="34"/>
  <c r="AQ114" i="34"/>
  <c r="K114" i="34"/>
  <c r="BB114" i="34"/>
  <c r="DC22" i="34"/>
  <c r="CW22" i="34"/>
  <c r="BG99" i="34"/>
  <c r="BL99" i="34" s="1"/>
  <c r="CF720" i="34" s="1"/>
  <c r="Q99" i="34"/>
  <c r="CE718" i="34"/>
  <c r="BM58" i="34"/>
  <c r="CF391" i="34"/>
  <c r="CW26" i="34"/>
  <c r="DC26" i="34"/>
  <c r="BC48" i="34"/>
  <c r="BF48" i="34" s="1"/>
  <c r="CI703" i="34"/>
  <c r="BC114" i="34"/>
  <c r="K54" i="34"/>
  <c r="AQ54" i="34"/>
  <c r="BB54" i="34"/>
  <c r="BC54" i="34"/>
  <c r="CD550" i="34"/>
  <c r="BM54" i="34"/>
  <c r="CF359" i="34"/>
  <c r="CI705" i="34"/>
  <c r="DC37" i="34"/>
  <c r="CW37" i="34"/>
  <c r="CK738" i="34"/>
  <c r="CL736" i="34"/>
  <c r="CE350" i="34"/>
  <c r="BG53" i="34"/>
  <c r="Q53" i="34"/>
  <c r="BM65" i="34"/>
  <c r="CF447" i="34"/>
  <c r="BM19" i="34"/>
  <c r="CF78" i="34"/>
  <c r="AQ37" i="34"/>
  <c r="K37" i="34"/>
  <c r="BB37" i="34"/>
  <c r="R16" i="34"/>
  <c r="BY92" i="34"/>
  <c r="CF527" i="34"/>
  <c r="BM75" i="34"/>
  <c r="CL676" i="34"/>
  <c r="CE366" i="34"/>
  <c r="BG55" i="34"/>
  <c r="Q55" i="34"/>
  <c r="AR18" i="34"/>
  <c r="BM22" i="34"/>
  <c r="CF102" i="34"/>
  <c r="BF99" i="34"/>
  <c r="BK99" i="34" s="1"/>
  <c r="CD718" i="34"/>
  <c r="BH78" i="34"/>
  <c r="CF550" i="34"/>
  <c r="BM11" i="34"/>
  <c r="CF14" i="34"/>
  <c r="AQ15" i="34"/>
  <c r="K15" i="34"/>
  <c r="BB15" i="34"/>
  <c r="BC15" i="34"/>
  <c r="BM81" i="34"/>
  <c r="CF575" i="34"/>
  <c r="DC16" i="34"/>
  <c r="K97" i="34"/>
  <c r="AQ97" i="34"/>
  <c r="DC14" i="34"/>
  <c r="CK694" i="34"/>
  <c r="CF686" i="34"/>
  <c r="CL679" i="34"/>
  <c r="BL69" i="34"/>
  <c r="CE479" i="34"/>
  <c r="BC97" i="34"/>
  <c r="BF97" i="34" s="1"/>
  <c r="BK97" i="34" s="1"/>
  <c r="BM37" i="34"/>
  <c r="CF223" i="34"/>
  <c r="CF271" i="34"/>
  <c r="BM43" i="34"/>
  <c r="DC19" i="34"/>
  <c r="CW19" i="34"/>
  <c r="AR13" i="34"/>
  <c r="BU93" i="34"/>
  <c r="BH82" i="34"/>
  <c r="CF582" i="34"/>
  <c r="CE518" i="34"/>
  <c r="BG74" i="34"/>
  <c r="Q74" i="34"/>
  <c r="AQ87" i="34"/>
  <c r="K87" i="34"/>
  <c r="BC87" i="34"/>
  <c r="BB87" i="34"/>
  <c r="AQ29" i="34"/>
  <c r="K29" i="34"/>
  <c r="CJ687" i="34"/>
  <c r="BH36" i="34"/>
  <c r="CX36" i="34"/>
  <c r="CF214" i="34"/>
  <c r="AO16" i="34"/>
  <c r="BC16" i="34" s="1"/>
  <c r="CL698" i="34"/>
  <c r="CK747" i="34"/>
  <c r="BM69" i="34"/>
  <c r="CF479" i="34"/>
  <c r="AQ21" i="34"/>
  <c r="K21" i="34"/>
  <c r="BC21" i="34"/>
  <c r="BB21" i="34"/>
  <c r="BM16" i="34"/>
  <c r="CF54" i="34"/>
  <c r="BM14" i="34"/>
  <c r="CF38" i="34"/>
  <c r="CF303" i="34"/>
  <c r="BM47" i="34"/>
  <c r="BG105" i="34"/>
  <c r="BL105" i="34" s="1"/>
  <c r="BP105" i="34" s="1"/>
  <c r="Q105" i="34"/>
  <c r="CF535" i="34"/>
  <c r="BM76" i="34"/>
  <c r="CF470" i="34"/>
  <c r="BH68" i="34"/>
  <c r="CW40" i="34"/>
  <c r="DC40" i="34"/>
  <c r="BB38" i="34"/>
  <c r="CX23" i="34"/>
  <c r="BH23" i="34"/>
  <c r="CF109" i="34"/>
  <c r="K11" i="34"/>
  <c r="S11" i="34" s="1"/>
  <c r="AQ11" i="34"/>
  <c r="BB11" i="34"/>
  <c r="BE11" i="34"/>
  <c r="BM61" i="34"/>
  <c r="CF415" i="34"/>
  <c r="AQ67" i="34"/>
  <c r="K67" i="34"/>
  <c r="BC67" i="34"/>
  <c r="BB67" i="34"/>
  <c r="AQ47" i="34"/>
  <c r="K47" i="34"/>
  <c r="BB47" i="34"/>
  <c r="Q94" i="34"/>
  <c r="BG94" i="34"/>
  <c r="BL94" i="34" s="1"/>
  <c r="CF680" i="34" s="1"/>
  <c r="CE678" i="34"/>
  <c r="BC98" i="34"/>
  <c r="BM18" i="34"/>
  <c r="CF70" i="34"/>
  <c r="CW20" i="34"/>
  <c r="DC20" i="34"/>
  <c r="AQ42" i="34"/>
  <c r="K42" i="34"/>
  <c r="BH56" i="34"/>
  <c r="CF374" i="34"/>
  <c r="BM57" i="34"/>
  <c r="CF383" i="34"/>
  <c r="AQ92" i="34"/>
  <c r="K92" i="34"/>
  <c r="BB92" i="34"/>
  <c r="BM70" i="34"/>
  <c r="CF487" i="34"/>
  <c r="AQ40" i="34"/>
  <c r="K40" i="34"/>
  <c r="BB40" i="34"/>
  <c r="CE334" i="34"/>
  <c r="BG51" i="34"/>
  <c r="Q51" i="34"/>
  <c r="CL707" i="34"/>
  <c r="BG104" i="34"/>
  <c r="BL104" i="34" s="1"/>
  <c r="BP104" i="34" s="1"/>
  <c r="Q104" i="34"/>
  <c r="CJ697" i="34"/>
  <c r="K93" i="34"/>
  <c r="AQ93" i="34"/>
  <c r="BH48" i="34"/>
  <c r="CX48" i="34"/>
  <c r="CF310" i="34"/>
  <c r="BC29" i="34"/>
  <c r="BM21" i="34"/>
  <c r="CF94" i="34"/>
  <c r="CK687" i="34"/>
  <c r="CF679" i="34"/>
  <c r="BB29" i="34"/>
  <c r="CD310" i="34"/>
  <c r="CW47" i="34"/>
  <c r="DC47" i="34"/>
  <c r="BM80" i="34"/>
  <c r="CF567" i="34"/>
  <c r="BM67" i="34"/>
  <c r="CF463" i="34"/>
  <c r="BC92" i="34"/>
  <c r="BG106" i="34"/>
  <c r="BL106" i="34" s="1"/>
  <c r="BP106" i="34" s="1"/>
  <c r="Q106" i="34"/>
  <c r="BH38" i="34"/>
  <c r="CX38" i="34"/>
  <c r="CF230" i="34"/>
  <c r="BC42" i="34"/>
  <c r="CF366" i="34"/>
  <c r="BH55" i="34"/>
  <c r="K28" i="34"/>
  <c r="AQ28" i="34"/>
  <c r="BB28" i="34"/>
  <c r="CF247" i="34"/>
  <c r="BM40" i="34"/>
  <c r="AQ62" i="34"/>
  <c r="K62" i="34"/>
  <c r="BB62" i="34"/>
  <c r="CF350" i="34"/>
  <c r="BH53" i="34"/>
  <c r="BM87" i="34"/>
  <c r="CF623" i="34"/>
  <c r="CF542" i="34"/>
  <c r="BH77" i="34"/>
  <c r="BU98" i="34"/>
  <c r="AQ20" i="34"/>
  <c r="K20" i="34"/>
  <c r="BB20" i="34"/>
  <c r="BC28" i="34"/>
  <c r="BH34" i="34"/>
  <c r="CX34" i="34"/>
  <c r="CF198" i="34"/>
  <c r="CD558" i="34"/>
  <c r="AQ45" i="34"/>
  <c r="K45" i="34"/>
  <c r="BB45" i="34"/>
  <c r="CD702" i="34"/>
  <c r="BU97" i="34"/>
  <c r="DC18" i="34"/>
  <c r="CY31" i="34"/>
  <c r="CV31" i="34" s="1"/>
  <c r="BG31" i="34"/>
  <c r="Q31" i="34"/>
  <c r="CE174" i="34"/>
  <c r="BM20" i="34"/>
  <c r="CF86" i="34"/>
  <c r="K74" i="34"/>
  <c r="AQ74" i="34"/>
  <c r="BB74" i="34"/>
  <c r="CF502" i="34"/>
  <c r="BH72" i="34"/>
  <c r="AQ64" i="34"/>
  <c r="K64" i="34"/>
  <c r="BB64" i="34"/>
  <c r="BM64" i="34"/>
  <c r="CF439" i="34"/>
  <c r="CE494" i="34"/>
  <c r="BG71" i="34"/>
  <c r="Q71" i="34"/>
  <c r="CL669" i="34"/>
  <c r="CF343" i="34"/>
  <c r="BM52" i="34"/>
  <c r="DC25" i="34"/>
  <c r="CW25" i="34"/>
  <c r="CW21" i="34"/>
  <c r="DC21" i="34"/>
  <c r="BC62" i="34"/>
  <c r="AQ88" i="34"/>
  <c r="K88" i="34"/>
  <c r="BC93" i="34"/>
  <c r="K26" i="34"/>
  <c r="AQ26" i="34"/>
  <c r="BB26" i="34"/>
  <c r="BC26" i="34"/>
  <c r="BM28" i="34"/>
  <c r="CF151" i="34"/>
  <c r="BC64" i="34"/>
  <c r="K106" i="34"/>
  <c r="AQ106" i="34"/>
  <c r="BB106" i="34"/>
  <c r="CF406" i="34"/>
  <c r="BH60" i="34"/>
  <c r="AQ49" i="34"/>
  <c r="K49" i="34"/>
  <c r="BB49" i="34"/>
  <c r="BC49" i="34"/>
  <c r="BH79" i="34"/>
  <c r="CF558" i="34"/>
  <c r="K32" i="34"/>
  <c r="AQ32" i="34"/>
  <c r="BB32" i="34"/>
  <c r="AQ56" i="34"/>
  <c r="K56" i="34"/>
  <c r="CI704" i="34"/>
  <c r="CD696" i="34"/>
  <c r="BG88" i="34"/>
  <c r="Q88" i="34"/>
  <c r="CE630" i="34"/>
  <c r="BH83" i="34"/>
  <c r="CF590" i="34"/>
  <c r="AQ60" i="34"/>
  <c r="K60" i="34"/>
  <c r="BH29" i="34"/>
  <c r="CX29" i="34"/>
  <c r="CF158" i="34"/>
  <c r="BC118" i="34"/>
  <c r="BC40" i="34"/>
  <c r="BM66" i="34"/>
  <c r="CF455" i="34"/>
  <c r="BM86" i="34"/>
  <c r="CF615" i="34"/>
  <c r="Q107" i="34"/>
  <c r="BG107" i="34"/>
  <c r="BL107" i="34" s="1"/>
  <c r="BP107" i="34" s="1"/>
  <c r="CD374" i="34"/>
  <c r="BY95" i="34"/>
  <c r="Q32" i="34"/>
  <c r="BG32" i="34"/>
  <c r="CY32" i="34"/>
  <c r="CV32" i="34" s="1"/>
  <c r="CE182" i="34"/>
  <c r="DC15" i="34"/>
  <c r="BM59" i="34"/>
  <c r="CF399" i="34"/>
  <c r="AQ23" i="34"/>
  <c r="K23" i="34"/>
  <c r="CI706" i="34"/>
  <c r="BG89" i="34"/>
  <c r="Q89" i="34"/>
  <c r="CE638" i="34"/>
  <c r="BH33" i="34"/>
  <c r="CX33" i="34"/>
  <c r="CF190" i="34"/>
  <c r="CD670" i="34"/>
  <c r="AQ98" i="34"/>
  <c r="K98" i="34"/>
  <c r="AQ110" i="34"/>
  <c r="K110" i="34"/>
  <c r="DC41" i="34"/>
  <c r="CW41" i="34"/>
  <c r="BG20" i="34"/>
  <c r="CY20" i="34"/>
  <c r="CV20" i="34" s="1"/>
  <c r="CE85" i="34"/>
  <c r="Q20" i="34"/>
  <c r="BM13" i="34"/>
  <c r="CF30" i="34"/>
  <c r="BC47" i="34"/>
  <c r="AQ80" i="34"/>
  <c r="K80" i="34"/>
  <c r="BB80" i="34"/>
  <c r="CW31" i="34"/>
  <c r="DC31" i="34"/>
  <c r="BM35" i="34"/>
  <c r="CF207" i="34"/>
  <c r="CJ747" i="34"/>
  <c r="CF287" i="34"/>
  <c r="BM45" i="34"/>
  <c r="BG103" i="34"/>
  <c r="BL103" i="34" s="1"/>
  <c r="BP103" i="34" s="1"/>
  <c r="Q103" i="34"/>
  <c r="BM15" i="34"/>
  <c r="CF46" i="34"/>
  <c r="AQ94" i="34"/>
  <c r="K94" i="34"/>
  <c r="BB94" i="34"/>
  <c r="CE254" i="34"/>
  <c r="BG41" i="34"/>
  <c r="CY41" i="34"/>
  <c r="CV41" i="34" s="1"/>
  <c r="Q41" i="34"/>
  <c r="BY96" i="34"/>
  <c r="DC13" i="34"/>
  <c r="CF239" i="34"/>
  <c r="BM39" i="34"/>
  <c r="BM25" i="34"/>
  <c r="CF127" i="34"/>
  <c r="BH89" i="34"/>
  <c r="CF638" i="34"/>
  <c r="K118" i="34"/>
  <c r="AQ118" i="34"/>
  <c r="CW44" i="34"/>
  <c r="DC44" i="34"/>
  <c r="BC37" i="34"/>
  <c r="AR14" i="34"/>
  <c r="BY94" i="34"/>
  <c r="CE566" i="34"/>
  <c r="Q80" i="34"/>
  <c r="BG80" i="34"/>
  <c r="CF630" i="34"/>
  <c r="BH88" i="34"/>
  <c r="BB42" i="34"/>
  <c r="CF183" i="34"/>
  <c r="BM32" i="34"/>
  <c r="CF255" i="34"/>
  <c r="BM41" i="34"/>
  <c r="CK744" i="34"/>
  <c r="BM62" i="34"/>
  <c r="CF423" i="34"/>
  <c r="BH50" i="34"/>
  <c r="CF326" i="34"/>
  <c r="CL753" i="34"/>
  <c r="CJ742" i="34"/>
  <c r="CF606" i="34"/>
  <c r="BH85" i="34"/>
  <c r="AQ39" i="34"/>
  <c r="K39" i="34"/>
  <c r="BB39" i="34"/>
  <c r="BH42" i="34"/>
  <c r="CX42" i="34"/>
  <c r="CF262" i="34"/>
  <c r="BH27" i="34"/>
  <c r="CX27" i="34"/>
  <c r="CF142" i="34"/>
  <c r="BM26" i="34"/>
  <c r="CF135" i="34"/>
  <c r="K107" i="34"/>
  <c r="AQ107" i="34"/>
  <c r="BC61" i="34"/>
  <c r="CJ744" i="34"/>
  <c r="BM63" i="34"/>
  <c r="CF431" i="34"/>
  <c r="CK677" i="34"/>
  <c r="CF669" i="34"/>
  <c r="BM31" i="34"/>
  <c r="CF175" i="34"/>
  <c r="K38" i="34"/>
  <c r="AQ38" i="34"/>
  <c r="AQ31" i="34"/>
  <c r="K31" i="34"/>
  <c r="BB31" i="34"/>
  <c r="CW35" i="34"/>
  <c r="DC35" i="34"/>
  <c r="BB107" i="34"/>
  <c r="CL678" i="34"/>
  <c r="CD100" i="33"/>
  <c r="CD815" i="33"/>
  <c r="BC20" i="33"/>
  <c r="BG20" i="33" s="1"/>
  <c r="CD381" i="33"/>
  <c r="BC105" i="33"/>
  <c r="BG105" i="33" s="1"/>
  <c r="CD767" i="33" s="1"/>
  <c r="BC109" i="33"/>
  <c r="BG109" i="33" s="1"/>
  <c r="BK109" i="33" s="1"/>
  <c r="BO109" i="33" s="1"/>
  <c r="BS109" i="33" s="1"/>
  <c r="BW109" i="33" s="1"/>
  <c r="CD803" i="33" s="1"/>
  <c r="BC79" i="33"/>
  <c r="BG79" i="33" s="1"/>
  <c r="I105" i="33"/>
  <c r="CD413" i="33"/>
  <c r="BC55" i="33"/>
  <c r="BG55" i="33" s="1"/>
  <c r="BA109" i="33"/>
  <c r="BC82" i="33"/>
  <c r="BG82" i="33" s="1"/>
  <c r="BC35" i="33"/>
  <c r="CV35" i="33" s="1"/>
  <c r="I109" i="33"/>
  <c r="BB109" i="33"/>
  <c r="N109" i="33" s="1"/>
  <c r="CD525" i="33"/>
  <c r="CD373" i="33"/>
  <c r="BA105" i="33"/>
  <c r="BC72" i="33"/>
  <c r="BG72" i="33" s="1"/>
  <c r="CD429" i="33"/>
  <c r="BC31" i="33"/>
  <c r="CD174" i="33" s="1"/>
  <c r="CD813" i="33"/>
  <c r="AN85" i="33"/>
  <c r="AP85" i="33" s="1"/>
  <c r="O85" i="33" s="1"/>
  <c r="CD869" i="33"/>
  <c r="AN93" i="33"/>
  <c r="AP93" i="33" s="1"/>
  <c r="O93" i="33" s="1"/>
  <c r="CD493" i="33"/>
  <c r="BC33" i="33"/>
  <c r="CV33" i="33" s="1"/>
  <c r="AN29" i="33"/>
  <c r="I29" i="33" s="1"/>
  <c r="AP109" i="33"/>
  <c r="O109" i="33" s="1"/>
  <c r="BC36" i="33"/>
  <c r="BG36" i="33" s="1"/>
  <c r="CD469" i="33"/>
  <c r="AN104" i="33"/>
  <c r="I104" i="33" s="1"/>
  <c r="BC38" i="33"/>
  <c r="CV38" i="33" s="1"/>
  <c r="BC86" i="33"/>
  <c r="CD613" i="33"/>
  <c r="AN117" i="33"/>
  <c r="AP117" i="33" s="1"/>
  <c r="O117" i="33" s="1"/>
  <c r="AN66" i="33"/>
  <c r="I66" i="33" s="1"/>
  <c r="AN80" i="33"/>
  <c r="BB80" i="33" s="1"/>
  <c r="N80" i="33" s="1"/>
  <c r="I99" i="33"/>
  <c r="AN84" i="33"/>
  <c r="AP84" i="33" s="1"/>
  <c r="O84" i="33" s="1"/>
  <c r="AN39" i="33"/>
  <c r="AP39" i="33" s="1"/>
  <c r="O39" i="33" s="1"/>
  <c r="AN24" i="33"/>
  <c r="BB24" i="33" s="1"/>
  <c r="N24" i="33" s="1"/>
  <c r="AN46" i="33"/>
  <c r="AP46" i="33" s="1"/>
  <c r="O46" i="33" s="1"/>
  <c r="BB105" i="33"/>
  <c r="N105" i="33" s="1"/>
  <c r="AN58" i="33"/>
  <c r="BB58" i="33" s="1"/>
  <c r="AN45" i="33"/>
  <c r="AP45" i="33" s="1"/>
  <c r="O45" i="33" s="1"/>
  <c r="AN73" i="33"/>
  <c r="BB73" i="33" s="1"/>
  <c r="N73" i="33" s="1"/>
  <c r="AN64" i="33"/>
  <c r="AP64" i="33" s="1"/>
  <c r="O64" i="33" s="1"/>
  <c r="AN51" i="33"/>
  <c r="AP51" i="33" s="1"/>
  <c r="O51" i="33" s="1"/>
  <c r="AN65" i="33"/>
  <c r="BA65" i="33" s="1"/>
  <c r="AN70" i="33"/>
  <c r="AP70" i="33" s="1"/>
  <c r="O70" i="33" s="1"/>
  <c r="AN97" i="33"/>
  <c r="AP97" i="33" s="1"/>
  <c r="O97" i="33" s="1"/>
  <c r="AN100" i="33"/>
  <c r="BB100" i="33" s="1"/>
  <c r="BA99" i="33"/>
  <c r="BB99" i="33"/>
  <c r="N99" i="33" s="1"/>
  <c r="AN78" i="33"/>
  <c r="BA78" i="33" s="1"/>
  <c r="CB550" i="33" s="1"/>
  <c r="AN48" i="33"/>
  <c r="BA48" i="33" s="1"/>
  <c r="AN37" i="33"/>
  <c r="BB37" i="33" s="1"/>
  <c r="AN111" i="33"/>
  <c r="BA111" i="33" s="1"/>
  <c r="AN107" i="33"/>
  <c r="AN54" i="33"/>
  <c r="BA54" i="33" s="1"/>
  <c r="CB358" i="33" s="1"/>
  <c r="BC113" i="33"/>
  <c r="BG113" i="33" s="1"/>
  <c r="CD829" i="33"/>
  <c r="AN74" i="33"/>
  <c r="BB74" i="33" s="1"/>
  <c r="N74" i="33" s="1"/>
  <c r="AN20" i="33"/>
  <c r="I20" i="33" s="1"/>
  <c r="AN67" i="33"/>
  <c r="BA67" i="33" s="1"/>
  <c r="CB462" i="33" s="1"/>
  <c r="AN75" i="33"/>
  <c r="BA75" i="33" s="1"/>
  <c r="CB526" i="33" s="1"/>
  <c r="AN59" i="33"/>
  <c r="AP59" i="33" s="1"/>
  <c r="O59" i="33" s="1"/>
  <c r="AN94" i="33"/>
  <c r="BB94" i="33" s="1"/>
  <c r="N94" i="33" s="1"/>
  <c r="AN87" i="33"/>
  <c r="BA87" i="33" s="1"/>
  <c r="CB622" i="33" s="1"/>
  <c r="AN110" i="33"/>
  <c r="BB110" i="33" s="1"/>
  <c r="N110" i="33" s="1"/>
  <c r="AN103" i="33"/>
  <c r="BB103" i="33" s="1"/>
  <c r="N103" i="33" s="1"/>
  <c r="AN52" i="33"/>
  <c r="AP52" i="33" s="1"/>
  <c r="O52" i="33" s="1"/>
  <c r="AN42" i="33"/>
  <c r="BA42" i="33" s="1"/>
  <c r="AN28" i="33"/>
  <c r="AP28" i="33" s="1"/>
  <c r="O28" i="33" s="1"/>
  <c r="AN82" i="33"/>
  <c r="BA82" i="33" s="1"/>
  <c r="CB582" i="33" s="1"/>
  <c r="AN30" i="33"/>
  <c r="AP30" i="33" s="1"/>
  <c r="O30" i="33" s="1"/>
  <c r="AN95" i="33"/>
  <c r="AP95" i="33" s="1"/>
  <c r="O95" i="33" s="1"/>
  <c r="AN101" i="33"/>
  <c r="BA101" i="33" s="1"/>
  <c r="AN72" i="33"/>
  <c r="AP72" i="33" s="1"/>
  <c r="O72" i="33" s="1"/>
  <c r="AN19" i="33"/>
  <c r="BA19" i="33" s="1"/>
  <c r="CB77" i="33" s="1"/>
  <c r="AN108" i="33"/>
  <c r="BA108" i="33" s="1"/>
  <c r="AN41" i="33"/>
  <c r="I41" i="33" s="1"/>
  <c r="AN44" i="33"/>
  <c r="BA44" i="33" s="1"/>
  <c r="CB278" i="33" s="1"/>
  <c r="AN96" i="33"/>
  <c r="BA96" i="33" s="1"/>
  <c r="AN106" i="33"/>
  <c r="BA106" i="33" s="1"/>
  <c r="AN47" i="33"/>
  <c r="AP47" i="33" s="1"/>
  <c r="O47" i="33" s="1"/>
  <c r="AN61" i="33"/>
  <c r="BA61" i="33" s="1"/>
  <c r="CB414" i="33" s="1"/>
  <c r="AN31" i="33"/>
  <c r="BA31" i="33" s="1"/>
  <c r="CB174" i="33" s="1"/>
  <c r="AN119" i="33"/>
  <c r="BB119" i="33" s="1"/>
  <c r="N119" i="33" s="1"/>
  <c r="AN49" i="33"/>
  <c r="BA49" i="33" s="1"/>
  <c r="AN50" i="33"/>
  <c r="BB50" i="33" s="1"/>
  <c r="N50" i="33" s="1"/>
  <c r="AN83" i="33"/>
  <c r="BA83" i="33" s="1"/>
  <c r="CH729" i="33"/>
  <c r="CB445" i="33"/>
  <c r="I25" i="33"/>
  <c r="AP25" i="33"/>
  <c r="O25" i="33" s="1"/>
  <c r="AN81" i="33"/>
  <c r="BB81" i="33" s="1"/>
  <c r="N81" i="33" s="1"/>
  <c r="CV25" i="33"/>
  <c r="CB325" i="33"/>
  <c r="CD565" i="33"/>
  <c r="BC80" i="33"/>
  <c r="AN57" i="33"/>
  <c r="BB57" i="33" s="1"/>
  <c r="N57" i="33" s="1"/>
  <c r="AN116" i="33"/>
  <c r="BC94" i="33"/>
  <c r="BG94" i="33" s="1"/>
  <c r="CD677" i="33"/>
  <c r="CC237" i="33"/>
  <c r="BC84" i="33"/>
  <c r="CD597" i="33"/>
  <c r="CC92" i="33"/>
  <c r="AN69" i="33"/>
  <c r="BB69" i="33" s="1"/>
  <c r="N69" i="33" s="1"/>
  <c r="CB333" i="33"/>
  <c r="AN22" i="33"/>
  <c r="CC149" i="33"/>
  <c r="AN21" i="33"/>
  <c r="BB21" i="33" s="1"/>
  <c r="N21" i="33" s="1"/>
  <c r="CD261" i="33"/>
  <c r="BC42" i="33"/>
  <c r="CB685" i="33"/>
  <c r="CJ666" i="33"/>
  <c r="AN34" i="33"/>
  <c r="CC629" i="33"/>
  <c r="AN23" i="33"/>
  <c r="BG34" i="33"/>
  <c r="CV34" i="33"/>
  <c r="CD198" i="33"/>
  <c r="BC108" i="33"/>
  <c r="BG108" i="33" s="1"/>
  <c r="CD789" i="33"/>
  <c r="CB717" i="33"/>
  <c r="CG725" i="33"/>
  <c r="CJ662" i="33"/>
  <c r="AN68" i="33"/>
  <c r="CB661" i="33"/>
  <c r="CB165" i="33"/>
  <c r="CD293" i="33"/>
  <c r="BC46" i="33"/>
  <c r="CC485" i="33"/>
  <c r="CB397" i="33"/>
  <c r="BC65" i="33"/>
  <c r="CD445" i="33"/>
  <c r="CC677" i="33"/>
  <c r="CB237" i="33"/>
  <c r="CB597" i="33"/>
  <c r="CC333" i="33"/>
  <c r="I86" i="33"/>
  <c r="AP86" i="33"/>
  <c r="O86" i="33" s="1"/>
  <c r="BA86" i="33"/>
  <c r="CB149" i="33"/>
  <c r="CB157" i="33"/>
  <c r="BC88" i="33"/>
  <c r="CD629" i="33"/>
  <c r="CC437" i="33"/>
  <c r="CB605" i="33"/>
  <c r="BK98" i="33"/>
  <c r="BO98" i="33" s="1"/>
  <c r="BS98" i="33" s="1"/>
  <c r="BW98" i="33" s="1"/>
  <c r="CD715" i="33" s="1"/>
  <c r="CD711" i="33"/>
  <c r="CI672" i="33"/>
  <c r="BG41" i="33"/>
  <c r="CV41" i="33"/>
  <c r="CD254" i="33"/>
  <c r="BC24" i="33"/>
  <c r="CD116" i="33"/>
  <c r="BG74" i="33"/>
  <c r="CD518" i="33"/>
  <c r="CB285" i="33"/>
  <c r="CJ665" i="33"/>
  <c r="CI673" i="33"/>
  <c r="AN55" i="33"/>
  <c r="AN36" i="33"/>
  <c r="CV22" i="33"/>
  <c r="BG22" i="33"/>
  <c r="CD101" i="33"/>
  <c r="AN88" i="33"/>
  <c r="BA88" i="33" s="1"/>
  <c r="CB693" i="33"/>
  <c r="AN76" i="33"/>
  <c r="AN53" i="33"/>
  <c r="BB53" i="33" s="1"/>
  <c r="N53" i="33" s="1"/>
  <c r="CC597" i="33"/>
  <c r="BC51" i="33"/>
  <c r="CD333" i="33"/>
  <c r="AN62" i="33"/>
  <c r="BB62" i="33" s="1"/>
  <c r="N62" i="33" s="1"/>
  <c r="BC28" i="33"/>
  <c r="CD149" i="33"/>
  <c r="CG730" i="33"/>
  <c r="CC157" i="33"/>
  <c r="CJ719" i="33"/>
  <c r="AN118" i="33"/>
  <c r="AN112" i="33"/>
  <c r="BA112" i="33" s="1"/>
  <c r="BG57" i="33"/>
  <c r="CD382" i="33"/>
  <c r="CB629" i="33"/>
  <c r="CB405" i="33"/>
  <c r="BG62" i="33"/>
  <c r="CD422" i="33"/>
  <c r="AN40" i="33"/>
  <c r="BA40" i="33" s="1"/>
  <c r="BG87" i="33"/>
  <c r="CD622" i="33"/>
  <c r="BG52" i="33"/>
  <c r="CD342" i="33"/>
  <c r="BG37" i="33"/>
  <c r="CV37" i="33"/>
  <c r="CD222" i="33"/>
  <c r="BC64" i="33"/>
  <c r="CD437" i="33"/>
  <c r="BG71" i="33"/>
  <c r="CD494" i="33"/>
  <c r="CJ664" i="33"/>
  <c r="BC85" i="33"/>
  <c r="CD605" i="33"/>
  <c r="BC59" i="33"/>
  <c r="CD397" i="33"/>
  <c r="AN35" i="33"/>
  <c r="BC107" i="33"/>
  <c r="BG107" i="33" s="1"/>
  <c r="CD781" i="33"/>
  <c r="CH723" i="33"/>
  <c r="CD285" i="33"/>
  <c r="BC45" i="33"/>
  <c r="CD109" i="33"/>
  <c r="BG23" i="33"/>
  <c r="CV23" i="33"/>
  <c r="BC27" i="33"/>
  <c r="CD141" i="33"/>
  <c r="BC83" i="33"/>
  <c r="CD589" i="33"/>
  <c r="CC693" i="33"/>
  <c r="CV26" i="33"/>
  <c r="BG26" i="33"/>
  <c r="CD134" i="33"/>
  <c r="CD269" i="33"/>
  <c r="BC43" i="33"/>
  <c r="CD157" i="33"/>
  <c r="BC29" i="33"/>
  <c r="CB573" i="33"/>
  <c r="BC103" i="33"/>
  <c r="BG103" i="33" s="1"/>
  <c r="CD749" i="33"/>
  <c r="BC60" i="33"/>
  <c r="CD405" i="33"/>
  <c r="CC301" i="33"/>
  <c r="CB317" i="33"/>
  <c r="BG73" i="33"/>
  <c r="CD510" i="33"/>
  <c r="BK97" i="33"/>
  <c r="BO97" i="33" s="1"/>
  <c r="BS97" i="33" s="1"/>
  <c r="BW97" i="33" s="1"/>
  <c r="CD707" i="33" s="1"/>
  <c r="CD703" i="33"/>
  <c r="CH676" i="33"/>
  <c r="CC668" i="33"/>
  <c r="CB116" i="33"/>
  <c r="CC309" i="33"/>
  <c r="BC69" i="33"/>
  <c r="CD477" i="33"/>
  <c r="CC285" i="33"/>
  <c r="AN114" i="33"/>
  <c r="BA114" i="33" s="1"/>
  <c r="CC637" i="33"/>
  <c r="CH866" i="33"/>
  <c r="CB141" i="33"/>
  <c r="AN63" i="33"/>
  <c r="BG63" i="33"/>
  <c r="CD430" i="33"/>
  <c r="CG692" i="33"/>
  <c r="CB684" i="33"/>
  <c r="CC589" i="33"/>
  <c r="AN98" i="33"/>
  <c r="CI670" i="33"/>
  <c r="BC96" i="33"/>
  <c r="BG96" i="33" s="1"/>
  <c r="CD693" i="33"/>
  <c r="BC119" i="33"/>
  <c r="BG119" i="33" s="1"/>
  <c r="CD877" i="33"/>
  <c r="CC533" i="33"/>
  <c r="CC269" i="33"/>
  <c r="CC573" i="33"/>
  <c r="CD278" i="33"/>
  <c r="CV44" i="33"/>
  <c r="BG44" i="33"/>
  <c r="CC685" i="33"/>
  <c r="BC32" i="33"/>
  <c r="CD181" i="33"/>
  <c r="CI668" i="33"/>
  <c r="CD660" i="33"/>
  <c r="AN79" i="33"/>
  <c r="AN38" i="33"/>
  <c r="BG54" i="33"/>
  <c r="CD358" i="33"/>
  <c r="BK115" i="33"/>
  <c r="BO115" i="33" s="1"/>
  <c r="BS115" i="33" s="1"/>
  <c r="BW115" i="33" s="1"/>
  <c r="CD851" i="33" s="1"/>
  <c r="CD847" i="33"/>
  <c r="AN102" i="33"/>
  <c r="AN89" i="33"/>
  <c r="BB89" i="33" s="1"/>
  <c r="N89" i="33" s="1"/>
  <c r="CD301" i="33"/>
  <c r="BC47" i="33"/>
  <c r="CC317" i="33"/>
  <c r="AN56" i="33"/>
  <c r="BC53" i="33"/>
  <c r="CD349" i="33"/>
  <c r="CC669" i="33"/>
  <c r="CG694" i="33"/>
  <c r="CD309" i="33"/>
  <c r="BC48" i="33"/>
  <c r="BC117" i="33"/>
  <c r="BG117" i="33" s="1"/>
  <c r="CD861" i="33"/>
  <c r="CB637" i="33"/>
  <c r="CB589" i="33"/>
  <c r="BG75" i="33"/>
  <c r="CD526" i="33"/>
  <c r="BG61" i="33"/>
  <c r="CD414" i="33"/>
  <c r="CC541" i="33"/>
  <c r="BK100" i="33"/>
  <c r="BO100" i="33" s="1"/>
  <c r="BS100" i="33" s="1"/>
  <c r="BW100" i="33" s="1"/>
  <c r="CD731" i="33" s="1"/>
  <c r="CD727" i="33"/>
  <c r="BK116" i="33"/>
  <c r="BO116" i="33" s="1"/>
  <c r="BS116" i="33" s="1"/>
  <c r="BW116" i="33" s="1"/>
  <c r="CD859" i="33" s="1"/>
  <c r="CD855" i="33"/>
  <c r="BK118" i="33"/>
  <c r="BO118" i="33" s="1"/>
  <c r="BS118" i="33" s="1"/>
  <c r="BW118" i="33" s="1"/>
  <c r="CD875" i="33" s="1"/>
  <c r="CD871" i="33"/>
  <c r="BC104" i="33"/>
  <c r="BG104" i="33" s="1"/>
  <c r="CD757" i="33"/>
  <c r="CD533" i="33"/>
  <c r="BC76" i="33"/>
  <c r="CB269" i="33"/>
  <c r="BC81" i="33"/>
  <c r="CD573" i="33"/>
  <c r="BC95" i="33"/>
  <c r="BG95" i="33" s="1"/>
  <c r="CD685" i="33"/>
  <c r="CC181" i="33"/>
  <c r="CB245" i="33"/>
  <c r="CB301" i="33"/>
  <c r="BC49" i="33"/>
  <c r="CD317" i="33"/>
  <c r="CI674" i="33"/>
  <c r="BA25" i="33"/>
  <c r="CC605" i="33"/>
  <c r="CC349" i="33"/>
  <c r="CB669" i="33"/>
  <c r="CB477" i="33"/>
  <c r="BK106" i="33"/>
  <c r="BO106" i="33" s="1"/>
  <c r="BS106" i="33" s="1"/>
  <c r="BW106" i="33" s="1"/>
  <c r="CD779" i="33" s="1"/>
  <c r="CD775" i="33"/>
  <c r="CC141" i="33"/>
  <c r="CB309" i="33"/>
  <c r="CC477" i="33"/>
  <c r="CC116" i="33"/>
  <c r="CD637" i="33"/>
  <c r="BC89" i="33"/>
  <c r="AP113" i="33"/>
  <c r="O113" i="33" s="1"/>
  <c r="I113" i="33"/>
  <c r="BA113" i="33"/>
  <c r="BB113" i="33"/>
  <c r="N113" i="33" s="1"/>
  <c r="AN92" i="33"/>
  <c r="BC50" i="33"/>
  <c r="CD325" i="33"/>
  <c r="CB565" i="33"/>
  <c r="BG78" i="33"/>
  <c r="CD550" i="33"/>
  <c r="AN115" i="33"/>
  <c r="AN32" i="33"/>
  <c r="BA32" i="33" s="1"/>
  <c r="AN60" i="33"/>
  <c r="BB60" i="33" s="1"/>
  <c r="N60" i="33" s="1"/>
  <c r="BC77" i="33"/>
  <c r="CD541" i="33"/>
  <c r="CB92" i="33"/>
  <c r="BB86" i="33"/>
  <c r="N86" i="33" s="1"/>
  <c r="AN26" i="33"/>
  <c r="CB533" i="33"/>
  <c r="BG68" i="33"/>
  <c r="CD470" i="33"/>
  <c r="CC261" i="33"/>
  <c r="BC101" i="33"/>
  <c r="BG101" i="33" s="1"/>
  <c r="CD733" i="33"/>
  <c r="CH725" i="33"/>
  <c r="CC717" i="33"/>
  <c r="CC405" i="33"/>
  <c r="CC245" i="33"/>
  <c r="BG66" i="33"/>
  <c r="CD454" i="33"/>
  <c r="AN43" i="33"/>
  <c r="AN77" i="33"/>
  <c r="BC92" i="33"/>
  <c r="BG92" i="33" s="1"/>
  <c r="CD661" i="33"/>
  <c r="BC30" i="33"/>
  <c r="CD165" i="33"/>
  <c r="CB437" i="33"/>
  <c r="CC293" i="33"/>
  <c r="AN71" i="33"/>
  <c r="BG67" i="33"/>
  <c r="CD462" i="33"/>
  <c r="AN27" i="33"/>
  <c r="BA27" i="33" s="1"/>
  <c r="CJ669" i="33"/>
  <c r="CB485" i="33"/>
  <c r="CB349" i="33"/>
  <c r="CC397" i="33"/>
  <c r="AP33" i="33"/>
  <c r="O33" i="33" s="1"/>
  <c r="I33" i="33"/>
  <c r="BA33" i="33"/>
  <c r="BB33" i="33"/>
  <c r="N33" i="33" s="1"/>
  <c r="BC112" i="33"/>
  <c r="BG112" i="33" s="1"/>
  <c r="CD821" i="33"/>
  <c r="CC445" i="33"/>
  <c r="CG696" i="33"/>
  <c r="BC110" i="33"/>
  <c r="BG110" i="33" s="1"/>
  <c r="CD805" i="33"/>
  <c r="CC325" i="33"/>
  <c r="CC565" i="33"/>
  <c r="BG56" i="33"/>
  <c r="CD374" i="33"/>
  <c r="CB677" i="33"/>
  <c r="BC39" i="33"/>
  <c r="CD237" i="33"/>
  <c r="CB541" i="33"/>
  <c r="CD92" i="33"/>
  <c r="BC21" i="33"/>
  <c r="CH694" i="33"/>
  <c r="CB261" i="33"/>
  <c r="CB181" i="33"/>
  <c r="CD245" i="33"/>
  <c r="BC40" i="33"/>
  <c r="BG58" i="33"/>
  <c r="CD390" i="33"/>
  <c r="BC114" i="33"/>
  <c r="BG114" i="33" s="1"/>
  <c r="CD837" i="33"/>
  <c r="CC661" i="33"/>
  <c r="CC165" i="33"/>
  <c r="CB293" i="33"/>
  <c r="CH744" i="33"/>
  <c r="BC70" i="33"/>
  <c r="CD485" i="33"/>
  <c r="CJ660" i="33"/>
  <c r="BC93" i="33"/>
  <c r="BG93" i="33" s="1"/>
  <c r="CD669" i="33"/>
  <c r="BF37" i="33" l="1"/>
  <c r="N37" i="33"/>
  <c r="BF100" i="33"/>
  <c r="N100" i="33"/>
  <c r="CW25" i="33"/>
  <c r="N25" i="33"/>
  <c r="CC390" i="33"/>
  <c r="N58" i="33"/>
  <c r="CW39" i="34"/>
  <c r="BG25" i="33"/>
  <c r="DC45" i="34"/>
  <c r="BF108" i="34"/>
  <c r="BK108" i="34" s="1"/>
  <c r="BM30" i="34"/>
  <c r="BQ30" i="34" s="1"/>
  <c r="CV39" i="34"/>
  <c r="CE726" i="34"/>
  <c r="DC43" i="34"/>
  <c r="CV45" i="34"/>
  <c r="CV43" i="34"/>
  <c r="BM74" i="34"/>
  <c r="BQ74" i="34" s="1"/>
  <c r="BF25" i="33"/>
  <c r="CC127" i="33" s="1"/>
  <c r="BF84" i="34"/>
  <c r="CD599" i="34" s="1"/>
  <c r="CW30" i="34"/>
  <c r="CV30" i="34"/>
  <c r="DC49" i="34"/>
  <c r="BM73" i="34"/>
  <c r="BQ73" i="34" s="1"/>
  <c r="BG96" i="34"/>
  <c r="BL96" i="34" s="1"/>
  <c r="BO96" i="34" s="1"/>
  <c r="BF51" i="34"/>
  <c r="BK51" i="34" s="1"/>
  <c r="CE582" i="34"/>
  <c r="BG111" i="34"/>
  <c r="BL111" i="34" s="1"/>
  <c r="BP111" i="34" s="1"/>
  <c r="CF817" i="34" s="1"/>
  <c r="CD77" i="33"/>
  <c r="Q101" i="34"/>
  <c r="CV19" i="33"/>
  <c r="CU19" i="33" s="1"/>
  <c r="BG101" i="34"/>
  <c r="BL101" i="34" s="1"/>
  <c r="BP101" i="34" s="1"/>
  <c r="CF737" i="34" s="1"/>
  <c r="CD382" i="34"/>
  <c r="BG23" i="34"/>
  <c r="CE110" i="34" s="1"/>
  <c r="CD743" i="33"/>
  <c r="CD695" i="34"/>
  <c r="CD77" i="34"/>
  <c r="Q96" i="34"/>
  <c r="CE734" i="34"/>
  <c r="CE694" i="34"/>
  <c r="CE542" i="34"/>
  <c r="BG59" i="34"/>
  <c r="BL59" i="34" s="1"/>
  <c r="CF400" i="34" s="1"/>
  <c r="DC28" i="34"/>
  <c r="CC126" i="33"/>
  <c r="BM71" i="34"/>
  <c r="BQ71" i="34" s="1"/>
  <c r="BK46" i="34"/>
  <c r="Q115" i="34"/>
  <c r="Q50" i="34"/>
  <c r="BG85" i="34"/>
  <c r="BL85" i="34" s="1"/>
  <c r="BF81" i="34"/>
  <c r="CD575" i="34" s="1"/>
  <c r="CE534" i="34"/>
  <c r="BL30" i="34"/>
  <c r="CF168" i="34" s="1"/>
  <c r="Q82" i="34"/>
  <c r="CE606" i="34"/>
  <c r="Q75" i="34"/>
  <c r="CE526" i="34"/>
  <c r="BF63" i="34"/>
  <c r="CD431" i="34" s="1"/>
  <c r="Q63" i="34"/>
  <c r="Q70" i="34"/>
  <c r="BG75" i="34"/>
  <c r="CE527" i="34" s="1"/>
  <c r="BG63" i="34"/>
  <c r="BL63" i="34" s="1"/>
  <c r="CF432" i="34" s="1"/>
  <c r="Q76" i="34"/>
  <c r="CD766" i="34"/>
  <c r="BG84" i="34"/>
  <c r="BL84" i="34" s="1"/>
  <c r="CE78" i="34"/>
  <c r="Q84" i="34"/>
  <c r="CD598" i="34"/>
  <c r="CV44" i="34"/>
  <c r="CY33" i="34"/>
  <c r="DD33" i="34" s="1"/>
  <c r="BF55" i="34"/>
  <c r="BK55" i="34" s="1"/>
  <c r="Q79" i="34"/>
  <c r="BF59" i="34"/>
  <c r="CD399" i="34" s="1"/>
  <c r="BF78" i="34"/>
  <c r="CD551" i="34" s="1"/>
  <c r="BF115" i="34"/>
  <c r="BK115" i="34" s="1"/>
  <c r="BO115" i="34" s="1"/>
  <c r="BS115" i="34" s="1"/>
  <c r="CE270" i="34"/>
  <c r="Q43" i="34"/>
  <c r="BG43" i="34"/>
  <c r="CE271" i="34" s="1"/>
  <c r="BF43" i="34"/>
  <c r="BK43" i="34" s="1"/>
  <c r="Q102" i="34"/>
  <c r="CE614" i="34"/>
  <c r="BT112" i="34"/>
  <c r="BX112" i="34" s="1"/>
  <c r="CF825" i="34"/>
  <c r="BT103" i="34"/>
  <c r="BX103" i="34" s="1"/>
  <c r="CF753" i="34"/>
  <c r="BF44" i="34"/>
  <c r="CD279" i="34" s="1"/>
  <c r="BT108" i="34"/>
  <c r="BX108" i="34" s="1"/>
  <c r="CF793" i="34"/>
  <c r="BT105" i="34"/>
  <c r="BX105" i="34" s="1"/>
  <c r="CF769" i="34"/>
  <c r="BT115" i="34"/>
  <c r="BX115" i="34" s="1"/>
  <c r="CF849" i="34"/>
  <c r="Q112" i="34"/>
  <c r="BT104" i="34"/>
  <c r="BX104" i="34" s="1"/>
  <c r="CF761" i="34"/>
  <c r="BT107" i="34"/>
  <c r="BX107" i="34" s="1"/>
  <c r="CF785" i="34"/>
  <c r="BT106" i="34"/>
  <c r="BX106" i="34" s="1"/>
  <c r="CF777" i="34"/>
  <c r="CD846" i="34"/>
  <c r="Q83" i="34"/>
  <c r="BG100" i="34"/>
  <c r="BL100" i="34" s="1"/>
  <c r="CF728" i="34" s="1"/>
  <c r="BG72" i="34"/>
  <c r="CE503" i="34" s="1"/>
  <c r="DD30" i="34"/>
  <c r="DF30" i="34" s="1"/>
  <c r="BF82" i="34"/>
  <c r="CD583" i="34" s="1"/>
  <c r="CE383" i="34"/>
  <c r="CE502" i="34"/>
  <c r="BG36" i="34"/>
  <c r="CE215" i="34" s="1"/>
  <c r="BF72" i="34"/>
  <c r="BK72" i="34" s="1"/>
  <c r="CY36" i="34"/>
  <c r="CV36" i="34" s="1"/>
  <c r="BF85" i="34"/>
  <c r="CD607" i="34" s="1"/>
  <c r="CD270" i="34"/>
  <c r="Q36" i="34"/>
  <c r="Q100" i="34"/>
  <c r="BF36" i="34"/>
  <c r="CD215" i="34" s="1"/>
  <c r="CD214" i="34"/>
  <c r="CY23" i="34"/>
  <c r="DD23" i="34" s="1"/>
  <c r="BG50" i="34"/>
  <c r="CE327" i="34" s="1"/>
  <c r="CE109" i="34"/>
  <c r="BF77" i="34"/>
  <c r="BK77" i="34" s="1"/>
  <c r="Q77" i="34"/>
  <c r="CE190" i="34"/>
  <c r="Q78" i="34"/>
  <c r="BF23" i="34"/>
  <c r="CD110" i="34" s="1"/>
  <c r="BF79" i="34"/>
  <c r="CD559" i="34" s="1"/>
  <c r="Q33" i="34"/>
  <c r="Q59" i="34"/>
  <c r="BG78" i="34"/>
  <c r="BL78" i="34" s="1"/>
  <c r="CD494" i="34"/>
  <c r="CD790" i="34"/>
  <c r="BG79" i="34"/>
  <c r="BL79" i="34" s="1"/>
  <c r="CD750" i="34"/>
  <c r="BF33" i="34"/>
  <c r="CD191" i="34" s="1"/>
  <c r="BF53" i="34"/>
  <c r="CD351" i="34" s="1"/>
  <c r="BK75" i="34"/>
  <c r="CD527" i="34"/>
  <c r="BK52" i="34"/>
  <c r="CD344" i="34" s="1"/>
  <c r="BF50" i="34"/>
  <c r="CD327" i="34" s="1"/>
  <c r="CY34" i="34"/>
  <c r="CV34" i="34" s="1"/>
  <c r="CD85" i="33"/>
  <c r="CV20" i="33"/>
  <c r="DA20" i="33" s="1"/>
  <c r="CE342" i="34"/>
  <c r="CD630" i="34"/>
  <c r="CD190" i="34"/>
  <c r="BG102" i="34"/>
  <c r="BL102" i="34" s="1"/>
  <c r="BP102" i="34" s="1"/>
  <c r="CE455" i="34"/>
  <c r="Q86" i="34"/>
  <c r="BG86" i="34"/>
  <c r="BL86" i="34" s="1"/>
  <c r="CF616" i="34" s="1"/>
  <c r="Q27" i="34"/>
  <c r="CY27" i="34"/>
  <c r="CV27" i="34" s="1"/>
  <c r="CE575" i="34"/>
  <c r="BG27" i="34"/>
  <c r="CE143" i="34" s="1"/>
  <c r="BF68" i="34"/>
  <c r="CD471" i="34" s="1"/>
  <c r="BF25" i="34"/>
  <c r="BK25" i="34" s="1"/>
  <c r="BG70" i="34"/>
  <c r="CE487" i="34" s="1"/>
  <c r="BF70" i="34"/>
  <c r="CD487" i="34" s="1"/>
  <c r="Q117" i="34"/>
  <c r="BG117" i="34"/>
  <c r="BL117" i="34" s="1"/>
  <c r="BP117" i="34" s="1"/>
  <c r="Q25" i="34"/>
  <c r="CE126" i="34"/>
  <c r="BF66" i="34"/>
  <c r="CD455" i="34" s="1"/>
  <c r="BF56" i="34"/>
  <c r="CD375" i="34" s="1"/>
  <c r="CY25" i="34"/>
  <c r="CV25" i="34" s="1"/>
  <c r="BF27" i="34"/>
  <c r="BK27" i="34" s="1"/>
  <c r="Q108" i="34"/>
  <c r="BF112" i="34"/>
  <c r="BK112" i="34" s="1"/>
  <c r="BO112" i="34" s="1"/>
  <c r="BS112" i="34" s="1"/>
  <c r="BF111" i="34"/>
  <c r="BK111" i="34" s="1"/>
  <c r="Q52" i="34"/>
  <c r="DD45" i="34"/>
  <c r="BG119" i="34"/>
  <c r="BL119" i="34" s="1"/>
  <c r="BP119" i="34" s="1"/>
  <c r="BG34" i="34"/>
  <c r="CE199" i="34" s="1"/>
  <c r="BF41" i="34"/>
  <c r="CD255" i="34" s="1"/>
  <c r="BG52" i="34"/>
  <c r="BL52" i="34" s="1"/>
  <c r="CF344" i="34" s="1"/>
  <c r="BF83" i="34"/>
  <c r="BK83" i="34" s="1"/>
  <c r="CD822" i="34"/>
  <c r="BF30" i="34"/>
  <c r="CD167" i="34" s="1"/>
  <c r="CE198" i="34"/>
  <c r="DD39" i="34"/>
  <c r="DF39" i="34" s="1"/>
  <c r="BF34" i="34"/>
  <c r="CD199" i="34" s="1"/>
  <c r="DD19" i="34"/>
  <c r="DF19" i="34" s="1"/>
  <c r="CD142" i="34"/>
  <c r="BF119" i="34"/>
  <c r="BK119" i="34" s="1"/>
  <c r="CE590" i="34"/>
  <c r="BF116" i="34"/>
  <c r="BK116" i="34" s="1"/>
  <c r="CD878" i="34"/>
  <c r="BF76" i="34"/>
  <c r="BK76" i="34" s="1"/>
  <c r="CD198" i="34"/>
  <c r="Q56" i="34"/>
  <c r="BG56" i="34"/>
  <c r="BL56" i="34" s="1"/>
  <c r="Q109" i="34"/>
  <c r="BG109" i="34"/>
  <c r="BL109" i="34" s="1"/>
  <c r="CF295" i="34"/>
  <c r="BM46" i="34"/>
  <c r="CV46" i="34"/>
  <c r="CW46" i="34"/>
  <c r="DC46" i="34"/>
  <c r="DD46" i="34"/>
  <c r="CD478" i="34"/>
  <c r="BF69" i="34"/>
  <c r="CD758" i="34"/>
  <c r="BG116" i="34"/>
  <c r="BL116" i="34" s="1"/>
  <c r="CE295" i="34"/>
  <c r="BL46" i="34"/>
  <c r="BO104" i="34"/>
  <c r="BS104" i="34" s="1"/>
  <c r="CE762" i="34" s="1"/>
  <c r="CE470" i="34"/>
  <c r="Q22" i="34"/>
  <c r="CE101" i="34"/>
  <c r="BG22" i="34"/>
  <c r="CY22" i="34"/>
  <c r="BL44" i="34"/>
  <c r="BP44" i="34" s="1"/>
  <c r="DD32" i="34"/>
  <c r="DF32" i="34" s="1"/>
  <c r="CE206" i="34"/>
  <c r="CY35" i="34"/>
  <c r="BG35" i="34"/>
  <c r="Q35" i="34"/>
  <c r="CD206" i="34"/>
  <c r="BF35" i="34"/>
  <c r="Q68" i="34"/>
  <c r="BO99" i="34"/>
  <c r="CD101" i="34"/>
  <c r="BF22" i="34"/>
  <c r="AO18" i="34"/>
  <c r="AQ18" i="34" s="1"/>
  <c r="BF95" i="34"/>
  <c r="CD686" i="34"/>
  <c r="CD510" i="34"/>
  <c r="BF73" i="34"/>
  <c r="CE679" i="34"/>
  <c r="BG95" i="34"/>
  <c r="BL95" i="34" s="1"/>
  <c r="CF688" i="34" s="1"/>
  <c r="Q95" i="34"/>
  <c r="CE686" i="34"/>
  <c r="CE510" i="34"/>
  <c r="BG73" i="34"/>
  <c r="Q73" i="34"/>
  <c r="CE446" i="34"/>
  <c r="BG65" i="34"/>
  <c r="Q65" i="34"/>
  <c r="BG113" i="34"/>
  <c r="BL113" i="34" s="1"/>
  <c r="BP113" i="34" s="1"/>
  <c r="Q113" i="34"/>
  <c r="CD390" i="34"/>
  <c r="BF58" i="34"/>
  <c r="AO14" i="34"/>
  <c r="BC14" i="34" s="1"/>
  <c r="CD446" i="34"/>
  <c r="BF65" i="34"/>
  <c r="BF113" i="34"/>
  <c r="BK113" i="34" s="1"/>
  <c r="CD830" i="34"/>
  <c r="CE390" i="34"/>
  <c r="BG58" i="34"/>
  <c r="Q58" i="34"/>
  <c r="DD41" i="34"/>
  <c r="DF41" i="34" s="1"/>
  <c r="AO13" i="34"/>
  <c r="K13" i="34" s="1"/>
  <c r="BO108" i="34"/>
  <c r="BS108" i="34" s="1"/>
  <c r="BG24" i="34"/>
  <c r="BF24" i="34"/>
  <c r="CY24" i="34"/>
  <c r="CE117" i="34"/>
  <c r="Q24" i="34"/>
  <c r="CE86" i="34"/>
  <c r="BL20" i="34"/>
  <c r="CF87" i="34" s="1"/>
  <c r="CE246" i="34"/>
  <c r="Q40" i="34"/>
  <c r="BG40" i="34"/>
  <c r="CY40" i="34"/>
  <c r="BG93" i="34"/>
  <c r="CE670" i="34"/>
  <c r="Q93" i="34"/>
  <c r="CE728" i="34"/>
  <c r="BQ11" i="34"/>
  <c r="BQ75" i="34"/>
  <c r="CI711" i="34"/>
  <c r="CD703" i="34"/>
  <c r="BQ44" i="34"/>
  <c r="CD174" i="34"/>
  <c r="BF31" i="34"/>
  <c r="CW27" i="34"/>
  <c r="DC27" i="34"/>
  <c r="CF327" i="34"/>
  <c r="BM50" i="34"/>
  <c r="BQ45" i="34"/>
  <c r="CF191" i="34"/>
  <c r="BM33" i="34"/>
  <c r="CD85" i="34"/>
  <c r="BF20" i="34"/>
  <c r="BQ87" i="34"/>
  <c r="CE262" i="34"/>
  <c r="BG42" i="34"/>
  <c r="CY42" i="34"/>
  <c r="CV42" i="34" s="1"/>
  <c r="Q42" i="34"/>
  <c r="CJ705" i="34"/>
  <c r="CE335" i="34"/>
  <c r="BL51" i="34"/>
  <c r="BQ70" i="34"/>
  <c r="CE543" i="34"/>
  <c r="BL77" i="34"/>
  <c r="CD302" i="34"/>
  <c r="BF47" i="34"/>
  <c r="BQ47" i="34"/>
  <c r="BG21" i="34"/>
  <c r="Q21" i="34"/>
  <c r="CY21" i="34"/>
  <c r="CE93" i="34"/>
  <c r="CW36" i="34"/>
  <c r="DC36" i="34"/>
  <c r="BG87" i="34"/>
  <c r="CE622" i="34"/>
  <c r="Q87" i="34"/>
  <c r="R13" i="34"/>
  <c r="BG97" i="34"/>
  <c r="BL97" i="34" s="1"/>
  <c r="CF704" i="34" s="1"/>
  <c r="Q97" i="34"/>
  <c r="CE702" i="34"/>
  <c r="CL744" i="34"/>
  <c r="CF335" i="34"/>
  <c r="BM51" i="34"/>
  <c r="CD383" i="34"/>
  <c r="BK57" i="34"/>
  <c r="CE384" i="34" s="1"/>
  <c r="BL82" i="34"/>
  <c r="CE583" i="34"/>
  <c r="DC33" i="34"/>
  <c r="CW33" i="34"/>
  <c r="CE422" i="34"/>
  <c r="BG62" i="34"/>
  <c r="Q62" i="34"/>
  <c r="BM56" i="34"/>
  <c r="CF375" i="34"/>
  <c r="CE13" i="34"/>
  <c r="BG11" i="34"/>
  <c r="CY11" i="34"/>
  <c r="BM68" i="34"/>
  <c r="CF471" i="34"/>
  <c r="CD93" i="34"/>
  <c r="BF21" i="34"/>
  <c r="CD358" i="34"/>
  <c r="BF54" i="34"/>
  <c r="BM27" i="34"/>
  <c r="CF143" i="34"/>
  <c r="BM85" i="34"/>
  <c r="CF607" i="34"/>
  <c r="BQ32" i="34"/>
  <c r="DF44" i="34"/>
  <c r="BM79" i="34"/>
  <c r="CF559" i="34"/>
  <c r="BQ52" i="34"/>
  <c r="BQ20" i="34"/>
  <c r="CD286" i="34"/>
  <c r="BF45" i="34"/>
  <c r="CF351" i="34"/>
  <c r="BM53" i="34"/>
  <c r="BF92" i="34"/>
  <c r="CD662" i="34"/>
  <c r="BQ61" i="34"/>
  <c r="AW12" i="34"/>
  <c r="BM23" i="34"/>
  <c r="CF110" i="34"/>
  <c r="BM36" i="34"/>
  <c r="CF215" i="34"/>
  <c r="BM82" i="34"/>
  <c r="CF583" i="34"/>
  <c r="BQ43" i="34"/>
  <c r="BQ81" i="34"/>
  <c r="CF576" i="34"/>
  <c r="BM78" i="34"/>
  <c r="CF551" i="34"/>
  <c r="BL55" i="34"/>
  <c r="CE367" i="34"/>
  <c r="BQ19" i="34"/>
  <c r="CF79" i="34"/>
  <c r="BQ49" i="34"/>
  <c r="BM84" i="34"/>
  <c r="CF599" i="34"/>
  <c r="BQ24" i="34"/>
  <c r="CD631" i="34"/>
  <c r="BK88" i="34"/>
  <c r="BG28" i="34"/>
  <c r="Q28" i="34"/>
  <c r="CY28" i="34"/>
  <c r="CE150" i="34"/>
  <c r="CI713" i="34"/>
  <c r="CK685" i="34"/>
  <c r="CF677" i="34"/>
  <c r="BQ62" i="34"/>
  <c r="BM89" i="34"/>
  <c r="CF639" i="34"/>
  <c r="CE255" i="34"/>
  <c r="BL41" i="34"/>
  <c r="CF256" i="34" s="1"/>
  <c r="CE302" i="34"/>
  <c r="BG47" i="34"/>
  <c r="CY47" i="34"/>
  <c r="Q47" i="34"/>
  <c r="BQ86" i="34"/>
  <c r="CI712" i="34"/>
  <c r="CD704" i="34"/>
  <c r="CE318" i="34"/>
  <c r="BG49" i="34"/>
  <c r="CY49" i="34"/>
  <c r="Q49" i="34"/>
  <c r="BQ28" i="34"/>
  <c r="CW38" i="34"/>
  <c r="DC38" i="34"/>
  <c r="DD38" i="34"/>
  <c r="BG92" i="34"/>
  <c r="CE662" i="34"/>
  <c r="Q92" i="34"/>
  <c r="CD311" i="34"/>
  <c r="BK48" i="34"/>
  <c r="CK695" i="34"/>
  <c r="CF687" i="34"/>
  <c r="BQ21" i="34"/>
  <c r="CD246" i="34"/>
  <c r="BF40" i="34"/>
  <c r="BG98" i="34"/>
  <c r="BL98" i="34" s="1"/>
  <c r="CF712" i="34" s="1"/>
  <c r="Q98" i="34"/>
  <c r="CE710" i="34"/>
  <c r="DC23" i="34"/>
  <c r="CW23" i="34"/>
  <c r="BQ16" i="34"/>
  <c r="CE191" i="34"/>
  <c r="BL33" i="34"/>
  <c r="BY93" i="34"/>
  <c r="BP69" i="34"/>
  <c r="CE45" i="34"/>
  <c r="BG15" i="34"/>
  <c r="CY15" i="34"/>
  <c r="CK746" i="34"/>
  <c r="BF114" i="34"/>
  <c r="BK114" i="34" s="1"/>
  <c r="CD838" i="34"/>
  <c r="BG110" i="34"/>
  <c r="BL110" i="34" s="1"/>
  <c r="BP110" i="34" s="1"/>
  <c r="Q110" i="34"/>
  <c r="CE239" i="34"/>
  <c r="BL39" i="34"/>
  <c r="CF240" i="34" s="1"/>
  <c r="CV38" i="34"/>
  <c r="BF98" i="34"/>
  <c r="BK98" i="34" s="1"/>
  <c r="BL80" i="34"/>
  <c r="CF568" i="34" s="1"/>
  <c r="CE567" i="34"/>
  <c r="CD622" i="34"/>
  <c r="BF87" i="34"/>
  <c r="CE736" i="34"/>
  <c r="CW42" i="34"/>
  <c r="DC42" i="34"/>
  <c r="CJ755" i="34"/>
  <c r="BQ13" i="34"/>
  <c r="BL89" i="34"/>
  <c r="CE639" i="34"/>
  <c r="CI714" i="34"/>
  <c r="CD318" i="34"/>
  <c r="BF49" i="34"/>
  <c r="BF106" i="34"/>
  <c r="BK106" i="34" s="1"/>
  <c r="BO106" i="34" s="1"/>
  <c r="BS106" i="34" s="1"/>
  <c r="CD774" i="34"/>
  <c r="CY26" i="34"/>
  <c r="BG26" i="34"/>
  <c r="CE134" i="34"/>
  <c r="Q26" i="34"/>
  <c r="CE127" i="34"/>
  <c r="BL25" i="34"/>
  <c r="CF128" i="34" s="1"/>
  <c r="CW34" i="34"/>
  <c r="DC34" i="34"/>
  <c r="CD422" i="34"/>
  <c r="BF62" i="34"/>
  <c r="CD150" i="34"/>
  <c r="BF28" i="34"/>
  <c r="CF231" i="34"/>
  <c r="BM38" i="34"/>
  <c r="BG29" i="34"/>
  <c r="CY29" i="34"/>
  <c r="CV29" i="34" s="1"/>
  <c r="Q29" i="34"/>
  <c r="CE158" i="34"/>
  <c r="CD462" i="34"/>
  <c r="BF67" i="34"/>
  <c r="DD43" i="34"/>
  <c r="CD230" i="34"/>
  <c r="BF38" i="34"/>
  <c r="BL76" i="34"/>
  <c r="CF536" i="34" s="1"/>
  <c r="CE535" i="34"/>
  <c r="BQ14" i="34"/>
  <c r="CD45" i="34"/>
  <c r="BF15" i="34"/>
  <c r="CE53" i="34"/>
  <c r="CY16" i="34"/>
  <c r="BG16" i="34"/>
  <c r="CD78" i="34"/>
  <c r="BK19" i="34"/>
  <c r="CE79" i="34" s="1"/>
  <c r="BQ65" i="34"/>
  <c r="BQ54" i="34"/>
  <c r="CD414" i="34"/>
  <c r="BF61" i="34"/>
  <c r="CD407" i="34"/>
  <c r="BK60" i="34"/>
  <c r="CE231" i="34"/>
  <c r="BL38" i="34"/>
  <c r="CD296" i="34"/>
  <c r="BF94" i="34"/>
  <c r="CD678" i="34"/>
  <c r="CD528" i="34"/>
  <c r="BQ59" i="34"/>
  <c r="BP19" i="34"/>
  <c r="BQ15" i="34"/>
  <c r="CD566" i="34"/>
  <c r="BF80" i="34"/>
  <c r="BG118" i="34"/>
  <c r="BL118" i="34" s="1"/>
  <c r="BP118" i="34" s="1"/>
  <c r="Q118" i="34"/>
  <c r="CL686" i="34"/>
  <c r="BQ63" i="34"/>
  <c r="CJ752" i="34"/>
  <c r="CF263" i="34"/>
  <c r="BM42" i="34"/>
  <c r="CJ750" i="34"/>
  <c r="CE742" i="34"/>
  <c r="CK752" i="34"/>
  <c r="BO105" i="34"/>
  <c r="BS105" i="34" s="1"/>
  <c r="R14" i="34"/>
  <c r="BQ25" i="34"/>
  <c r="CD615" i="34"/>
  <c r="BK86" i="34"/>
  <c r="DD31" i="34"/>
  <c r="DF31" i="34" s="1"/>
  <c r="BP81" i="34"/>
  <c r="BL88" i="34"/>
  <c r="CE631" i="34"/>
  <c r="CD134" i="34"/>
  <c r="BF26" i="34"/>
  <c r="CE696" i="34"/>
  <c r="CL677" i="34"/>
  <c r="CE175" i="34"/>
  <c r="BL31" i="34"/>
  <c r="CF176" i="34" s="1"/>
  <c r="CF199" i="34"/>
  <c r="BM34" i="34"/>
  <c r="BY98" i="34"/>
  <c r="BQ67" i="34"/>
  <c r="CD158" i="34"/>
  <c r="BF29" i="34"/>
  <c r="DD20" i="34"/>
  <c r="DF20" i="34" s="1"/>
  <c r="BP94" i="34"/>
  <c r="CF681" i="34" s="1"/>
  <c r="CE462" i="34"/>
  <c r="BG67" i="34"/>
  <c r="Q67" i="34"/>
  <c r="BQ76" i="34"/>
  <c r="BQ69" i="34"/>
  <c r="CF480" i="34"/>
  <c r="CJ695" i="34"/>
  <c r="BO103" i="34"/>
  <c r="BS103" i="34" s="1"/>
  <c r="BQ37" i="34"/>
  <c r="CK702" i="34"/>
  <c r="CF694" i="34"/>
  <c r="CL684" i="34"/>
  <c r="CD495" i="34"/>
  <c r="BK71" i="34"/>
  <c r="BG114" i="34"/>
  <c r="BL114" i="34" s="1"/>
  <c r="BP114" i="34" s="1"/>
  <c r="Q114" i="34"/>
  <c r="CE310" i="34"/>
  <c r="CY48" i="34"/>
  <c r="CV48" i="34" s="1"/>
  <c r="BG48" i="34"/>
  <c r="Q48" i="34"/>
  <c r="BP99" i="34"/>
  <c r="CE720" i="34"/>
  <c r="BP57" i="34"/>
  <c r="DC48" i="34"/>
  <c r="CW48" i="34"/>
  <c r="BL83" i="34"/>
  <c r="CE591" i="34"/>
  <c r="CL715" i="34"/>
  <c r="BQ57" i="34"/>
  <c r="CF384" i="34"/>
  <c r="BI11" i="34"/>
  <c r="CC13" i="34"/>
  <c r="CL706" i="34"/>
  <c r="BQ22" i="34"/>
  <c r="CE351" i="34"/>
  <c r="BL53" i="34"/>
  <c r="BF107" i="34"/>
  <c r="BK107" i="34" s="1"/>
  <c r="BO107" i="34" s="1"/>
  <c r="BS107" i="34" s="1"/>
  <c r="CD782" i="34"/>
  <c r="BQ41" i="34"/>
  <c r="CD262" i="34"/>
  <c r="BF42" i="34"/>
  <c r="BM88" i="34"/>
  <c r="CF631" i="34"/>
  <c r="BQ39" i="34"/>
  <c r="BF93" i="34"/>
  <c r="CE183" i="34"/>
  <c r="BL32" i="34"/>
  <c r="CF184" i="34" s="1"/>
  <c r="DC29" i="34"/>
  <c r="CW29" i="34"/>
  <c r="CD182" i="34"/>
  <c r="BF32" i="34"/>
  <c r="BQ64" i="34"/>
  <c r="BM72" i="34"/>
  <c r="CF503" i="34"/>
  <c r="CD518" i="34"/>
  <c r="BF74" i="34"/>
  <c r="CF543" i="34"/>
  <c r="BM77" i="34"/>
  <c r="BQ31" i="34"/>
  <c r="CE414" i="34"/>
  <c r="BG61" i="34"/>
  <c r="Q61" i="34"/>
  <c r="BQ26" i="34"/>
  <c r="CD238" i="34"/>
  <c r="BF39" i="34"/>
  <c r="CL761" i="34"/>
  <c r="BG37" i="34"/>
  <c r="CY37" i="34"/>
  <c r="Q37" i="34"/>
  <c r="CE222" i="34"/>
  <c r="BQ35" i="34"/>
  <c r="BQ66" i="34"/>
  <c r="CF456" i="34"/>
  <c r="BM29" i="34"/>
  <c r="CF159" i="34"/>
  <c r="BM83" i="34"/>
  <c r="CF591" i="34"/>
  <c r="BP66" i="34"/>
  <c r="BM60" i="34"/>
  <c r="CF407" i="34"/>
  <c r="CE438" i="34"/>
  <c r="BG64" i="34"/>
  <c r="Q64" i="34"/>
  <c r="BL71" i="34"/>
  <c r="CF496" i="34" s="1"/>
  <c r="CE495" i="34"/>
  <c r="CD438" i="34"/>
  <c r="BF64" i="34"/>
  <c r="BY97" i="34"/>
  <c r="BQ40" i="34"/>
  <c r="BM55" i="34"/>
  <c r="CF367" i="34"/>
  <c r="BQ80" i="34"/>
  <c r="CF311" i="34"/>
  <c r="BM48" i="34"/>
  <c r="BQ18" i="34"/>
  <c r="BF11" i="34"/>
  <c r="CD13" i="34"/>
  <c r="CK755" i="34"/>
  <c r="K16" i="34"/>
  <c r="AQ16" i="34"/>
  <c r="BB16" i="34"/>
  <c r="BL74" i="34"/>
  <c r="CF520" i="34" s="1"/>
  <c r="CE519" i="34"/>
  <c r="BL68" i="34"/>
  <c r="CE471" i="34"/>
  <c r="CL687" i="34"/>
  <c r="R18" i="34"/>
  <c r="CD222" i="34"/>
  <c r="BF37" i="34"/>
  <c r="CE358" i="34"/>
  <c r="BG54" i="34"/>
  <c r="Q54" i="34"/>
  <c r="BQ58" i="34"/>
  <c r="CE406" i="34"/>
  <c r="BG60" i="34"/>
  <c r="Q60" i="34"/>
  <c r="CD638" i="34"/>
  <c r="BF89" i="34"/>
  <c r="BF118" i="34"/>
  <c r="BK118" i="34" s="1"/>
  <c r="BF110" i="34"/>
  <c r="BK110" i="34" s="1"/>
  <c r="CE287" i="34"/>
  <c r="BL45" i="34"/>
  <c r="CF288" i="34" s="1"/>
  <c r="BB65" i="33"/>
  <c r="BA24" i="33"/>
  <c r="CB117" i="33" s="1"/>
  <c r="CD799" i="33"/>
  <c r="AP106" i="33"/>
  <c r="O106" i="33" s="1"/>
  <c r="BB42" i="33"/>
  <c r="BK105" i="33"/>
  <c r="BO105" i="33" s="1"/>
  <c r="BS105" i="33" s="1"/>
  <c r="BW105" i="33" s="1"/>
  <c r="CD771" i="33" s="1"/>
  <c r="I72" i="33"/>
  <c r="I52" i="33"/>
  <c r="CD206" i="33"/>
  <c r="BB61" i="33"/>
  <c r="N61" i="33" s="1"/>
  <c r="BG35" i="33"/>
  <c r="BK35" i="33" s="1"/>
  <c r="BG31" i="33"/>
  <c r="BK31" i="33" s="1"/>
  <c r="CV31" i="33"/>
  <c r="CU31" i="33" s="1"/>
  <c r="CD366" i="33"/>
  <c r="CD558" i="33"/>
  <c r="BA73" i="33"/>
  <c r="CB510" i="33" s="1"/>
  <c r="BF109" i="33"/>
  <c r="BJ109" i="33" s="1"/>
  <c r="BN109" i="33" s="1"/>
  <c r="BR109" i="33" s="1"/>
  <c r="CD190" i="33"/>
  <c r="BE109" i="33"/>
  <c r="CB799" i="33" s="1"/>
  <c r="AP54" i="33"/>
  <c r="O54" i="33" s="1"/>
  <c r="I54" i="33"/>
  <c r="BB54" i="33"/>
  <c r="BA39" i="33"/>
  <c r="CB238" i="33" s="1"/>
  <c r="BA21" i="33"/>
  <c r="BE21" i="33" s="1"/>
  <c r="CD582" i="33"/>
  <c r="BB40" i="33"/>
  <c r="I64" i="33"/>
  <c r="BA104" i="33"/>
  <c r="I85" i="33"/>
  <c r="BB93" i="33"/>
  <c r="BB104" i="33"/>
  <c r="N104" i="33" s="1"/>
  <c r="I73" i="33"/>
  <c r="AP104" i="33"/>
  <c r="O104" i="33" s="1"/>
  <c r="BA53" i="33"/>
  <c r="BE53" i="33" s="1"/>
  <c r="AP73" i="33"/>
  <c r="O73" i="33" s="1"/>
  <c r="I82" i="33"/>
  <c r="AP67" i="33"/>
  <c r="O67" i="33" s="1"/>
  <c r="BA64" i="33"/>
  <c r="CB438" i="33" s="1"/>
  <c r="BA93" i="33"/>
  <c r="CB670" i="33" s="1"/>
  <c r="AP87" i="33"/>
  <c r="O87" i="33" s="1"/>
  <c r="AP82" i="33"/>
  <c r="O82" i="33" s="1"/>
  <c r="I84" i="33"/>
  <c r="CD502" i="33"/>
  <c r="I51" i="33"/>
  <c r="BG38" i="33"/>
  <c r="BK38" i="33" s="1"/>
  <c r="BE105" i="33"/>
  <c r="BI105" i="33" s="1"/>
  <c r="CD230" i="33"/>
  <c r="I78" i="33"/>
  <c r="I93" i="33"/>
  <c r="BB66" i="33"/>
  <c r="BA66" i="33"/>
  <c r="CB454" i="33" s="1"/>
  <c r="BA45" i="33"/>
  <c r="CB286" i="33" s="1"/>
  <c r="CV36" i="33"/>
  <c r="DA36" i="33" s="1"/>
  <c r="BG33" i="33"/>
  <c r="BK33" i="33" s="1"/>
  <c r="I95" i="33"/>
  <c r="BA80" i="33"/>
  <c r="CB566" i="33" s="1"/>
  <c r="BB20" i="33"/>
  <c r="CD214" i="33"/>
  <c r="BA47" i="33"/>
  <c r="CB302" i="33" s="1"/>
  <c r="BB101" i="33"/>
  <c r="AP111" i="33"/>
  <c r="O111" i="33" s="1"/>
  <c r="BA94" i="33"/>
  <c r="CB678" i="33" s="1"/>
  <c r="BB106" i="33"/>
  <c r="BA20" i="33"/>
  <c r="CB85" i="33" s="1"/>
  <c r="BB85" i="33"/>
  <c r="I106" i="33"/>
  <c r="BB45" i="33"/>
  <c r="AP66" i="33"/>
  <c r="O66" i="33" s="1"/>
  <c r="I111" i="33"/>
  <c r="AP20" i="33"/>
  <c r="O20" i="33" s="1"/>
  <c r="I47" i="33"/>
  <c r="BB95" i="33"/>
  <c r="BA85" i="33"/>
  <c r="CB606" i="33" s="1"/>
  <c r="BA95" i="33"/>
  <c r="CB686" i="33" s="1"/>
  <c r="BB96" i="33"/>
  <c r="BA117" i="33"/>
  <c r="BB29" i="33"/>
  <c r="N29" i="33" s="1"/>
  <c r="I74" i="33"/>
  <c r="BB51" i="33"/>
  <c r="N51" i="33" s="1"/>
  <c r="AP29" i="33"/>
  <c r="O29" i="33" s="1"/>
  <c r="BA29" i="33"/>
  <c r="CB158" i="33" s="1"/>
  <c r="BB78" i="33"/>
  <c r="AP41" i="33"/>
  <c r="O41" i="33" s="1"/>
  <c r="AP78" i="33"/>
  <c r="O78" i="33" s="1"/>
  <c r="I39" i="33"/>
  <c r="BA81" i="33"/>
  <c r="CB574" i="33" s="1"/>
  <c r="BB39" i="33"/>
  <c r="I46" i="33"/>
  <c r="BB49" i="33"/>
  <c r="I59" i="33"/>
  <c r="BA51" i="33"/>
  <c r="CB334" i="33" s="1"/>
  <c r="BA70" i="33"/>
  <c r="CB486" i="33" s="1"/>
  <c r="BB87" i="33"/>
  <c r="BA46" i="33"/>
  <c r="CB294" i="33" s="1"/>
  <c r="BB46" i="33"/>
  <c r="I87" i="33"/>
  <c r="I70" i="33"/>
  <c r="CC222" i="33"/>
  <c r="BF74" i="33"/>
  <c r="BJ74" i="33" s="1"/>
  <c r="I100" i="33"/>
  <c r="BA58" i="33"/>
  <c r="CB390" i="33" s="1"/>
  <c r="I58" i="33"/>
  <c r="AP74" i="33"/>
  <c r="O74" i="33" s="1"/>
  <c r="I80" i="33"/>
  <c r="AP80" i="33"/>
  <c r="O80" i="33" s="1"/>
  <c r="AP58" i="33"/>
  <c r="O58" i="33" s="1"/>
  <c r="BF58" i="33"/>
  <c r="BJ58" i="33" s="1"/>
  <c r="BA69" i="33"/>
  <c r="BE69" i="33" s="1"/>
  <c r="BA100" i="33"/>
  <c r="BE100" i="33" s="1"/>
  <c r="CB727" i="33" s="1"/>
  <c r="BA74" i="33"/>
  <c r="CB518" i="33" s="1"/>
  <c r="I37" i="33"/>
  <c r="AP37" i="33"/>
  <c r="O37" i="33" s="1"/>
  <c r="I117" i="33"/>
  <c r="BG86" i="33"/>
  <c r="CD614" i="33"/>
  <c r="AP100" i="33"/>
  <c r="O100" i="33" s="1"/>
  <c r="CW37" i="33"/>
  <c r="CT37" i="33" s="1"/>
  <c r="BB117" i="33"/>
  <c r="N117" i="33" s="1"/>
  <c r="BA37" i="33"/>
  <c r="BE37" i="33" s="1"/>
  <c r="BA103" i="33"/>
  <c r="BE103" i="33" s="1"/>
  <c r="BI103" i="33" s="1"/>
  <c r="BA84" i="33"/>
  <c r="CB598" i="33" s="1"/>
  <c r="BA28" i="33"/>
  <c r="CB150" i="33" s="1"/>
  <c r="BF105" i="33"/>
  <c r="CC767" i="33" s="1"/>
  <c r="BB83" i="33"/>
  <c r="N83" i="33" s="1"/>
  <c r="BB48" i="33"/>
  <c r="BB112" i="33"/>
  <c r="BB82" i="33"/>
  <c r="N82" i="33" s="1"/>
  <c r="BB47" i="33"/>
  <c r="N47" i="33" s="1"/>
  <c r="I97" i="33"/>
  <c r="BA119" i="33"/>
  <c r="BE119" i="33" s="1"/>
  <c r="BI119" i="33" s="1"/>
  <c r="AP19" i="33"/>
  <c r="O19" i="33" s="1"/>
  <c r="BB28" i="33"/>
  <c r="I31" i="33"/>
  <c r="I28" i="33"/>
  <c r="I19" i="33"/>
  <c r="AP31" i="33"/>
  <c r="O31" i="33" s="1"/>
  <c r="BB19" i="33"/>
  <c r="BA110" i="33"/>
  <c r="BE110" i="33" s="1"/>
  <c r="BB111" i="33"/>
  <c r="BB84" i="33"/>
  <c r="BF103" i="33"/>
  <c r="CC751" i="33" s="1"/>
  <c r="BB67" i="33"/>
  <c r="I67" i="33"/>
  <c r="BB64" i="33"/>
  <c r="I45" i="33"/>
  <c r="BB31" i="33"/>
  <c r="BB70" i="33"/>
  <c r="I24" i="33"/>
  <c r="AP24" i="33"/>
  <c r="O24" i="33" s="1"/>
  <c r="CU33" i="33"/>
  <c r="DA33" i="33"/>
  <c r="I30" i="33"/>
  <c r="BF99" i="33"/>
  <c r="AP107" i="33"/>
  <c r="O107" i="33" s="1"/>
  <c r="I107" i="33"/>
  <c r="BA107" i="33"/>
  <c r="I44" i="33"/>
  <c r="BE99" i="33"/>
  <c r="AP48" i="33"/>
  <c r="O48" i="33" s="1"/>
  <c r="I48" i="33"/>
  <c r="BB27" i="33"/>
  <c r="BB107" i="33"/>
  <c r="N107" i="33" s="1"/>
  <c r="BA97" i="33"/>
  <c r="BB97" i="33"/>
  <c r="N97" i="33" s="1"/>
  <c r="BB30" i="33"/>
  <c r="AP75" i="33"/>
  <c r="O75" i="33" s="1"/>
  <c r="BF119" i="33"/>
  <c r="BJ119" i="33" s="1"/>
  <c r="BA30" i="33"/>
  <c r="CB166" i="33" s="1"/>
  <c r="I65" i="33"/>
  <c r="AP65" i="33"/>
  <c r="O65" i="33" s="1"/>
  <c r="BA60" i="33"/>
  <c r="CB406" i="33" s="1"/>
  <c r="BB75" i="33"/>
  <c r="AP42" i="33"/>
  <c r="O42" i="33" s="1"/>
  <c r="I42" i="33"/>
  <c r="BA59" i="33"/>
  <c r="CB398" i="33" s="1"/>
  <c r="BB41" i="33"/>
  <c r="N41" i="33" s="1"/>
  <c r="BA41" i="33"/>
  <c r="BB114" i="33"/>
  <c r="BA89" i="33"/>
  <c r="CB638" i="33" s="1"/>
  <c r="BB44" i="33"/>
  <c r="AP108" i="33"/>
  <c r="O108" i="33" s="1"/>
  <c r="I108" i="33"/>
  <c r="BB52" i="33"/>
  <c r="N52" i="33" s="1"/>
  <c r="BA52" i="33"/>
  <c r="BB59" i="33"/>
  <c r="BB32" i="33"/>
  <c r="AP103" i="33"/>
  <c r="O103" i="33" s="1"/>
  <c r="I103" i="33"/>
  <c r="I61" i="33"/>
  <c r="I49" i="33"/>
  <c r="AP49" i="33"/>
  <c r="O49" i="33" s="1"/>
  <c r="BA72" i="33"/>
  <c r="BB72" i="33"/>
  <c r="N72" i="33" s="1"/>
  <c r="AP110" i="33"/>
  <c r="O110" i="33" s="1"/>
  <c r="I110" i="33"/>
  <c r="CC518" i="33"/>
  <c r="AP61" i="33"/>
  <c r="O61" i="33" s="1"/>
  <c r="AP119" i="33"/>
  <c r="O119" i="33" s="1"/>
  <c r="I119" i="33"/>
  <c r="I96" i="33"/>
  <c r="AP96" i="33"/>
  <c r="O96" i="33" s="1"/>
  <c r="I101" i="33"/>
  <c r="AP101" i="33"/>
  <c r="O101" i="33" s="1"/>
  <c r="BB108" i="33"/>
  <c r="CT25" i="33"/>
  <c r="I75" i="33"/>
  <c r="AP44" i="33"/>
  <c r="O44" i="33" s="1"/>
  <c r="AP94" i="33"/>
  <c r="O94" i="33" s="1"/>
  <c r="I94" i="33"/>
  <c r="BK113" i="33"/>
  <c r="BO113" i="33" s="1"/>
  <c r="BS113" i="33" s="1"/>
  <c r="BW113" i="33" s="1"/>
  <c r="CD835" i="33" s="1"/>
  <c r="CD831" i="33"/>
  <c r="CC350" i="33"/>
  <c r="BF53" i="33"/>
  <c r="CB142" i="33"/>
  <c r="CC422" i="33"/>
  <c r="BF62" i="33"/>
  <c r="CB182" i="33"/>
  <c r="AP26" i="33"/>
  <c r="O26" i="33" s="1"/>
  <c r="I26" i="33"/>
  <c r="BA26" i="33"/>
  <c r="AP92" i="33"/>
  <c r="O92" i="33" s="1"/>
  <c r="I92" i="33"/>
  <c r="BF73" i="33"/>
  <c r="CC510" i="33"/>
  <c r="BK107" i="33"/>
  <c r="BO107" i="33" s="1"/>
  <c r="BS107" i="33" s="1"/>
  <c r="BW107" i="33" s="1"/>
  <c r="CD787" i="33" s="1"/>
  <c r="CD783" i="33"/>
  <c r="BG64" i="33"/>
  <c r="CD438" i="33"/>
  <c r="CB630" i="33"/>
  <c r="CJ727" i="33"/>
  <c r="BG51" i="33"/>
  <c r="CD334" i="33"/>
  <c r="AP76" i="33"/>
  <c r="O76" i="33" s="1"/>
  <c r="I76" i="33"/>
  <c r="BK34" i="33"/>
  <c r="CD199" i="33"/>
  <c r="AP34" i="33"/>
  <c r="O34" i="33" s="1"/>
  <c r="I34" i="33"/>
  <c r="BA34" i="33"/>
  <c r="CC93" i="33"/>
  <c r="BF21" i="33"/>
  <c r="CW21" i="33"/>
  <c r="BK56" i="33"/>
  <c r="CD375" i="33"/>
  <c r="BK110" i="33"/>
  <c r="BO110" i="33" s="1"/>
  <c r="BS110" i="33" s="1"/>
  <c r="BW110" i="33" s="1"/>
  <c r="CD811" i="33" s="1"/>
  <c r="CD807" i="33"/>
  <c r="I43" i="33"/>
  <c r="AP43" i="33"/>
  <c r="O43" i="33" s="1"/>
  <c r="CC614" i="33"/>
  <c r="BF86" i="33"/>
  <c r="AP60" i="33"/>
  <c r="O60" i="33" s="1"/>
  <c r="I60" i="33"/>
  <c r="AP115" i="33"/>
  <c r="O115" i="33" s="1"/>
  <c r="I115" i="33"/>
  <c r="BA115" i="33"/>
  <c r="CB126" i="33"/>
  <c r="BE25" i="33"/>
  <c r="BG76" i="33"/>
  <c r="CD534" i="33"/>
  <c r="BK55" i="33"/>
  <c r="CD367" i="33"/>
  <c r="I89" i="33"/>
  <c r="AP89" i="33"/>
  <c r="O89" i="33" s="1"/>
  <c r="AP79" i="33"/>
  <c r="O79" i="33" s="1"/>
  <c r="I79" i="33"/>
  <c r="BA79" i="33"/>
  <c r="BK44" i="33"/>
  <c r="CD279" i="33"/>
  <c r="BB76" i="33"/>
  <c r="N76" i="33" s="1"/>
  <c r="AP98" i="33"/>
  <c r="O98" i="33" s="1"/>
  <c r="I98" i="33"/>
  <c r="BB98" i="33"/>
  <c r="N98" i="33" s="1"/>
  <c r="BA98" i="33"/>
  <c r="CB318" i="33"/>
  <c r="BB26" i="33"/>
  <c r="N26" i="33" s="1"/>
  <c r="AP35" i="33"/>
  <c r="O35" i="33" s="1"/>
  <c r="I35" i="33"/>
  <c r="BA35" i="33"/>
  <c r="BB35" i="33"/>
  <c r="N35" i="33" s="1"/>
  <c r="AP40" i="33"/>
  <c r="O40" i="33" s="1"/>
  <c r="I40" i="33"/>
  <c r="BB79" i="33"/>
  <c r="N79" i="33" s="1"/>
  <c r="AP88" i="33"/>
  <c r="O88" i="33" s="1"/>
  <c r="I88" i="33"/>
  <c r="DA38" i="33"/>
  <c r="CU38" i="33"/>
  <c r="BK41" i="33"/>
  <c r="CD255" i="33"/>
  <c r="AP23" i="33"/>
  <c r="O23" i="33" s="1"/>
  <c r="I23" i="33"/>
  <c r="BA23" i="33"/>
  <c r="BB23" i="33"/>
  <c r="N23" i="33" s="1"/>
  <c r="BK36" i="33"/>
  <c r="CD215" i="33"/>
  <c r="BJ37" i="33"/>
  <c r="CC223" i="33"/>
  <c r="BK114" i="33"/>
  <c r="BO114" i="33" s="1"/>
  <c r="BS114" i="33" s="1"/>
  <c r="BW114" i="33" s="1"/>
  <c r="CD843" i="33" s="1"/>
  <c r="CD839" i="33"/>
  <c r="I38" i="33"/>
  <c r="AP38" i="33"/>
  <c r="O38" i="33" s="1"/>
  <c r="BA38" i="33"/>
  <c r="BK20" i="33"/>
  <c r="CD86" i="33"/>
  <c r="AP63" i="33"/>
  <c r="O63" i="33" s="1"/>
  <c r="I63" i="33"/>
  <c r="BB63" i="33"/>
  <c r="N63" i="33" s="1"/>
  <c r="BA63" i="33"/>
  <c r="DA26" i="33"/>
  <c r="CU26" i="33"/>
  <c r="BK82" i="33"/>
  <c r="CD583" i="33"/>
  <c r="BK87" i="33"/>
  <c r="CD623" i="33"/>
  <c r="CU41" i="33"/>
  <c r="DA41" i="33"/>
  <c r="BB38" i="33"/>
  <c r="N38" i="33" s="1"/>
  <c r="CJ670" i="33"/>
  <c r="I116" i="33"/>
  <c r="AP116" i="33"/>
  <c r="O116" i="33" s="1"/>
  <c r="BA116" i="33"/>
  <c r="AP50" i="33"/>
  <c r="O50" i="33" s="1"/>
  <c r="I50" i="33"/>
  <c r="CJ668" i="33"/>
  <c r="BK58" i="33"/>
  <c r="CD391" i="33"/>
  <c r="CB262" i="33"/>
  <c r="BF80" i="33"/>
  <c r="CC566" i="33"/>
  <c r="CG704" i="33"/>
  <c r="I27" i="33"/>
  <c r="AP27" i="33"/>
  <c r="O27" i="33" s="1"/>
  <c r="CC406" i="33"/>
  <c r="BF60" i="33"/>
  <c r="AP32" i="33"/>
  <c r="O32" i="33" s="1"/>
  <c r="I32" i="33"/>
  <c r="CC478" i="33"/>
  <c r="BF69" i="33"/>
  <c r="BK95" i="33"/>
  <c r="BO95" i="33" s="1"/>
  <c r="BS95" i="33" s="1"/>
  <c r="BW95" i="33" s="1"/>
  <c r="CD691" i="33" s="1"/>
  <c r="CD687" i="33"/>
  <c r="BK75" i="33"/>
  <c r="CD527" i="33"/>
  <c r="BF110" i="33"/>
  <c r="BK117" i="33"/>
  <c r="BO117" i="33" s="1"/>
  <c r="BS117" i="33" s="1"/>
  <c r="BW117" i="33" s="1"/>
  <c r="CD867" i="33" s="1"/>
  <c r="CD863" i="33"/>
  <c r="DA44" i="33"/>
  <c r="CU44" i="33"/>
  <c r="BK73" i="33"/>
  <c r="CD511" i="33"/>
  <c r="CD158" i="33"/>
  <c r="CV29" i="33"/>
  <c r="BG29" i="33"/>
  <c r="CD503" i="33"/>
  <c r="BK72" i="33"/>
  <c r="BG85" i="33"/>
  <c r="CD606" i="33"/>
  <c r="AP55" i="33"/>
  <c r="O55" i="33" s="1"/>
  <c r="I55" i="33"/>
  <c r="BA55" i="33"/>
  <c r="BB55" i="33"/>
  <c r="N55" i="33" s="1"/>
  <c r="CD519" i="33"/>
  <c r="BK74" i="33"/>
  <c r="BG88" i="33"/>
  <c r="CD630" i="33"/>
  <c r="BK19" i="33"/>
  <c r="CD78" i="33"/>
  <c r="CG733" i="33"/>
  <c r="CB725" i="33"/>
  <c r="CJ674" i="33"/>
  <c r="CU25" i="33"/>
  <c r="DA25" i="33"/>
  <c r="DB25" i="33"/>
  <c r="BK79" i="33"/>
  <c r="CD559" i="33"/>
  <c r="AP77" i="33"/>
  <c r="O77" i="33" s="1"/>
  <c r="I77" i="33"/>
  <c r="BK112" i="33"/>
  <c r="BO112" i="33" s="1"/>
  <c r="BS112" i="33" s="1"/>
  <c r="BW112" i="33" s="1"/>
  <c r="CD827" i="33" s="1"/>
  <c r="CD823" i="33"/>
  <c r="BB34" i="33"/>
  <c r="N34" i="33" s="1"/>
  <c r="CD551" i="33"/>
  <c r="BK78" i="33"/>
  <c r="BG89" i="33"/>
  <c r="CD638" i="33"/>
  <c r="CB310" i="33"/>
  <c r="CI682" i="33"/>
  <c r="BB77" i="33"/>
  <c r="N77" i="33" s="1"/>
  <c r="CV48" i="33"/>
  <c r="BG48" i="33"/>
  <c r="CD310" i="33"/>
  <c r="BB115" i="33"/>
  <c r="N115" i="33" s="1"/>
  <c r="I102" i="33"/>
  <c r="AP102" i="33"/>
  <c r="O102" i="33" s="1"/>
  <c r="BA102" i="33"/>
  <c r="BB102" i="33"/>
  <c r="N102" i="33" s="1"/>
  <c r="CI676" i="33"/>
  <c r="CD668" i="33"/>
  <c r="BK119" i="33"/>
  <c r="BO119" i="33" s="1"/>
  <c r="BS119" i="33" s="1"/>
  <c r="BW119" i="33" s="1"/>
  <c r="CD883" i="33" s="1"/>
  <c r="CD879" i="33"/>
  <c r="CH684" i="33"/>
  <c r="CC676" i="33"/>
  <c r="DA23" i="33"/>
  <c r="CU23" i="33"/>
  <c r="BG45" i="33"/>
  <c r="CV45" i="33"/>
  <c r="CD286" i="33"/>
  <c r="BG59" i="33"/>
  <c r="CD398" i="33"/>
  <c r="CU37" i="33"/>
  <c r="DA37" i="33"/>
  <c r="CD383" i="33"/>
  <c r="BK57" i="33"/>
  <c r="CG738" i="33"/>
  <c r="BK22" i="33"/>
  <c r="CD102" i="33"/>
  <c r="CB614" i="33"/>
  <c r="BE86" i="33"/>
  <c r="CD598" i="33"/>
  <c r="BG84" i="33"/>
  <c r="BK25" i="33"/>
  <c r="CD127" i="33"/>
  <c r="CD246" i="33"/>
  <c r="CV40" i="33"/>
  <c r="BG40" i="33"/>
  <c r="BA77" i="33"/>
  <c r="BF50" i="33"/>
  <c r="CC326" i="33"/>
  <c r="CD463" i="33"/>
  <c r="BK67" i="33"/>
  <c r="CD471" i="33"/>
  <c r="BK68" i="33"/>
  <c r="BK104" i="33"/>
  <c r="BO104" i="33" s="1"/>
  <c r="BS104" i="33" s="1"/>
  <c r="BW104" i="33" s="1"/>
  <c r="CD763" i="33" s="1"/>
  <c r="CD759" i="33"/>
  <c r="BG53" i="33"/>
  <c r="CD350" i="33"/>
  <c r="BF81" i="33"/>
  <c r="CC574" i="33"/>
  <c r="CH874" i="33"/>
  <c r="BG43" i="33"/>
  <c r="CV43" i="33"/>
  <c r="CD270" i="33"/>
  <c r="CD590" i="33"/>
  <c r="BG83" i="33"/>
  <c r="BK23" i="33"/>
  <c r="CD110" i="33"/>
  <c r="CJ672" i="33"/>
  <c r="BK37" i="33"/>
  <c r="CD223" i="33"/>
  <c r="CD423" i="33"/>
  <c r="BK62" i="33"/>
  <c r="AP53" i="33"/>
  <c r="O53" i="33" s="1"/>
  <c r="I53" i="33"/>
  <c r="DA22" i="33"/>
  <c r="CU22" i="33"/>
  <c r="CI681" i="33"/>
  <c r="CV24" i="33"/>
  <c r="BG24" i="33"/>
  <c r="CD117" i="33"/>
  <c r="CI680" i="33"/>
  <c r="AP22" i="33"/>
  <c r="O22" i="33" s="1"/>
  <c r="I22" i="33"/>
  <c r="BA22" i="33"/>
  <c r="AP57" i="33"/>
  <c r="O57" i="33" s="1"/>
  <c r="I57" i="33"/>
  <c r="BA57" i="33"/>
  <c r="AP81" i="33"/>
  <c r="O81" i="33" s="1"/>
  <c r="I81" i="33"/>
  <c r="BK93" i="33"/>
  <c r="BO93" i="33" s="1"/>
  <c r="BS93" i="33" s="1"/>
  <c r="BW93" i="33" s="1"/>
  <c r="CD675" i="33" s="1"/>
  <c r="CD671" i="33"/>
  <c r="BG21" i="33"/>
  <c r="CV21" i="33"/>
  <c r="CD93" i="33"/>
  <c r="CJ677" i="33"/>
  <c r="BF33" i="33"/>
  <c r="CW33" i="33"/>
  <c r="CC190" i="33"/>
  <c r="CB246" i="33"/>
  <c r="CB190" i="33"/>
  <c r="BE33" i="33"/>
  <c r="BF57" i="33"/>
  <c r="CC382" i="33"/>
  <c r="BG30" i="33"/>
  <c r="CV30" i="33"/>
  <c r="CD166" i="33"/>
  <c r="CD455" i="33"/>
  <c r="BK66" i="33"/>
  <c r="CH733" i="33"/>
  <c r="CC725" i="33"/>
  <c r="BA76" i="33"/>
  <c r="CV49" i="33"/>
  <c r="BG49" i="33"/>
  <c r="CD318" i="33"/>
  <c r="CB590" i="33"/>
  <c r="CB694" i="33"/>
  <c r="CG702" i="33"/>
  <c r="BK96" i="33"/>
  <c r="BO96" i="33" s="1"/>
  <c r="BS96" i="33" s="1"/>
  <c r="BW96" i="33" s="1"/>
  <c r="CD699" i="33" s="1"/>
  <c r="CD695" i="33"/>
  <c r="CG700" i="33"/>
  <c r="CB692" i="33"/>
  <c r="BG69" i="33"/>
  <c r="CD478" i="33"/>
  <c r="AP112" i="33"/>
  <c r="O112" i="33" s="1"/>
  <c r="I112" i="33"/>
  <c r="BG28" i="33"/>
  <c r="CV28" i="33"/>
  <c r="CD150" i="33"/>
  <c r="AP36" i="33"/>
  <c r="O36" i="33" s="1"/>
  <c r="I36" i="33"/>
  <c r="BB36" i="33"/>
  <c r="N36" i="33" s="1"/>
  <c r="BA36" i="33"/>
  <c r="BF94" i="33"/>
  <c r="CC678" i="33"/>
  <c r="BA92" i="33"/>
  <c r="BK108" i="33"/>
  <c r="BO108" i="33" s="1"/>
  <c r="BS108" i="33" s="1"/>
  <c r="BW108" i="33" s="1"/>
  <c r="CD795" i="33" s="1"/>
  <c r="CD791" i="33"/>
  <c r="CD262" i="33"/>
  <c r="CV42" i="33"/>
  <c r="BG42" i="33"/>
  <c r="BG80" i="33"/>
  <c r="CD566" i="33"/>
  <c r="BG77" i="33"/>
  <c r="CD542" i="33"/>
  <c r="CD415" i="33"/>
  <c r="BK61" i="33"/>
  <c r="BF113" i="33"/>
  <c r="BG81" i="33"/>
  <c r="CD574" i="33"/>
  <c r="CD670" i="33"/>
  <c r="CI678" i="33"/>
  <c r="BF89" i="33"/>
  <c r="CC638" i="33"/>
  <c r="BG60" i="33"/>
  <c r="CD406" i="33"/>
  <c r="CD142" i="33"/>
  <c r="BG27" i="33"/>
  <c r="CV27" i="33"/>
  <c r="CH731" i="33"/>
  <c r="CD495" i="33"/>
  <c r="BK71" i="33"/>
  <c r="AP118" i="33"/>
  <c r="O118" i="33" s="1"/>
  <c r="I118" i="33"/>
  <c r="BA118" i="33"/>
  <c r="BB118" i="33"/>
  <c r="N118" i="33" s="1"/>
  <c r="AP62" i="33"/>
  <c r="O62" i="33" s="1"/>
  <c r="I62" i="33"/>
  <c r="BA62" i="33"/>
  <c r="BB116" i="33"/>
  <c r="N116" i="33" s="1"/>
  <c r="CJ673" i="33"/>
  <c r="CD294" i="33"/>
  <c r="BG46" i="33"/>
  <c r="CV46" i="33"/>
  <c r="CH737" i="33"/>
  <c r="BJ100" i="33"/>
  <c r="CC727" i="33"/>
  <c r="BG70" i="33"/>
  <c r="CD486" i="33"/>
  <c r="BB92" i="33"/>
  <c r="N92" i="33" s="1"/>
  <c r="AP71" i="33"/>
  <c r="O71" i="33" s="1"/>
  <c r="I71" i="33"/>
  <c r="BB71" i="33"/>
  <c r="N71" i="33" s="1"/>
  <c r="BA71" i="33"/>
  <c r="AP56" i="33"/>
  <c r="O56" i="33" s="1"/>
  <c r="I56" i="33"/>
  <c r="BB56" i="33"/>
  <c r="N56" i="33" s="1"/>
  <c r="BA56" i="33"/>
  <c r="CV32" i="33"/>
  <c r="BG32" i="33"/>
  <c r="CD182" i="33"/>
  <c r="BK52" i="33"/>
  <c r="CD343" i="33"/>
  <c r="CH752" i="33"/>
  <c r="CH702" i="33"/>
  <c r="BG39" i="33"/>
  <c r="CV39" i="33"/>
  <c r="CD238" i="33"/>
  <c r="BK92" i="33"/>
  <c r="CD663" i="33"/>
  <c r="BK101" i="33"/>
  <c r="BO101" i="33" s="1"/>
  <c r="BS101" i="33" s="1"/>
  <c r="BW101" i="33" s="1"/>
  <c r="CD739" i="33" s="1"/>
  <c r="CD735" i="33"/>
  <c r="BG50" i="33"/>
  <c r="CD326" i="33"/>
  <c r="BE113" i="33"/>
  <c r="CW24" i="33"/>
  <c r="BF24" i="33"/>
  <c r="CC117" i="33"/>
  <c r="BA43" i="33"/>
  <c r="BG47" i="33"/>
  <c r="CV47" i="33"/>
  <c r="CD302" i="33"/>
  <c r="CD359" i="33"/>
  <c r="BK54" i="33"/>
  <c r="BB43" i="33"/>
  <c r="N43" i="33" s="1"/>
  <c r="CD662" i="33"/>
  <c r="CD431" i="33"/>
  <c r="BK63" i="33"/>
  <c r="AP114" i="33"/>
  <c r="O114" i="33" s="1"/>
  <c r="I114" i="33"/>
  <c r="BK103" i="33"/>
  <c r="BO103" i="33" s="1"/>
  <c r="BS103" i="33" s="1"/>
  <c r="BW103" i="33" s="1"/>
  <c r="CD755" i="33" s="1"/>
  <c r="CD751" i="33"/>
  <c r="BK26" i="33"/>
  <c r="CD135" i="33"/>
  <c r="BB22" i="33"/>
  <c r="N22" i="33" s="1"/>
  <c r="CU35" i="33"/>
  <c r="DA35" i="33"/>
  <c r="BG65" i="33"/>
  <c r="CD446" i="33"/>
  <c r="AP68" i="33"/>
  <c r="O68" i="33" s="1"/>
  <c r="I68" i="33"/>
  <c r="BA68" i="33"/>
  <c r="BB68" i="33"/>
  <c r="N68" i="33" s="1"/>
  <c r="DA34" i="33"/>
  <c r="CU34" i="33"/>
  <c r="BB88" i="33"/>
  <c r="N88" i="33" s="1"/>
  <c r="AP21" i="33"/>
  <c r="O21" i="33" s="1"/>
  <c r="I21" i="33"/>
  <c r="AP69" i="33"/>
  <c r="O69" i="33" s="1"/>
  <c r="I69" i="33"/>
  <c r="BK94" i="33"/>
  <c r="BO94" i="33" s="1"/>
  <c r="BS94" i="33" s="1"/>
  <c r="BW94" i="33" s="1"/>
  <c r="CD683" i="33" s="1"/>
  <c r="CD679" i="33"/>
  <c r="BA50" i="33"/>
  <c r="CB446" i="33"/>
  <c r="AP83" i="33"/>
  <c r="O83" i="33" s="1"/>
  <c r="I83" i="33"/>
  <c r="CC486" i="33" l="1"/>
  <c r="N70" i="33"/>
  <c r="BF45" i="33"/>
  <c r="N45" i="33"/>
  <c r="BF114" i="33"/>
  <c r="N114" i="33"/>
  <c r="BE31" i="33"/>
  <c r="CB175" i="33" s="1"/>
  <c r="N31" i="33"/>
  <c r="BE78" i="33"/>
  <c r="N78" i="33"/>
  <c r="BF66" i="33"/>
  <c r="N66" i="33"/>
  <c r="BF27" i="33"/>
  <c r="N27" i="33"/>
  <c r="CC606" i="33"/>
  <c r="N85" i="33"/>
  <c r="CC446" i="33"/>
  <c r="N65" i="33"/>
  <c r="BF64" i="33"/>
  <c r="N64" i="33"/>
  <c r="CW46" i="33"/>
  <c r="N46" i="33"/>
  <c r="BF106" i="33"/>
  <c r="N106" i="33"/>
  <c r="BE67" i="33"/>
  <c r="BI67" i="33" s="1"/>
  <c r="N67" i="33"/>
  <c r="BE112" i="33"/>
  <c r="BI112" i="33" s="1"/>
  <c r="N112" i="33"/>
  <c r="CC670" i="33"/>
  <c r="N93" i="33"/>
  <c r="BF48" i="33"/>
  <c r="BJ48" i="33" s="1"/>
  <c r="N48" i="33"/>
  <c r="BE87" i="33"/>
  <c r="CB623" i="33" s="1"/>
  <c r="N87" i="33"/>
  <c r="BE108" i="33"/>
  <c r="N108" i="33"/>
  <c r="BE75" i="33"/>
  <c r="CB527" i="33" s="1"/>
  <c r="N75" i="33"/>
  <c r="CC598" i="33"/>
  <c r="N84" i="33"/>
  <c r="BE101" i="33"/>
  <c r="BI101" i="33" s="1"/>
  <c r="N101" i="33"/>
  <c r="BF42" i="33"/>
  <c r="N42" i="33"/>
  <c r="CC150" i="33"/>
  <c r="N28" i="33"/>
  <c r="BE111" i="33"/>
  <c r="BI111" i="33" s="1"/>
  <c r="N111" i="33"/>
  <c r="BE96" i="33"/>
  <c r="N96" i="33"/>
  <c r="BF32" i="33"/>
  <c r="N32" i="33"/>
  <c r="BF40" i="33"/>
  <c r="N40" i="33"/>
  <c r="CC398" i="33"/>
  <c r="N59" i="33"/>
  <c r="BE19" i="33"/>
  <c r="CB78" i="33" s="1"/>
  <c r="N19" i="33"/>
  <c r="BE49" i="33"/>
  <c r="N49" i="33"/>
  <c r="CC85" i="33"/>
  <c r="N20" i="33"/>
  <c r="CW44" i="33"/>
  <c r="CT44" i="33" s="1"/>
  <c r="N44" i="33"/>
  <c r="BF95" i="33"/>
  <c r="N95" i="33"/>
  <c r="CW30" i="33"/>
  <c r="N30" i="33"/>
  <c r="BF39" i="33"/>
  <c r="N39" i="33"/>
  <c r="BE54" i="33"/>
  <c r="CB359" i="33" s="1"/>
  <c r="N54" i="33"/>
  <c r="DF45" i="34"/>
  <c r="BJ25" i="33"/>
  <c r="CC128" i="33" s="1"/>
  <c r="BT111" i="34"/>
  <c r="BX111" i="34" s="1"/>
  <c r="BK84" i="34"/>
  <c r="BO84" i="34" s="1"/>
  <c r="DF43" i="34"/>
  <c r="BK85" i="34"/>
  <c r="CE608" i="34" s="1"/>
  <c r="BL72" i="34"/>
  <c r="BO72" i="34" s="1"/>
  <c r="CF696" i="34"/>
  <c r="BL43" i="34"/>
  <c r="CF272" i="34" s="1"/>
  <c r="BP96" i="34"/>
  <c r="CF697" i="34" s="1"/>
  <c r="CD335" i="34"/>
  <c r="BO111" i="34"/>
  <c r="BS111" i="34" s="1"/>
  <c r="CE431" i="34"/>
  <c r="CD543" i="34"/>
  <c r="CE551" i="34"/>
  <c r="CD367" i="34"/>
  <c r="DA19" i="33"/>
  <c r="BO101" i="34"/>
  <c r="BS101" i="34" s="1"/>
  <c r="CE738" i="34" s="1"/>
  <c r="BT101" i="34"/>
  <c r="CF738" i="34" s="1"/>
  <c r="CF736" i="34"/>
  <c r="BL23" i="34"/>
  <c r="CF111" i="34" s="1"/>
  <c r="BK81" i="34"/>
  <c r="CE576" i="34" s="1"/>
  <c r="CE399" i="34"/>
  <c r="BK63" i="34"/>
  <c r="CE432" i="34" s="1"/>
  <c r="BK78" i="34"/>
  <c r="BO78" i="34" s="1"/>
  <c r="CE607" i="34"/>
  <c r="CE559" i="34"/>
  <c r="CF744" i="34"/>
  <c r="BK82" i="34"/>
  <c r="CE584" i="34" s="1"/>
  <c r="BP30" i="34"/>
  <c r="CF169" i="34" s="1"/>
  <c r="BW107" i="34"/>
  <c r="BK30" i="34"/>
  <c r="CE168" i="34" s="1"/>
  <c r="CD271" i="34"/>
  <c r="BK44" i="34"/>
  <c r="BO44" i="34" s="1"/>
  <c r="CE281" i="34" s="1"/>
  <c r="CD503" i="34"/>
  <c r="CV23" i="34"/>
  <c r="BK59" i="34"/>
  <c r="CE400" i="34" s="1"/>
  <c r="CB222" i="33"/>
  <c r="BE73" i="33"/>
  <c r="CB511" i="33" s="1"/>
  <c r="BW103" i="34"/>
  <c r="CE755" i="34" s="1"/>
  <c r="CE599" i="34"/>
  <c r="BW108" i="34"/>
  <c r="BL75" i="34"/>
  <c r="CF528" i="34" s="1"/>
  <c r="BF96" i="33"/>
  <c r="BJ96" i="33" s="1"/>
  <c r="BW106" i="34"/>
  <c r="BL27" i="34"/>
  <c r="CF144" i="34" s="1"/>
  <c r="BC18" i="34"/>
  <c r="CE69" i="34" s="1"/>
  <c r="CV33" i="34"/>
  <c r="BW115" i="34"/>
  <c r="BB18" i="34"/>
  <c r="CD69" i="34" s="1"/>
  <c r="BW112" i="34"/>
  <c r="BW105" i="34"/>
  <c r="BK36" i="34"/>
  <c r="CE216" i="34" s="1"/>
  <c r="BL70" i="34"/>
  <c r="CF488" i="34" s="1"/>
  <c r="CE794" i="34"/>
  <c r="CE786" i="34"/>
  <c r="CE850" i="34"/>
  <c r="CF280" i="34"/>
  <c r="CE778" i="34"/>
  <c r="DD36" i="34"/>
  <c r="DF36" i="34" s="1"/>
  <c r="BT113" i="34"/>
  <c r="BX113" i="34" s="1"/>
  <c r="CF833" i="34"/>
  <c r="BT117" i="34"/>
  <c r="BX117" i="34" s="1"/>
  <c r="CF865" i="34"/>
  <c r="BO100" i="34"/>
  <c r="CE770" i="34"/>
  <c r="CE754" i="34"/>
  <c r="BL50" i="34"/>
  <c r="BP50" i="34" s="1"/>
  <c r="BO117" i="34"/>
  <c r="BS117" i="34" s="1"/>
  <c r="BW104" i="34"/>
  <c r="BP100" i="34"/>
  <c r="BT114" i="34"/>
  <c r="BX114" i="34" s="1"/>
  <c r="CF841" i="34"/>
  <c r="BT110" i="34"/>
  <c r="BX110" i="34" s="1"/>
  <c r="CF809" i="34"/>
  <c r="BK23" i="34"/>
  <c r="BL36" i="34"/>
  <c r="BP36" i="34" s="1"/>
  <c r="BK53" i="34"/>
  <c r="BO53" i="34" s="1"/>
  <c r="BT118" i="34"/>
  <c r="BX118" i="34" s="1"/>
  <c r="CF873" i="34"/>
  <c r="CD143" i="34"/>
  <c r="DD27" i="34"/>
  <c r="DF27" i="34" s="1"/>
  <c r="BT119" i="34"/>
  <c r="BX119" i="34" s="1"/>
  <c r="CF881" i="34"/>
  <c r="BK41" i="34"/>
  <c r="CE256" i="34" s="1"/>
  <c r="BT99" i="34"/>
  <c r="CF722" i="34" s="1"/>
  <c r="CF721" i="34"/>
  <c r="BK70" i="34"/>
  <c r="CE488" i="34" s="1"/>
  <c r="BT102" i="34"/>
  <c r="BX102" i="34" s="1"/>
  <c r="CF745" i="34"/>
  <c r="CE826" i="34"/>
  <c r="CD127" i="34"/>
  <c r="BK50" i="34"/>
  <c r="CE328" i="34" s="1"/>
  <c r="BK56" i="34"/>
  <c r="BO56" i="34" s="1"/>
  <c r="CE615" i="34"/>
  <c r="BF101" i="33"/>
  <c r="BJ101" i="33" s="1"/>
  <c r="BM101" i="33" s="1"/>
  <c r="BE82" i="33"/>
  <c r="CB583" i="33" s="1"/>
  <c r="BK33" i="34"/>
  <c r="CE192" i="34" s="1"/>
  <c r="BE65" i="33"/>
  <c r="CB447" i="33" s="1"/>
  <c r="BF93" i="33"/>
  <c r="BJ93" i="33" s="1"/>
  <c r="BK79" i="34"/>
  <c r="CE560" i="34" s="1"/>
  <c r="BO102" i="34"/>
  <c r="BS102" i="34" s="1"/>
  <c r="CE744" i="34"/>
  <c r="BK66" i="34"/>
  <c r="CE456" i="34" s="1"/>
  <c r="DD34" i="34"/>
  <c r="DF34" i="34" s="1"/>
  <c r="BL34" i="34"/>
  <c r="BP34" i="34" s="1"/>
  <c r="BO52" i="34"/>
  <c r="CD535" i="34"/>
  <c r="DA31" i="33"/>
  <c r="CU20" i="33"/>
  <c r="BI109" i="33"/>
  <c r="BM109" i="33" s="1"/>
  <c r="BQ109" i="33" s="1"/>
  <c r="BU109" i="33" s="1"/>
  <c r="CB803" i="33" s="1"/>
  <c r="CC262" i="33"/>
  <c r="BE42" i="33"/>
  <c r="CB263" i="33" s="1"/>
  <c r="CW42" i="33"/>
  <c r="CT42" i="33" s="1"/>
  <c r="CE343" i="34"/>
  <c r="CW39" i="33"/>
  <c r="CT39" i="33" s="1"/>
  <c r="CC238" i="33"/>
  <c r="DD42" i="34"/>
  <c r="DF42" i="34" s="1"/>
  <c r="K18" i="34"/>
  <c r="CD175" i="33"/>
  <c r="CE687" i="34"/>
  <c r="BK68" i="34"/>
  <c r="CE472" i="34" s="1"/>
  <c r="BE24" i="33"/>
  <c r="CB118" i="33" s="1"/>
  <c r="CC799" i="33"/>
  <c r="DD25" i="34"/>
  <c r="DF25" i="34" s="1"/>
  <c r="BK34" i="34"/>
  <c r="CE200" i="34" s="1"/>
  <c r="BO46" i="34"/>
  <c r="BO119" i="34"/>
  <c r="BS119" i="34" s="1"/>
  <c r="CE882" i="34" s="1"/>
  <c r="CD591" i="34"/>
  <c r="BE81" i="33"/>
  <c r="CB575" i="33" s="1"/>
  <c r="DF46" i="34"/>
  <c r="CE375" i="34"/>
  <c r="BP109" i="34"/>
  <c r="BO109" i="34"/>
  <c r="CD479" i="34"/>
  <c r="BK69" i="34"/>
  <c r="CE480" i="34" s="1"/>
  <c r="BP46" i="34"/>
  <c r="CE296" i="34"/>
  <c r="BB14" i="34"/>
  <c r="BF14" i="34" s="1"/>
  <c r="K14" i="34"/>
  <c r="BP116" i="34"/>
  <c r="BO116" i="34"/>
  <c r="BQ46" i="34"/>
  <c r="CF296" i="34"/>
  <c r="AQ14" i="34"/>
  <c r="BB13" i="34"/>
  <c r="CD29" i="34" s="1"/>
  <c r="AQ13" i="34"/>
  <c r="BC13" i="34"/>
  <c r="CY13" i="34" s="1"/>
  <c r="BO118" i="34"/>
  <c r="BS118" i="34" s="1"/>
  <c r="BO110" i="34"/>
  <c r="BS110" i="34" s="1"/>
  <c r="DD29" i="34"/>
  <c r="DF29" i="34" s="1"/>
  <c r="DF33" i="34"/>
  <c r="CD102" i="34"/>
  <c r="BK22" i="34"/>
  <c r="DD22" i="34"/>
  <c r="DF22" i="34" s="1"/>
  <c r="CV22" i="34"/>
  <c r="CE207" i="34"/>
  <c r="BL35" i="34"/>
  <c r="CF208" i="34" s="1"/>
  <c r="BL22" i="34"/>
  <c r="CF103" i="34" s="1"/>
  <c r="CE102" i="34"/>
  <c r="CV35" i="34"/>
  <c r="DD35" i="34"/>
  <c r="DF35" i="34" s="1"/>
  <c r="CD207" i="34"/>
  <c r="BK35" i="34"/>
  <c r="BK24" i="34"/>
  <c r="CD118" i="34"/>
  <c r="BL58" i="34"/>
  <c r="CF392" i="34" s="1"/>
  <c r="CE391" i="34"/>
  <c r="DF38" i="34"/>
  <c r="CE118" i="34"/>
  <c r="BL24" i="34"/>
  <c r="CF119" i="34" s="1"/>
  <c r="CD391" i="34"/>
  <c r="BK58" i="34"/>
  <c r="CD511" i="34"/>
  <c r="BK73" i="34"/>
  <c r="BL73" i="34"/>
  <c r="CF512" i="34" s="1"/>
  <c r="CE511" i="34"/>
  <c r="BS99" i="34"/>
  <c r="BO113" i="34"/>
  <c r="BS113" i="34" s="1"/>
  <c r="BK95" i="34"/>
  <c r="CE688" i="34" s="1"/>
  <c r="CD687" i="34"/>
  <c r="DD48" i="34"/>
  <c r="DF48" i="34" s="1"/>
  <c r="BK65" i="34"/>
  <c r="CD447" i="34"/>
  <c r="BL65" i="34"/>
  <c r="CF448" i="34" s="1"/>
  <c r="CE447" i="34"/>
  <c r="DD24" i="34"/>
  <c r="DF24" i="34" s="1"/>
  <c r="CV24" i="34"/>
  <c r="BP95" i="34"/>
  <c r="CF689" i="34" s="1"/>
  <c r="CD223" i="34"/>
  <c r="BK37" i="34"/>
  <c r="BU18" i="34"/>
  <c r="BT66" i="34"/>
  <c r="BT57" i="34"/>
  <c r="CD352" i="34"/>
  <c r="CJ758" i="34"/>
  <c r="CE750" i="34"/>
  <c r="BU15" i="34"/>
  <c r="CD408" i="34"/>
  <c r="CD456" i="34"/>
  <c r="BP39" i="34"/>
  <c r="CF241" i="34" s="1"/>
  <c r="BU16" i="34"/>
  <c r="CI721" i="34"/>
  <c r="BP84" i="34"/>
  <c r="BP68" i="34"/>
  <c r="BU40" i="34"/>
  <c r="CD576" i="34"/>
  <c r="CD239" i="34"/>
  <c r="BK39" i="34"/>
  <c r="CE240" i="34" s="1"/>
  <c r="BQ72" i="34"/>
  <c r="BU74" i="34"/>
  <c r="CL692" i="34"/>
  <c r="BU67" i="34"/>
  <c r="CL694" i="34"/>
  <c r="BU71" i="34"/>
  <c r="BK94" i="34"/>
  <c r="CE680" i="34" s="1"/>
  <c r="CD679" i="34"/>
  <c r="CD600" i="34"/>
  <c r="BU54" i="34"/>
  <c r="CD231" i="34"/>
  <c r="BK38" i="34"/>
  <c r="CE232" i="34" s="1"/>
  <c r="CD423" i="34"/>
  <c r="BK62" i="34"/>
  <c r="CV26" i="34"/>
  <c r="DD26" i="34"/>
  <c r="DF26" i="34" s="1"/>
  <c r="CI722" i="34"/>
  <c r="BT44" i="34"/>
  <c r="DD15" i="34"/>
  <c r="DF15" i="34" s="1"/>
  <c r="DG15" i="34" s="1"/>
  <c r="DH15" i="34" s="1"/>
  <c r="CW15" i="34" s="1"/>
  <c r="CD247" i="34"/>
  <c r="BK40" i="34"/>
  <c r="CD312" i="34"/>
  <c r="CV49" i="34"/>
  <c r="DD49" i="34"/>
  <c r="DF49" i="34" s="1"/>
  <c r="CK693" i="34"/>
  <c r="CF685" i="34"/>
  <c r="BU49" i="34"/>
  <c r="BP63" i="34"/>
  <c r="CF433" i="34" s="1"/>
  <c r="BQ36" i="34"/>
  <c r="CD536" i="34"/>
  <c r="BO76" i="34"/>
  <c r="CD94" i="34"/>
  <c r="BK21" i="34"/>
  <c r="BP79" i="34"/>
  <c r="CF192" i="34"/>
  <c r="BQ33" i="34"/>
  <c r="BU45" i="34"/>
  <c r="CE359" i="34"/>
  <c r="BL54" i="34"/>
  <c r="CF360" i="34" s="1"/>
  <c r="BQ83" i="34"/>
  <c r="CF592" i="34"/>
  <c r="BN11" i="34"/>
  <c r="CC14" i="34"/>
  <c r="BP83" i="34"/>
  <c r="CE592" i="34"/>
  <c r="CE159" i="34"/>
  <c r="BL29" i="34"/>
  <c r="CF160" i="34" s="1"/>
  <c r="CJ763" i="34"/>
  <c r="CD111" i="34"/>
  <c r="CE144" i="34"/>
  <c r="BQ85" i="34"/>
  <c r="CF608" i="34"/>
  <c r="CD144" i="34"/>
  <c r="CE94" i="34"/>
  <c r="BL21" i="34"/>
  <c r="CF95" i="34" s="1"/>
  <c r="BU87" i="34"/>
  <c r="BP45" i="34"/>
  <c r="CF289" i="34" s="1"/>
  <c r="BP74" i="34"/>
  <c r="CF521" i="34" s="1"/>
  <c r="BL64" i="34"/>
  <c r="CF440" i="34" s="1"/>
  <c r="CE439" i="34"/>
  <c r="CD280" i="34"/>
  <c r="BU64" i="34"/>
  <c r="BP32" i="34"/>
  <c r="CF185" i="34" s="1"/>
  <c r="CD263" i="34"/>
  <c r="BK42" i="34"/>
  <c r="CD256" i="34"/>
  <c r="CE311" i="34"/>
  <c r="BL48" i="34"/>
  <c r="CF312" i="34" s="1"/>
  <c r="BP59" i="34"/>
  <c r="CF401" i="34" s="1"/>
  <c r="CJ703" i="34"/>
  <c r="CE695" i="34"/>
  <c r="CL685" i="34"/>
  <c r="CE632" i="34"/>
  <c r="BP88" i="34"/>
  <c r="CJ760" i="34"/>
  <c r="CE752" i="34"/>
  <c r="BT19" i="34"/>
  <c r="CD415" i="34"/>
  <c r="BK61" i="34"/>
  <c r="CD46" i="34"/>
  <c r="BK15" i="34"/>
  <c r="CD272" i="34"/>
  <c r="CD488" i="34"/>
  <c r="BP89" i="34"/>
  <c r="BP33" i="34"/>
  <c r="DF23" i="34"/>
  <c r="CV47" i="34"/>
  <c r="DD47" i="34"/>
  <c r="DF47" i="34" s="1"/>
  <c r="CD336" i="34"/>
  <c r="BO51" i="34"/>
  <c r="BU24" i="34"/>
  <c r="CD192" i="34"/>
  <c r="BQ56" i="34"/>
  <c r="CF376" i="34"/>
  <c r="BQ51" i="34"/>
  <c r="CF336" i="34"/>
  <c r="BL87" i="34"/>
  <c r="CF624" i="34" s="1"/>
  <c r="CE623" i="34"/>
  <c r="BP51" i="34"/>
  <c r="CE336" i="34"/>
  <c r="CD86" i="34"/>
  <c r="BK20" i="34"/>
  <c r="CE87" i="34" s="1"/>
  <c r="CD175" i="34"/>
  <c r="BK31" i="34"/>
  <c r="CE176" i="34" s="1"/>
  <c r="CV40" i="34"/>
  <c r="DD40" i="34"/>
  <c r="DF40" i="34" s="1"/>
  <c r="BK92" i="34"/>
  <c r="CD663" i="34"/>
  <c r="CE616" i="34"/>
  <c r="BP86" i="34"/>
  <c r="CF617" i="34" s="1"/>
  <c r="CD592" i="34"/>
  <c r="BO83" i="34"/>
  <c r="CD53" i="34"/>
  <c r="BF16" i="34"/>
  <c r="CD439" i="34"/>
  <c r="BK64" i="34"/>
  <c r="BQ29" i="34"/>
  <c r="BU26" i="34"/>
  <c r="BU22" i="34"/>
  <c r="CF385" i="34"/>
  <c r="BU57" i="34"/>
  <c r="BQ34" i="34"/>
  <c r="CD616" i="34"/>
  <c r="BO86" i="34"/>
  <c r="CD567" i="34"/>
  <c r="BK80" i="34"/>
  <c r="CE568" i="34" s="1"/>
  <c r="BU65" i="34"/>
  <c r="CD463" i="34"/>
  <c r="BK67" i="34"/>
  <c r="CD504" i="34"/>
  <c r="CD319" i="34"/>
  <c r="BK49" i="34"/>
  <c r="BP80" i="34"/>
  <c r="CF569" i="34" s="1"/>
  <c r="BU28" i="34"/>
  <c r="CE303" i="34"/>
  <c r="BL47" i="34"/>
  <c r="CF304" i="34" s="1"/>
  <c r="BP56" i="34"/>
  <c r="CE151" i="34"/>
  <c r="BL28" i="34"/>
  <c r="CF152" i="34" s="1"/>
  <c r="BP55" i="34"/>
  <c r="CE368" i="34"/>
  <c r="BQ23" i="34"/>
  <c r="BU20" i="34"/>
  <c r="BQ27" i="34"/>
  <c r="CD359" i="34"/>
  <c r="BK54" i="34"/>
  <c r="BQ68" i="34"/>
  <c r="CF472" i="34"/>
  <c r="BU47" i="34"/>
  <c r="BQ50" i="34"/>
  <c r="BU75" i="34"/>
  <c r="CE247" i="34"/>
  <c r="BL40" i="34"/>
  <c r="CF248" i="34" s="1"/>
  <c r="BQ77" i="34"/>
  <c r="CF544" i="34"/>
  <c r="CE128" i="34"/>
  <c r="BP25" i="34"/>
  <c r="CF129" i="34" s="1"/>
  <c r="BL15" i="34"/>
  <c r="CF47" i="34" s="1"/>
  <c r="CE46" i="34"/>
  <c r="BP41" i="34"/>
  <c r="CF257" i="34" s="1"/>
  <c r="BK11" i="34"/>
  <c r="CD14" i="34"/>
  <c r="BU80" i="34"/>
  <c r="BU35" i="34"/>
  <c r="CV37" i="34"/>
  <c r="DD37" i="34"/>
  <c r="DF37" i="34" s="1"/>
  <c r="BK93" i="34"/>
  <c r="CD671" i="34"/>
  <c r="BU39" i="34"/>
  <c r="CK710" i="34"/>
  <c r="CF702" i="34"/>
  <c r="CF481" i="34"/>
  <c r="BU69" i="34"/>
  <c r="BT81" i="34"/>
  <c r="CK760" i="34"/>
  <c r="CF752" i="34"/>
  <c r="BU63" i="34"/>
  <c r="BU59" i="34"/>
  <c r="BP38" i="34"/>
  <c r="CD79" i="34"/>
  <c r="BO19" i="34"/>
  <c r="CE80" i="34" s="1"/>
  <c r="BQ38" i="34"/>
  <c r="CF232" i="34"/>
  <c r="BU13" i="34"/>
  <c r="BO98" i="34"/>
  <c r="BL92" i="34"/>
  <c r="CF664" i="34" s="1"/>
  <c r="CE663" i="34"/>
  <c r="CI720" i="34"/>
  <c r="CD712" i="34"/>
  <c r="BQ89" i="34"/>
  <c r="CF640" i="34"/>
  <c r="BQ84" i="34"/>
  <c r="CF600" i="34"/>
  <c r="BU19" i="34"/>
  <c r="CF80" i="34"/>
  <c r="BU43" i="34"/>
  <c r="BQ53" i="34"/>
  <c r="CF352" i="34"/>
  <c r="CF560" i="34"/>
  <c r="BQ79" i="34"/>
  <c r="CD368" i="34"/>
  <c r="BO55" i="34"/>
  <c r="DD11" i="34"/>
  <c r="DF11" i="34" s="1"/>
  <c r="DG11" i="34" s="1"/>
  <c r="DH11" i="34" s="1"/>
  <c r="CW11" i="34" s="1"/>
  <c r="BP82" i="34"/>
  <c r="CD200" i="34"/>
  <c r="BP97" i="34"/>
  <c r="CE704" i="34"/>
  <c r="CD303" i="34"/>
  <c r="BK47" i="34"/>
  <c r="CE697" i="34"/>
  <c r="CD560" i="34"/>
  <c r="BP85" i="34"/>
  <c r="CD472" i="34"/>
  <c r="BL60" i="34"/>
  <c r="CF408" i="34" s="1"/>
  <c r="CE407" i="34"/>
  <c r="BQ88" i="34"/>
  <c r="CF632" i="34"/>
  <c r="BT94" i="34"/>
  <c r="CF682" i="34" s="1"/>
  <c r="CE319" i="34"/>
  <c r="BL49" i="34"/>
  <c r="CF320" i="34" s="1"/>
  <c r="CV28" i="34"/>
  <c r="DD28" i="34"/>
  <c r="DF28" i="34" s="1"/>
  <c r="BU70" i="34"/>
  <c r="CI719" i="34"/>
  <c r="CD711" i="34"/>
  <c r="BU58" i="34"/>
  <c r="BQ60" i="34"/>
  <c r="CF457" i="34"/>
  <c r="BU66" i="34"/>
  <c r="CE223" i="34"/>
  <c r="BL37" i="34"/>
  <c r="CF224" i="34" s="1"/>
  <c r="BL61" i="34"/>
  <c r="CF416" i="34" s="1"/>
  <c r="CE415" i="34"/>
  <c r="CD519" i="34"/>
  <c r="BK74" i="34"/>
  <c r="CE520" i="34" s="1"/>
  <c r="CD183" i="34"/>
  <c r="BK32" i="34"/>
  <c r="CE184" i="34" s="1"/>
  <c r="CE272" i="34"/>
  <c r="BU41" i="34"/>
  <c r="CD496" i="34"/>
  <c r="BO71" i="34"/>
  <c r="CD608" i="34"/>
  <c r="CD159" i="34"/>
  <c r="BK29" i="34"/>
  <c r="BP31" i="34"/>
  <c r="CF177" i="34" s="1"/>
  <c r="BU14" i="34"/>
  <c r="CD544" i="34"/>
  <c r="BO77" i="34"/>
  <c r="CD216" i="34"/>
  <c r="BO114" i="34"/>
  <c r="BS114" i="34" s="1"/>
  <c r="CE842" i="34" s="1"/>
  <c r="BT69" i="34"/>
  <c r="BU21" i="34"/>
  <c r="CE528" i="34"/>
  <c r="CE504" i="34"/>
  <c r="BQ78" i="34"/>
  <c r="CF552" i="34"/>
  <c r="CC19" i="34"/>
  <c r="CE14" i="34"/>
  <c r="BL11" i="34"/>
  <c r="CF15" i="34" s="1"/>
  <c r="CD384" i="34"/>
  <c r="BO57" i="34"/>
  <c r="CE385" i="34" s="1"/>
  <c r="CJ713" i="34"/>
  <c r="CE263" i="34"/>
  <c r="BL42" i="34"/>
  <c r="CF264" i="34" s="1"/>
  <c r="CD376" i="34"/>
  <c r="CD128" i="34"/>
  <c r="BO25" i="34"/>
  <c r="BU11" i="34"/>
  <c r="BQ82" i="34"/>
  <c r="CF584" i="34"/>
  <c r="CD287" i="34"/>
  <c r="BK45" i="34"/>
  <c r="CE288" i="34" s="1"/>
  <c r="BU32" i="34"/>
  <c r="BP52" i="34"/>
  <c r="CE344" i="34"/>
  <c r="BL62" i="34"/>
  <c r="CF424" i="34" s="1"/>
  <c r="CE423" i="34"/>
  <c r="BP77" i="34"/>
  <c r="CE544" i="34"/>
  <c r="BO97" i="34"/>
  <c r="CD400" i="34"/>
  <c r="BP20" i="34"/>
  <c r="CF88" i="34" s="1"/>
  <c r="CD639" i="34"/>
  <c r="BK89" i="34"/>
  <c r="CE640" i="34" s="1"/>
  <c r="BP78" i="34"/>
  <c r="CL695" i="34"/>
  <c r="BQ55" i="34"/>
  <c r="CF368" i="34"/>
  <c r="CE496" i="34"/>
  <c r="BP71" i="34"/>
  <c r="CF497" i="34" s="1"/>
  <c r="BP53" i="34"/>
  <c r="CL714" i="34"/>
  <c r="BU37" i="34"/>
  <c r="BL67" i="34"/>
  <c r="CF464" i="34" s="1"/>
  <c r="CE463" i="34"/>
  <c r="BU25" i="34"/>
  <c r="BU73" i="34"/>
  <c r="BL16" i="34"/>
  <c r="CF55" i="34" s="1"/>
  <c r="CE54" i="34"/>
  <c r="CD151" i="34"/>
  <c r="BK28" i="34"/>
  <c r="CD623" i="34"/>
  <c r="BK87" i="34"/>
  <c r="BP98" i="34"/>
  <c r="CE712" i="34"/>
  <c r="BU86" i="34"/>
  <c r="BU62" i="34"/>
  <c r="CD632" i="34"/>
  <c r="BO88" i="34"/>
  <c r="CK763" i="34"/>
  <c r="CF755" i="34"/>
  <c r="BQ48" i="34"/>
  <c r="CL769" i="34"/>
  <c r="BU31" i="34"/>
  <c r="CL723" i="34"/>
  <c r="CD584" i="34"/>
  <c r="CD552" i="34"/>
  <c r="BU76" i="34"/>
  <c r="CD135" i="34"/>
  <c r="BK26" i="34"/>
  <c r="CY14" i="34"/>
  <c r="CE37" i="34"/>
  <c r="BG14" i="34"/>
  <c r="BQ42" i="34"/>
  <c r="DD16" i="34"/>
  <c r="DF16" i="34" s="1"/>
  <c r="DG16" i="34" s="1"/>
  <c r="DH16" i="34" s="1"/>
  <c r="CW16" i="34" s="1"/>
  <c r="BP76" i="34"/>
  <c r="CF537" i="34" s="1"/>
  <c r="CE536" i="34"/>
  <c r="CD328" i="34"/>
  <c r="CE135" i="34"/>
  <c r="BL26" i="34"/>
  <c r="CF136" i="34" s="1"/>
  <c r="CK754" i="34"/>
  <c r="CK703" i="34"/>
  <c r="CF695" i="34"/>
  <c r="BU30" i="34"/>
  <c r="BU81" i="34"/>
  <c r="CF577" i="34"/>
  <c r="BU61" i="34"/>
  <c r="BU52" i="34"/>
  <c r="CD432" i="34"/>
  <c r="CD168" i="34"/>
  <c r="CL752" i="34"/>
  <c r="CV21" i="34"/>
  <c r="DD21" i="34"/>
  <c r="DF21" i="34" s="1"/>
  <c r="BU44" i="34"/>
  <c r="CF281" i="34"/>
  <c r="BL93" i="34"/>
  <c r="CF672" i="34" s="1"/>
  <c r="CE671" i="34"/>
  <c r="BI54" i="33"/>
  <c r="CB360" i="33" s="1"/>
  <c r="BF54" i="33"/>
  <c r="CC359" i="33" s="1"/>
  <c r="BF65" i="33"/>
  <c r="CC447" i="33" s="1"/>
  <c r="CC358" i="33"/>
  <c r="BF61" i="33"/>
  <c r="CC415" i="33" s="1"/>
  <c r="CC414" i="33"/>
  <c r="BE61" i="33"/>
  <c r="CB415" i="33" s="1"/>
  <c r="BE104" i="33"/>
  <c r="BI104" i="33" s="1"/>
  <c r="CD231" i="33"/>
  <c r="CC582" i="33"/>
  <c r="CD207" i="33"/>
  <c r="CC694" i="33"/>
  <c r="CW29" i="33"/>
  <c r="CT29" i="33" s="1"/>
  <c r="CC519" i="33"/>
  <c r="CW40" i="33"/>
  <c r="CT40" i="33" s="1"/>
  <c r="BF107" i="33"/>
  <c r="CC783" i="33" s="1"/>
  <c r="BE93" i="33"/>
  <c r="BI93" i="33" s="1"/>
  <c r="BE94" i="33"/>
  <c r="CB679" i="33" s="1"/>
  <c r="CB93" i="33"/>
  <c r="BF104" i="33"/>
  <c r="BJ104" i="33" s="1"/>
  <c r="BN104" i="33" s="1"/>
  <c r="BR104" i="33" s="1"/>
  <c r="CU36" i="33"/>
  <c r="CB767" i="33"/>
  <c r="CC391" i="33"/>
  <c r="BI87" i="33"/>
  <c r="CB624" i="33" s="1"/>
  <c r="BE51" i="33"/>
  <c r="CB335" i="33" s="1"/>
  <c r="BE40" i="33"/>
  <c r="BI40" i="33" s="1"/>
  <c r="CC246" i="33"/>
  <c r="BF82" i="33"/>
  <c r="BJ82" i="33" s="1"/>
  <c r="CB735" i="33"/>
  <c r="CC550" i="33"/>
  <c r="BF78" i="33"/>
  <c r="BJ78" i="33" s="1"/>
  <c r="BE70" i="33"/>
  <c r="BI70" i="33" s="1"/>
  <c r="BE45" i="33"/>
  <c r="CB287" i="33" s="1"/>
  <c r="CC286" i="33"/>
  <c r="CC454" i="33"/>
  <c r="BE83" i="33"/>
  <c r="BI83" i="33" s="1"/>
  <c r="CB350" i="33"/>
  <c r="BF30" i="33"/>
  <c r="BJ30" i="33" s="1"/>
  <c r="BE27" i="33"/>
  <c r="CB143" i="33" s="1"/>
  <c r="BE29" i="33"/>
  <c r="BI29" i="33" s="1"/>
  <c r="BF83" i="33"/>
  <c r="CC591" i="33" s="1"/>
  <c r="CC142" i="33"/>
  <c r="CC686" i="33"/>
  <c r="CW27" i="33"/>
  <c r="CT27" i="33" s="1"/>
  <c r="CC879" i="33"/>
  <c r="BE66" i="33"/>
  <c r="BI66" i="33" s="1"/>
  <c r="BF28" i="33"/>
  <c r="BJ28" i="33" s="1"/>
  <c r="BF84" i="33"/>
  <c r="CC599" i="33" s="1"/>
  <c r="BE20" i="33"/>
  <c r="CB86" i="33" s="1"/>
  <c r="BE84" i="33"/>
  <c r="BI84" i="33" s="1"/>
  <c r="CW20" i="33"/>
  <c r="CT20" i="33" s="1"/>
  <c r="BE28" i="33"/>
  <c r="CB151" i="33" s="1"/>
  <c r="BF85" i="33"/>
  <c r="CC607" i="33" s="1"/>
  <c r="CC294" i="33"/>
  <c r="CC334" i="33"/>
  <c r="BJ105" i="33"/>
  <c r="BN105" i="33" s="1"/>
  <c r="BR105" i="33" s="1"/>
  <c r="BV105" i="33" s="1"/>
  <c r="BF20" i="33"/>
  <c r="BJ20" i="33" s="1"/>
  <c r="BE74" i="33"/>
  <c r="CB519" i="33" s="1"/>
  <c r="BF51" i="33"/>
  <c r="BJ51" i="33" s="1"/>
  <c r="BF111" i="33"/>
  <c r="BJ111" i="33" s="1"/>
  <c r="BN111" i="33" s="1"/>
  <c r="BR111" i="33" s="1"/>
  <c r="BE85" i="33"/>
  <c r="CB607" i="33" s="1"/>
  <c r="BF46" i="33"/>
  <c r="BJ46" i="33" s="1"/>
  <c r="CC166" i="33"/>
  <c r="BE95" i="33"/>
  <c r="BI95" i="33" s="1"/>
  <c r="BE80" i="33"/>
  <c r="CB567" i="33" s="1"/>
  <c r="BE39" i="33"/>
  <c r="CB239" i="33" s="1"/>
  <c r="CC590" i="33"/>
  <c r="CW28" i="33"/>
  <c r="CT28" i="33" s="1"/>
  <c r="CW45" i="33"/>
  <c r="CT45" i="33" s="1"/>
  <c r="CC77" i="33"/>
  <c r="CC158" i="33"/>
  <c r="BF87" i="33"/>
  <c r="CC623" i="33" s="1"/>
  <c r="BE107" i="33"/>
  <c r="BI107" i="33" s="1"/>
  <c r="BF29" i="33"/>
  <c r="CC159" i="33" s="1"/>
  <c r="BE47" i="33"/>
  <c r="CB303" i="33" s="1"/>
  <c r="BI19" i="33"/>
  <c r="CB79" i="33" s="1"/>
  <c r="BE117" i="33"/>
  <c r="BI117" i="33" s="1"/>
  <c r="CD191" i="33"/>
  <c r="CW19" i="33"/>
  <c r="CT19" i="33" s="1"/>
  <c r="BF70" i="33"/>
  <c r="BJ70" i="33" s="1"/>
  <c r="BF112" i="33"/>
  <c r="BJ112" i="33" s="1"/>
  <c r="BN112" i="33" s="1"/>
  <c r="BR112" i="33" s="1"/>
  <c r="CC622" i="33"/>
  <c r="BF117" i="33"/>
  <c r="BF19" i="33"/>
  <c r="CC78" i="33" s="1"/>
  <c r="CC438" i="33"/>
  <c r="CB478" i="33"/>
  <c r="BE58" i="33"/>
  <c r="CB391" i="33" s="1"/>
  <c r="BE106" i="33"/>
  <c r="BI106" i="33" s="1"/>
  <c r="BE46" i="33"/>
  <c r="CB295" i="33" s="1"/>
  <c r="BE64" i="33"/>
  <c r="CB439" i="33" s="1"/>
  <c r="BE30" i="33"/>
  <c r="CB167" i="33" s="1"/>
  <c r="BI100" i="33"/>
  <c r="BM100" i="33" s="1"/>
  <c r="BF31" i="33"/>
  <c r="CC175" i="33" s="1"/>
  <c r="BE89" i="33"/>
  <c r="CB639" i="33" s="1"/>
  <c r="BE60" i="33"/>
  <c r="CB407" i="33" s="1"/>
  <c r="BJ103" i="33"/>
  <c r="BN103" i="33" s="1"/>
  <c r="BR103" i="33" s="1"/>
  <c r="CW48" i="33"/>
  <c r="DB48" i="33" s="1"/>
  <c r="CW31" i="33"/>
  <c r="CT31" i="33" s="1"/>
  <c r="BE98" i="33"/>
  <c r="CB711" i="33" s="1"/>
  <c r="BI31" i="33"/>
  <c r="CB176" i="33" s="1"/>
  <c r="BE59" i="33"/>
  <c r="CB399" i="33" s="1"/>
  <c r="CC310" i="33"/>
  <c r="BE114" i="33"/>
  <c r="BI114" i="33" s="1"/>
  <c r="CC318" i="33"/>
  <c r="BE48" i="33"/>
  <c r="CB311" i="33" s="1"/>
  <c r="CW49" i="33"/>
  <c r="CT49" i="33" s="1"/>
  <c r="DB37" i="33"/>
  <c r="DD37" i="33" s="1"/>
  <c r="CB751" i="33"/>
  <c r="BF49" i="33"/>
  <c r="CC319" i="33" s="1"/>
  <c r="BF59" i="33"/>
  <c r="BJ59" i="33" s="1"/>
  <c r="CC174" i="33"/>
  <c r="CD615" i="33"/>
  <c r="BK86" i="33"/>
  <c r="CW47" i="33"/>
  <c r="CT47" i="33" s="1"/>
  <c r="BN119" i="33"/>
  <c r="BR119" i="33" s="1"/>
  <c r="BV119" i="33" s="1"/>
  <c r="BF47" i="33"/>
  <c r="BJ47" i="33" s="1"/>
  <c r="CC302" i="33"/>
  <c r="CB463" i="33"/>
  <c r="CC462" i="33"/>
  <c r="BF67" i="33"/>
  <c r="BJ67" i="33" s="1"/>
  <c r="CC278" i="33"/>
  <c r="BI108" i="33"/>
  <c r="CB791" i="33"/>
  <c r="BE97" i="33"/>
  <c r="BI97" i="33" s="1"/>
  <c r="CB704" i="33" s="1"/>
  <c r="CB879" i="33"/>
  <c r="BE32" i="33"/>
  <c r="CB183" i="33" s="1"/>
  <c r="BJ99" i="33"/>
  <c r="CC719" i="33"/>
  <c r="BE44" i="33"/>
  <c r="CB279" i="33" s="1"/>
  <c r="BF44" i="33"/>
  <c r="CC279" i="33" s="1"/>
  <c r="BF97" i="33"/>
  <c r="CB719" i="33"/>
  <c r="BI99" i="33"/>
  <c r="BO33" i="33"/>
  <c r="CD192" i="33"/>
  <c r="CC182" i="33"/>
  <c r="CW32" i="33"/>
  <c r="CT32" i="33" s="1"/>
  <c r="CB254" i="33"/>
  <c r="BE41" i="33"/>
  <c r="BE102" i="33"/>
  <c r="BI102" i="33" s="1"/>
  <c r="BF108" i="33"/>
  <c r="CC342" i="33"/>
  <c r="BF52" i="33"/>
  <c r="CW41" i="33"/>
  <c r="BF41" i="33"/>
  <c r="CC254" i="33"/>
  <c r="CB823" i="33"/>
  <c r="BI75" i="33"/>
  <c r="CB528" i="33" s="1"/>
  <c r="CD674" i="33"/>
  <c r="BF72" i="33"/>
  <c r="CC502" i="33"/>
  <c r="CC526" i="33"/>
  <c r="BF75" i="33"/>
  <c r="CB342" i="33"/>
  <c r="BE52" i="33"/>
  <c r="CT24" i="33"/>
  <c r="BE118" i="33"/>
  <c r="BI118" i="33" s="1"/>
  <c r="BM119" i="33"/>
  <c r="CB881" i="33" s="1"/>
  <c r="CB502" i="33"/>
  <c r="BE72" i="33"/>
  <c r="CH710" i="33"/>
  <c r="CC702" i="33"/>
  <c r="CB214" i="33"/>
  <c r="BE36" i="33"/>
  <c r="CC383" i="33"/>
  <c r="BJ57" i="33"/>
  <c r="BK21" i="33"/>
  <c r="CD94" i="33"/>
  <c r="DB24" i="33"/>
  <c r="DA24" i="33"/>
  <c r="CU24" i="33"/>
  <c r="CD351" i="33"/>
  <c r="BK53" i="33"/>
  <c r="CB615" i="33"/>
  <c r="BI86" i="33"/>
  <c r="CD399" i="33"/>
  <c r="BK59" i="33"/>
  <c r="BI110" i="33"/>
  <c r="CB807" i="33"/>
  <c r="CD79" i="33"/>
  <c r="BO19" i="33"/>
  <c r="BO36" i="33"/>
  <c r="CD216" i="33"/>
  <c r="CB206" i="33"/>
  <c r="BE35" i="33"/>
  <c r="BO55" i="33"/>
  <c r="CD368" i="33"/>
  <c r="BJ21" i="33"/>
  <c r="CC94" i="33"/>
  <c r="BE92" i="33"/>
  <c r="CB662" i="33"/>
  <c r="BK28" i="33"/>
  <c r="CD151" i="33"/>
  <c r="CH741" i="33"/>
  <c r="CC733" i="33"/>
  <c r="CB551" i="33"/>
  <c r="BI78" i="33"/>
  <c r="CB326" i="33"/>
  <c r="BE50" i="33"/>
  <c r="CD447" i="33"/>
  <c r="BK65" i="33"/>
  <c r="CC494" i="33"/>
  <c r="BF71" i="33"/>
  <c r="CD487" i="33"/>
  <c r="BK70" i="33"/>
  <c r="BF118" i="33"/>
  <c r="CT30" i="33"/>
  <c r="BF36" i="33"/>
  <c r="CW36" i="33"/>
  <c r="CC214" i="33"/>
  <c r="BO66" i="33"/>
  <c r="CD456" i="33"/>
  <c r="CB191" i="33"/>
  <c r="BI33" i="33"/>
  <c r="BJ32" i="33"/>
  <c r="CC183" i="33"/>
  <c r="CD673" i="33"/>
  <c r="BO37" i="33"/>
  <c r="CD224" i="33"/>
  <c r="BJ81" i="33"/>
  <c r="CC575" i="33"/>
  <c r="CG746" i="33"/>
  <c r="BK48" i="33"/>
  <c r="CD311" i="33"/>
  <c r="CI690" i="33"/>
  <c r="CD682" i="33"/>
  <c r="BO78" i="33"/>
  <c r="CD552" i="33"/>
  <c r="BO79" i="33"/>
  <c r="CD560" i="33"/>
  <c r="CJ682" i="33"/>
  <c r="BO75" i="33"/>
  <c r="CD528" i="33"/>
  <c r="CC479" i="33"/>
  <c r="BJ69" i="33"/>
  <c r="BJ80" i="33"/>
  <c r="CC567" i="33"/>
  <c r="BF38" i="33"/>
  <c r="CW38" i="33"/>
  <c r="CC230" i="33"/>
  <c r="BO82" i="33"/>
  <c r="CD584" i="33"/>
  <c r="BO41" i="33"/>
  <c r="CD256" i="33"/>
  <c r="BF79" i="33"/>
  <c r="CC558" i="33"/>
  <c r="BF98" i="33"/>
  <c r="BO44" i="33"/>
  <c r="CD280" i="33"/>
  <c r="BE115" i="33"/>
  <c r="CD439" i="33"/>
  <c r="BK64" i="33"/>
  <c r="BK50" i="33"/>
  <c r="CD327" i="33"/>
  <c r="BF116" i="33"/>
  <c r="CD136" i="33"/>
  <c r="BO26" i="33"/>
  <c r="DA47" i="33"/>
  <c r="CU47" i="33"/>
  <c r="CH760" i="33"/>
  <c r="CD407" i="33"/>
  <c r="BK60" i="33"/>
  <c r="CC143" i="33"/>
  <c r="BJ27" i="33"/>
  <c r="CB101" i="33"/>
  <c r="BE22" i="33"/>
  <c r="CI689" i="33"/>
  <c r="CD681" i="33"/>
  <c r="BO68" i="33"/>
  <c r="CD472" i="33"/>
  <c r="BJ50" i="33"/>
  <c r="CC327" i="33"/>
  <c r="BO57" i="33"/>
  <c r="CD384" i="33"/>
  <c r="CU45" i="33"/>
  <c r="DA45" i="33"/>
  <c r="CD676" i="33"/>
  <c r="CI684" i="33"/>
  <c r="CU48" i="33"/>
  <c r="DA48" i="33"/>
  <c r="BO74" i="33"/>
  <c r="CD520" i="33"/>
  <c r="BO73" i="33"/>
  <c r="CD512" i="33"/>
  <c r="CC407" i="33"/>
  <c r="BJ60" i="33"/>
  <c r="CD87" i="33"/>
  <c r="BO20" i="33"/>
  <c r="CB558" i="33"/>
  <c r="BE79" i="33"/>
  <c r="CD535" i="33"/>
  <c r="BK76" i="33"/>
  <c r="CB198" i="33"/>
  <c r="BE34" i="33"/>
  <c r="BF88" i="33"/>
  <c r="CC630" i="33"/>
  <c r="CB494" i="33"/>
  <c r="BE71" i="33"/>
  <c r="BO63" i="33"/>
  <c r="CD432" i="33"/>
  <c r="BK47" i="33"/>
  <c r="CD303" i="33"/>
  <c r="CH745" i="33"/>
  <c r="BK81" i="33"/>
  <c r="CD575" i="33"/>
  <c r="BK42" i="33"/>
  <c r="CD263" i="33"/>
  <c r="BJ94" i="33"/>
  <c r="CC679" i="33"/>
  <c r="BJ45" i="33"/>
  <c r="CC287" i="33"/>
  <c r="CB382" i="33"/>
  <c r="BE57" i="33"/>
  <c r="CD672" i="33"/>
  <c r="CJ680" i="33"/>
  <c r="DA43" i="33"/>
  <c r="CU43" i="33"/>
  <c r="CB542" i="33"/>
  <c r="BE77" i="33"/>
  <c r="CD128" i="33"/>
  <c r="BO25" i="33"/>
  <c r="BK45" i="33"/>
  <c r="CD287" i="33"/>
  <c r="BF102" i="33"/>
  <c r="BF34" i="33"/>
  <c r="CW34" i="33"/>
  <c r="CC198" i="33"/>
  <c r="DD25" i="33"/>
  <c r="CG741" i="33"/>
  <c r="CB733" i="33"/>
  <c r="BV109" i="33"/>
  <c r="CC802" i="33"/>
  <c r="BK29" i="33"/>
  <c r="CD159" i="33"/>
  <c r="CW26" i="33"/>
  <c r="BF26" i="33"/>
  <c r="CC134" i="33"/>
  <c r="BK51" i="33"/>
  <c r="CD335" i="33"/>
  <c r="CB464" i="33"/>
  <c r="BK77" i="33"/>
  <c r="CD543" i="33"/>
  <c r="BK32" i="33"/>
  <c r="CD183" i="33"/>
  <c r="BN100" i="33"/>
  <c r="CC728" i="33"/>
  <c r="CU46" i="33"/>
  <c r="DA46" i="33"/>
  <c r="DB46" i="33"/>
  <c r="CB422" i="33"/>
  <c r="BE62" i="33"/>
  <c r="BJ113" i="33"/>
  <c r="BN113" i="33" s="1"/>
  <c r="BR113" i="33" s="1"/>
  <c r="CC831" i="33"/>
  <c r="DA42" i="33"/>
  <c r="CU42" i="33"/>
  <c r="CD479" i="33"/>
  <c r="BK69" i="33"/>
  <c r="BK49" i="33"/>
  <c r="CD319" i="33"/>
  <c r="CU30" i="33"/>
  <c r="DB30" i="33"/>
  <c r="DA30" i="33"/>
  <c r="CB223" i="33"/>
  <c r="BI37" i="33"/>
  <c r="CJ685" i="33"/>
  <c r="CD680" i="33"/>
  <c r="CI688" i="33"/>
  <c r="BK43" i="33"/>
  <c r="CD271" i="33"/>
  <c r="BO67" i="33"/>
  <c r="CD464" i="33"/>
  <c r="BK40" i="33"/>
  <c r="CD247" i="33"/>
  <c r="BK84" i="33"/>
  <c r="CD599" i="33"/>
  <c r="CC684" i="33"/>
  <c r="CH692" i="33"/>
  <c r="BK88" i="33"/>
  <c r="CD631" i="33"/>
  <c r="BK85" i="33"/>
  <c r="CD607" i="33"/>
  <c r="DA29" i="33"/>
  <c r="CU29" i="33"/>
  <c r="BE116" i="33"/>
  <c r="BJ95" i="33"/>
  <c r="CC687" i="33"/>
  <c r="BF23" i="33"/>
  <c r="CW23" i="33"/>
  <c r="CC109" i="33"/>
  <c r="BJ42" i="33"/>
  <c r="CC263" i="33"/>
  <c r="BJ73" i="33"/>
  <c r="CC511" i="33"/>
  <c r="CC439" i="33"/>
  <c r="BJ64" i="33"/>
  <c r="BJ106" i="33"/>
  <c r="BN106" i="33" s="1"/>
  <c r="BR106" i="33" s="1"/>
  <c r="CC775" i="33"/>
  <c r="BJ24" i="33"/>
  <c r="CC118" i="33"/>
  <c r="BO52" i="33"/>
  <c r="CD344" i="33"/>
  <c r="CB470" i="33"/>
  <c r="BE68" i="33"/>
  <c r="CU39" i="33"/>
  <c r="DA39" i="33"/>
  <c r="DA32" i="33"/>
  <c r="CU32" i="33"/>
  <c r="CB479" i="33"/>
  <c r="BI69" i="33"/>
  <c r="BN58" i="33"/>
  <c r="CC392" i="33"/>
  <c r="BK46" i="33"/>
  <c r="CD295" i="33"/>
  <c r="CH739" i="33"/>
  <c r="BO61" i="33"/>
  <c r="CD416" i="33"/>
  <c r="CU49" i="33"/>
  <c r="DA49" i="33"/>
  <c r="BK30" i="33"/>
  <c r="CD167" i="33"/>
  <c r="CT33" i="33"/>
  <c r="DB33" i="33"/>
  <c r="DD33" i="33" s="1"/>
  <c r="BO23" i="33"/>
  <c r="CD111" i="33"/>
  <c r="DA40" i="33"/>
  <c r="CU40" i="33"/>
  <c r="BF77" i="33"/>
  <c r="CC542" i="33"/>
  <c r="BO38" i="33"/>
  <c r="CD232" i="33"/>
  <c r="BJ114" i="33"/>
  <c r="BN114" i="33" s="1"/>
  <c r="BR114" i="33" s="1"/>
  <c r="CC839" i="33"/>
  <c r="CG712" i="33"/>
  <c r="BO58" i="33"/>
  <c r="CD392" i="33"/>
  <c r="BI96" i="33"/>
  <c r="CB695" i="33"/>
  <c r="CB430" i="33"/>
  <c r="BE63" i="33"/>
  <c r="CB230" i="33"/>
  <c r="BE38" i="33"/>
  <c r="CB109" i="33"/>
  <c r="BE23" i="33"/>
  <c r="BO56" i="33"/>
  <c r="CD376" i="33"/>
  <c r="CJ735" i="33"/>
  <c r="CC423" i="33"/>
  <c r="BJ62" i="33"/>
  <c r="CD678" i="33"/>
  <c r="CI686" i="33"/>
  <c r="CB270" i="33"/>
  <c r="BE43" i="33"/>
  <c r="BK39" i="33"/>
  <c r="CD239" i="33"/>
  <c r="CT46" i="33"/>
  <c r="DA27" i="33"/>
  <c r="CU27" i="33"/>
  <c r="CC520" i="33"/>
  <c r="BN74" i="33"/>
  <c r="CG708" i="33"/>
  <c r="CB700" i="33"/>
  <c r="CB534" i="33"/>
  <c r="BE76" i="33"/>
  <c r="CC191" i="33"/>
  <c r="BJ33" i="33"/>
  <c r="BO62" i="33"/>
  <c r="CD424" i="33"/>
  <c r="BK83" i="33"/>
  <c r="CD591" i="33"/>
  <c r="CH882" i="33"/>
  <c r="CB351" i="33"/>
  <c r="BI53" i="33"/>
  <c r="BF55" i="33"/>
  <c r="CC366" i="33"/>
  <c r="CC430" i="33"/>
  <c r="BF63" i="33"/>
  <c r="CC224" i="33"/>
  <c r="BN37" i="33"/>
  <c r="CB319" i="33"/>
  <c r="BI49" i="33"/>
  <c r="CC615" i="33"/>
  <c r="BJ86" i="33"/>
  <c r="CD200" i="33"/>
  <c r="BO34" i="33"/>
  <c r="BO35" i="33"/>
  <c r="CD208" i="33"/>
  <c r="BE88" i="33"/>
  <c r="BJ53" i="33"/>
  <c r="CC351" i="33"/>
  <c r="CC101" i="33"/>
  <c r="CW22" i="33"/>
  <c r="BF22" i="33"/>
  <c r="BK80" i="33"/>
  <c r="CD567" i="33"/>
  <c r="CC470" i="33"/>
  <c r="BF68" i="33"/>
  <c r="CC270" i="33"/>
  <c r="CW43" i="33"/>
  <c r="CT43" i="33" s="1"/>
  <c r="BF43" i="33"/>
  <c r="BI113" i="33"/>
  <c r="CB831" i="33"/>
  <c r="BO92" i="33"/>
  <c r="CD664" i="33"/>
  <c r="CD176" i="33"/>
  <c r="BO31" i="33"/>
  <c r="CB374" i="33"/>
  <c r="BE56" i="33"/>
  <c r="BJ40" i="33"/>
  <c r="CC247" i="33"/>
  <c r="CD360" i="33"/>
  <c r="BO54" i="33"/>
  <c r="BF56" i="33"/>
  <c r="CC374" i="33"/>
  <c r="BF92" i="33"/>
  <c r="CC662" i="33"/>
  <c r="CC455" i="33"/>
  <c r="BJ66" i="33"/>
  <c r="CJ681" i="33"/>
  <c r="BO71" i="33"/>
  <c r="CD496" i="33"/>
  <c r="BK27" i="33"/>
  <c r="CD143" i="33"/>
  <c r="CC639" i="33"/>
  <c r="BJ89" i="33"/>
  <c r="CU28" i="33"/>
  <c r="DA28" i="33"/>
  <c r="CB702" i="33"/>
  <c r="CG710" i="33"/>
  <c r="CU21" i="33"/>
  <c r="DB21" i="33"/>
  <c r="DA21" i="33"/>
  <c r="BJ39" i="33"/>
  <c r="CC239" i="33"/>
  <c r="BK24" i="33"/>
  <c r="CD118" i="33"/>
  <c r="CD103" i="33"/>
  <c r="BO22" i="33"/>
  <c r="BF115" i="33"/>
  <c r="BK89" i="33"/>
  <c r="CD639" i="33"/>
  <c r="CB366" i="33"/>
  <c r="BE55" i="33"/>
  <c r="BO72" i="33"/>
  <c r="CD504" i="33"/>
  <c r="BJ110" i="33"/>
  <c r="BN110" i="33" s="1"/>
  <c r="BR110" i="33" s="1"/>
  <c r="CC807" i="33"/>
  <c r="CB94" i="33"/>
  <c r="BI21" i="33"/>
  <c r="CJ676" i="33"/>
  <c r="CJ678" i="33"/>
  <c r="CD624" i="33"/>
  <c r="BO87" i="33"/>
  <c r="CC206" i="33"/>
  <c r="CW35" i="33"/>
  <c r="BF35" i="33"/>
  <c r="BF76" i="33"/>
  <c r="CC534" i="33"/>
  <c r="CB127" i="33"/>
  <c r="BI25" i="33"/>
  <c r="CT21" i="33"/>
  <c r="CB134" i="33"/>
  <c r="BE26" i="33"/>
  <c r="CB815" i="33" l="1"/>
  <c r="DB44" i="33"/>
  <c r="DD44" i="33" s="1"/>
  <c r="CC311" i="33"/>
  <c r="BN25" i="33"/>
  <c r="BR25" i="33" s="1"/>
  <c r="BO85" i="34"/>
  <c r="BS85" i="34" s="1"/>
  <c r="CE600" i="34"/>
  <c r="BW111" i="34"/>
  <c r="BO43" i="34"/>
  <c r="CE273" i="34" s="1"/>
  <c r="BP72" i="34"/>
  <c r="BS72" i="34" s="1"/>
  <c r="CF504" i="34"/>
  <c r="BT96" i="34"/>
  <c r="CF698" i="34" s="1"/>
  <c r="BP43" i="34"/>
  <c r="CF273" i="34" s="1"/>
  <c r="BS96" i="34"/>
  <c r="CE698" i="34" s="1"/>
  <c r="CE818" i="34"/>
  <c r="BP23" i="34"/>
  <c r="BT23" i="34" s="1"/>
  <c r="BO30" i="34"/>
  <c r="CE169" i="34" s="1"/>
  <c r="BO63" i="34"/>
  <c r="BS63" i="34" s="1"/>
  <c r="BO82" i="34"/>
  <c r="CE585" i="34" s="1"/>
  <c r="BO23" i="34"/>
  <c r="CE112" i="34" s="1"/>
  <c r="BO81" i="34"/>
  <c r="CE577" i="34" s="1"/>
  <c r="CF746" i="34"/>
  <c r="BI82" i="33"/>
  <c r="CB584" i="33" s="1"/>
  <c r="BT30" i="34"/>
  <c r="BX30" i="34" s="1"/>
  <c r="CE552" i="34"/>
  <c r="BW101" i="34"/>
  <c r="CE739" i="34" s="1"/>
  <c r="BX101" i="34"/>
  <c r="CF739" i="34" s="1"/>
  <c r="BP27" i="34"/>
  <c r="CF145" i="34" s="1"/>
  <c r="BI42" i="33"/>
  <c r="BM42" i="33" s="1"/>
  <c r="BI73" i="33"/>
  <c r="CB512" i="33" s="1"/>
  <c r="BO27" i="34"/>
  <c r="CE145" i="34" s="1"/>
  <c r="CC735" i="33"/>
  <c r="CY18" i="34"/>
  <c r="DD18" i="34" s="1"/>
  <c r="DF18" i="34" s="1"/>
  <c r="DG18" i="34" s="1"/>
  <c r="DH18" i="34" s="1"/>
  <c r="CW18" i="34" s="1"/>
  <c r="CF216" i="34"/>
  <c r="BO59" i="34"/>
  <c r="BS59" i="34" s="1"/>
  <c r="DB39" i="33"/>
  <c r="DD39" i="33" s="1"/>
  <c r="BO36" i="34"/>
  <c r="CE217" i="34" s="1"/>
  <c r="BG18" i="34"/>
  <c r="CE70" i="34" s="1"/>
  <c r="CE280" i="34"/>
  <c r="BF18" i="34"/>
  <c r="CD70" i="34" s="1"/>
  <c r="BO50" i="34"/>
  <c r="CE329" i="34" s="1"/>
  <c r="BO79" i="34"/>
  <c r="CE561" i="34" s="1"/>
  <c r="CB671" i="33"/>
  <c r="CC295" i="33"/>
  <c r="CC695" i="33"/>
  <c r="BO33" i="34"/>
  <c r="CE193" i="34" s="1"/>
  <c r="BP70" i="34"/>
  <c r="CF489" i="34" s="1"/>
  <c r="BO75" i="34"/>
  <c r="CE529" i="34" s="1"/>
  <c r="DB42" i="33"/>
  <c r="DD42" i="33" s="1"/>
  <c r="BI65" i="33"/>
  <c r="CB448" i="33" s="1"/>
  <c r="BP75" i="34"/>
  <c r="CF529" i="34" s="1"/>
  <c r="BI80" i="33"/>
  <c r="CB568" i="33" s="1"/>
  <c r="BW118" i="34"/>
  <c r="CF200" i="34"/>
  <c r="BJ87" i="33"/>
  <c r="BN87" i="33" s="1"/>
  <c r="CE376" i="34"/>
  <c r="BO70" i="34"/>
  <c r="CE489" i="34" s="1"/>
  <c r="BW110" i="34"/>
  <c r="CB247" i="33"/>
  <c r="BI61" i="33"/>
  <c r="CB416" i="33" s="1"/>
  <c r="CC463" i="33"/>
  <c r="BS100" i="34"/>
  <c r="CE730" i="34" s="1"/>
  <c r="CB759" i="33"/>
  <c r="BJ54" i="33"/>
  <c r="BM54" i="33" s="1"/>
  <c r="CB361" i="33" s="1"/>
  <c r="CF328" i="34"/>
  <c r="CE874" i="34"/>
  <c r="CE111" i="34"/>
  <c r="BO66" i="34"/>
  <c r="CE457" i="34" s="1"/>
  <c r="CE810" i="34"/>
  <c r="BJ107" i="33"/>
  <c r="BN107" i="33" s="1"/>
  <c r="BR107" i="33" s="1"/>
  <c r="CC786" i="33" s="1"/>
  <c r="BJ29" i="33"/>
  <c r="CC160" i="33" s="1"/>
  <c r="BJ65" i="33"/>
  <c r="BN65" i="33" s="1"/>
  <c r="CC671" i="33"/>
  <c r="BS52" i="34"/>
  <c r="BO41" i="34"/>
  <c r="CE257" i="34" s="1"/>
  <c r="BW114" i="34"/>
  <c r="BW102" i="34"/>
  <c r="CE747" i="34" s="1"/>
  <c r="CF345" i="34"/>
  <c r="BO68" i="34"/>
  <c r="CE473" i="34" s="1"/>
  <c r="BX99" i="34"/>
  <c r="CF723" i="34" s="1"/>
  <c r="CE352" i="34"/>
  <c r="BW99" i="34"/>
  <c r="CE723" i="34" s="1"/>
  <c r="BW113" i="34"/>
  <c r="CD37" i="34"/>
  <c r="CE834" i="34"/>
  <c r="BW119" i="34"/>
  <c r="BT116" i="34"/>
  <c r="BX116" i="34" s="1"/>
  <c r="CF857" i="34"/>
  <c r="BT109" i="34"/>
  <c r="BX109" i="34" s="1"/>
  <c r="CF801" i="34"/>
  <c r="BT100" i="34"/>
  <c r="CF729" i="34"/>
  <c r="BT97" i="34"/>
  <c r="CF706" i="34" s="1"/>
  <c r="CF705" i="34"/>
  <c r="CE722" i="34"/>
  <c r="BW117" i="34"/>
  <c r="CE866" i="34"/>
  <c r="BT98" i="34"/>
  <c r="CF714" i="34" s="1"/>
  <c r="CF713" i="34"/>
  <c r="CE746" i="34"/>
  <c r="CF747" i="34"/>
  <c r="BO34" i="34"/>
  <c r="CE201" i="34" s="1"/>
  <c r="CC551" i="33"/>
  <c r="BI24" i="33"/>
  <c r="CB119" i="33" s="1"/>
  <c r="CC167" i="33"/>
  <c r="BG13" i="34"/>
  <c r="CE30" i="34" s="1"/>
  <c r="CB487" i="33"/>
  <c r="CC86" i="33"/>
  <c r="BJ61" i="33"/>
  <c r="CC416" i="33" s="1"/>
  <c r="DB49" i="33"/>
  <c r="DD49" i="33" s="1"/>
  <c r="CB599" i="33"/>
  <c r="CC151" i="33"/>
  <c r="BJ31" i="33"/>
  <c r="CC176" i="33" s="1"/>
  <c r="BF13" i="34"/>
  <c r="BK13" i="34" s="1"/>
  <c r="CE29" i="34"/>
  <c r="BS116" i="34"/>
  <c r="BI81" i="33"/>
  <c r="CB576" i="33" s="1"/>
  <c r="CB863" i="33"/>
  <c r="CB159" i="33"/>
  <c r="CC823" i="33"/>
  <c r="CB455" i="33"/>
  <c r="BS109" i="34"/>
  <c r="CE802" i="34" s="1"/>
  <c r="BS46" i="34"/>
  <c r="BT46" i="34"/>
  <c r="CE297" i="34"/>
  <c r="BU46" i="34"/>
  <c r="CF297" i="34"/>
  <c r="BO69" i="34"/>
  <c r="CE481" i="34" s="1"/>
  <c r="CD480" i="34"/>
  <c r="CV11" i="34"/>
  <c r="CV16" i="34"/>
  <c r="BP22" i="34"/>
  <c r="CF104" i="34" s="1"/>
  <c r="CE103" i="34"/>
  <c r="BP35" i="34"/>
  <c r="CF209" i="34" s="1"/>
  <c r="CE208" i="34"/>
  <c r="BO35" i="34"/>
  <c r="CD208" i="34"/>
  <c r="CD103" i="34"/>
  <c r="BO22" i="34"/>
  <c r="CE705" i="34"/>
  <c r="CE119" i="34"/>
  <c r="BP24" i="34"/>
  <c r="CF120" i="34" s="1"/>
  <c r="CV15" i="34"/>
  <c r="CD448" i="34"/>
  <c r="BO65" i="34"/>
  <c r="BT95" i="34"/>
  <c r="CF690" i="34" s="1"/>
  <c r="CE512" i="34"/>
  <c r="BP73" i="34"/>
  <c r="CF513" i="34" s="1"/>
  <c r="BO95" i="34"/>
  <c r="CE689" i="34" s="1"/>
  <c r="CD688" i="34"/>
  <c r="CD512" i="34"/>
  <c r="BO73" i="34"/>
  <c r="BP58" i="34"/>
  <c r="CF393" i="34" s="1"/>
  <c r="CE392" i="34"/>
  <c r="CD392" i="34"/>
  <c r="BO58" i="34"/>
  <c r="CE448" i="34"/>
  <c r="BP65" i="34"/>
  <c r="CF449" i="34" s="1"/>
  <c r="CD119" i="34"/>
  <c r="BO24" i="34"/>
  <c r="BY62" i="34"/>
  <c r="BS25" i="34"/>
  <c r="BY75" i="34"/>
  <c r="BP47" i="34"/>
  <c r="CF305" i="34" s="1"/>
  <c r="CE304" i="34"/>
  <c r="CE624" i="34"/>
  <c r="BP87" i="34"/>
  <c r="CF625" i="34" s="1"/>
  <c r="BY24" i="34"/>
  <c r="CD47" i="34"/>
  <c r="BO15" i="34"/>
  <c r="BT59" i="34"/>
  <c r="CF402" i="34" s="1"/>
  <c r="BT32" i="34"/>
  <c r="CF186" i="34" s="1"/>
  <c r="CK701" i="34"/>
  <c r="CF693" i="34"/>
  <c r="CI730" i="34"/>
  <c r="CL702" i="34"/>
  <c r="BY61" i="34"/>
  <c r="DD14" i="34"/>
  <c r="DF14" i="34" s="1"/>
  <c r="DG14" i="34" s="1"/>
  <c r="DH14" i="34" s="1"/>
  <c r="CW14" i="34" s="1"/>
  <c r="BU48" i="34"/>
  <c r="CE464" i="34"/>
  <c r="BP67" i="34"/>
  <c r="CF465" i="34" s="1"/>
  <c r="BT53" i="34"/>
  <c r="CE353" i="34"/>
  <c r="BU55" i="34"/>
  <c r="CF369" i="34"/>
  <c r="CD288" i="34"/>
  <c r="BO45" i="34"/>
  <c r="CE289" i="34" s="1"/>
  <c r="DD13" i="34"/>
  <c r="DF13" i="34" s="1"/>
  <c r="DG13" i="34" s="1"/>
  <c r="DH13" i="34" s="1"/>
  <c r="CW13" i="34" s="1"/>
  <c r="CE505" i="34"/>
  <c r="BY41" i="34"/>
  <c r="BU60" i="34"/>
  <c r="BU79" i="34"/>
  <c r="CF561" i="34"/>
  <c r="BU38" i="34"/>
  <c r="CF233" i="34"/>
  <c r="BP15" i="34"/>
  <c r="CF48" i="34" s="1"/>
  <c r="CE47" i="34"/>
  <c r="CF473" i="34"/>
  <c r="BU68" i="34"/>
  <c r="BU23" i="34"/>
  <c r="BT80" i="34"/>
  <c r="CF570" i="34" s="1"/>
  <c r="BU34" i="34"/>
  <c r="CF201" i="34"/>
  <c r="BT36" i="34"/>
  <c r="CD440" i="34"/>
  <c r="BO64" i="34"/>
  <c r="BS51" i="34"/>
  <c r="CJ768" i="34"/>
  <c r="CE760" i="34"/>
  <c r="BT83" i="34"/>
  <c r="CE593" i="34"/>
  <c r="BT79" i="34"/>
  <c r="BS84" i="34"/>
  <c r="BT84" i="34"/>
  <c r="CE601" i="34"/>
  <c r="CJ766" i="34"/>
  <c r="CE758" i="34"/>
  <c r="BX66" i="34"/>
  <c r="CD136" i="34"/>
  <c r="BO26" i="34"/>
  <c r="BY86" i="34"/>
  <c r="BS56" i="34"/>
  <c r="CD38" i="34"/>
  <c r="BK14" i="34"/>
  <c r="BY58" i="34"/>
  <c r="BT82" i="34"/>
  <c r="BY19" i="34"/>
  <c r="CF81" i="34"/>
  <c r="BP92" i="34"/>
  <c r="CF665" i="34" s="1"/>
  <c r="CE664" i="34"/>
  <c r="BS19" i="34"/>
  <c r="CE81" i="34" s="1"/>
  <c r="BY39" i="34"/>
  <c r="BY80" i="34"/>
  <c r="BT25" i="34"/>
  <c r="CF130" i="34" s="1"/>
  <c r="CE129" i="34"/>
  <c r="BU50" i="34"/>
  <c r="CF329" i="34"/>
  <c r="CD360" i="34"/>
  <c r="BO54" i="34"/>
  <c r="BY65" i="34"/>
  <c r="BT50" i="34"/>
  <c r="BU51" i="34"/>
  <c r="CF337" i="34"/>
  <c r="CD416" i="34"/>
  <c r="BO61" i="34"/>
  <c r="CE633" i="34"/>
  <c r="BT88" i="34"/>
  <c r="BP48" i="34"/>
  <c r="CF313" i="34" s="1"/>
  <c r="CE312" i="34"/>
  <c r="BY64" i="34"/>
  <c r="BT74" i="34"/>
  <c r="CF522" i="34" s="1"/>
  <c r="BP21" i="34"/>
  <c r="CF96" i="34" s="1"/>
  <c r="CE95" i="34"/>
  <c r="BU36" i="34"/>
  <c r="CF217" i="34"/>
  <c r="CL700" i="34"/>
  <c r="BU72" i="34"/>
  <c r="BY40" i="34"/>
  <c r="BS53" i="34"/>
  <c r="CL760" i="34"/>
  <c r="CK711" i="34"/>
  <c r="CF703" i="34"/>
  <c r="BT76" i="34"/>
  <c r="CF538" i="34" s="1"/>
  <c r="CE537" i="34"/>
  <c r="CL731" i="34"/>
  <c r="CK771" i="34"/>
  <c r="CF763" i="34"/>
  <c r="BP16" i="34"/>
  <c r="CF56" i="34" s="1"/>
  <c r="BY37" i="34"/>
  <c r="CL703" i="34"/>
  <c r="BS57" i="34"/>
  <c r="CE386" i="34" s="1"/>
  <c r="CE416" i="34"/>
  <c r="BP61" i="34"/>
  <c r="CF417" i="34" s="1"/>
  <c r="BX94" i="34"/>
  <c r="CE408" i="34"/>
  <c r="BP60" i="34"/>
  <c r="CF409" i="34" s="1"/>
  <c r="CD304" i="34"/>
  <c r="BO47" i="34"/>
  <c r="CK768" i="34"/>
  <c r="CF760" i="34"/>
  <c r="CK718" i="34"/>
  <c r="CF710" i="34"/>
  <c r="BP40" i="34"/>
  <c r="CF249" i="34" s="1"/>
  <c r="CE248" i="34"/>
  <c r="BT55" i="34"/>
  <c r="CE369" i="34"/>
  <c r="BY28" i="34"/>
  <c r="CD320" i="34"/>
  <c r="BO49" i="34"/>
  <c r="CD54" i="34"/>
  <c r="BK16" i="34"/>
  <c r="CE55" i="34" s="1"/>
  <c r="CD87" i="34"/>
  <c r="BO20" i="34"/>
  <c r="CE88" i="34" s="1"/>
  <c r="BT89" i="34"/>
  <c r="BR11" i="34"/>
  <c r="CC15" i="34"/>
  <c r="BY45" i="34"/>
  <c r="CD95" i="34"/>
  <c r="BO21" i="34"/>
  <c r="BT63" i="34"/>
  <c r="CF434" i="34" s="1"/>
  <c r="CD424" i="34"/>
  <c r="BO62" i="34"/>
  <c r="CD240" i="34"/>
  <c r="BO39" i="34"/>
  <c r="CE241" i="34" s="1"/>
  <c r="BT68" i="34"/>
  <c r="CI729" i="34"/>
  <c r="BY18" i="34"/>
  <c r="BP93" i="34"/>
  <c r="CF673" i="34" s="1"/>
  <c r="CE672" i="34"/>
  <c r="BY81" i="34"/>
  <c r="CF578" i="34"/>
  <c r="CK762" i="34"/>
  <c r="CF754" i="34"/>
  <c r="BY73" i="34"/>
  <c r="BS97" i="34"/>
  <c r="CE706" i="34" s="1"/>
  <c r="CE424" i="34"/>
  <c r="BP62" i="34"/>
  <c r="CF425" i="34" s="1"/>
  <c r="BU82" i="34"/>
  <c r="CF585" i="34"/>
  <c r="BP42" i="34"/>
  <c r="CF265" i="34" s="1"/>
  <c r="CE264" i="34"/>
  <c r="BS77" i="34"/>
  <c r="BS71" i="34"/>
  <c r="BP37" i="34"/>
  <c r="CF225" i="34" s="1"/>
  <c r="CE224" i="34"/>
  <c r="BP49" i="34"/>
  <c r="CF321" i="34" s="1"/>
  <c r="CE320" i="34"/>
  <c r="BU53" i="34"/>
  <c r="CF353" i="34"/>
  <c r="BU84" i="34"/>
  <c r="CF601" i="34"/>
  <c r="BO93" i="34"/>
  <c r="CD672" i="34"/>
  <c r="BO11" i="34"/>
  <c r="CD15" i="34"/>
  <c r="CE152" i="34"/>
  <c r="BP28" i="34"/>
  <c r="CF153" i="34" s="1"/>
  <c r="CD568" i="34"/>
  <c r="BO80" i="34"/>
  <c r="CE569" i="34" s="1"/>
  <c r="BO92" i="34"/>
  <c r="CD664" i="34"/>
  <c r="BU56" i="34"/>
  <c r="CF377" i="34"/>
  <c r="BX19" i="34"/>
  <c r="BS44" i="34"/>
  <c r="CE282" i="34" s="1"/>
  <c r="BU33" i="34"/>
  <c r="CF193" i="34"/>
  <c r="BX44" i="34"/>
  <c r="BO94" i="34"/>
  <c r="CE681" i="34" s="1"/>
  <c r="CD680" i="34"/>
  <c r="BO60" i="34"/>
  <c r="CD224" i="34"/>
  <c r="BO37" i="34"/>
  <c r="BY30" i="34"/>
  <c r="CD152" i="34"/>
  <c r="BO28" i="34"/>
  <c r="BT20" i="34"/>
  <c r="CF89" i="34" s="1"/>
  <c r="BY32" i="34"/>
  <c r="BX69" i="34"/>
  <c r="BY43" i="34"/>
  <c r="BY63" i="34"/>
  <c r="BY69" i="34"/>
  <c r="CF482" i="34"/>
  <c r="BY35" i="34"/>
  <c r="BY54" i="34"/>
  <c r="CE136" i="34"/>
  <c r="BP26" i="34"/>
  <c r="CF137" i="34" s="1"/>
  <c r="BY76" i="34"/>
  <c r="BY31" i="34"/>
  <c r="BT78" i="34"/>
  <c r="CE553" i="34"/>
  <c r="BY11" i="34"/>
  <c r="BP11" i="34"/>
  <c r="CF16" i="34" s="1"/>
  <c r="CE15" i="34"/>
  <c r="BY21" i="34"/>
  <c r="CI727" i="34"/>
  <c r="CD719" i="34"/>
  <c r="BU88" i="34"/>
  <c r="CF633" i="34"/>
  <c r="BS55" i="34"/>
  <c r="BS98" i="34"/>
  <c r="CE714" i="34" s="1"/>
  <c r="BT38" i="34"/>
  <c r="BX81" i="34"/>
  <c r="BU27" i="34"/>
  <c r="BT34" i="34"/>
  <c r="BY57" i="34"/>
  <c r="CF386" i="34"/>
  <c r="BS83" i="34"/>
  <c r="CL693" i="34"/>
  <c r="BT45" i="34"/>
  <c r="CF290" i="34" s="1"/>
  <c r="CJ771" i="34"/>
  <c r="CE763" i="34"/>
  <c r="BU83" i="34"/>
  <c r="CF593" i="34"/>
  <c r="BO48" i="34"/>
  <c r="CD232" i="34"/>
  <c r="BO38" i="34"/>
  <c r="CE233" i="34" s="1"/>
  <c r="BY71" i="34"/>
  <c r="BY16" i="34"/>
  <c r="CD160" i="34"/>
  <c r="BO29" i="34"/>
  <c r="BY44" i="34"/>
  <c r="CF282" i="34"/>
  <c r="BU42" i="34"/>
  <c r="BS78" i="34"/>
  <c r="BS88" i="34"/>
  <c r="CD624" i="34"/>
  <c r="BO87" i="34"/>
  <c r="BT71" i="34"/>
  <c r="CF498" i="34" s="1"/>
  <c r="CE497" i="34"/>
  <c r="CD640" i="34"/>
  <c r="BO89" i="34"/>
  <c r="CE641" i="34" s="1"/>
  <c r="CE545" i="34"/>
  <c r="BT77" i="34"/>
  <c r="BT52" i="34"/>
  <c r="CE345" i="34"/>
  <c r="BU78" i="34"/>
  <c r="CF553" i="34"/>
  <c r="BT31" i="34"/>
  <c r="CF178" i="34" s="1"/>
  <c r="CD184" i="34"/>
  <c r="BO32" i="34"/>
  <c r="CE185" i="34" s="1"/>
  <c r="BY66" i="34"/>
  <c r="CF458" i="34"/>
  <c r="BY70" i="34"/>
  <c r="BU89" i="34"/>
  <c r="CF641" i="34"/>
  <c r="BY59" i="34"/>
  <c r="BY47" i="34"/>
  <c r="BS86" i="34"/>
  <c r="BY26" i="34"/>
  <c r="BT51" i="34"/>
  <c r="CE337" i="34"/>
  <c r="BT33" i="34"/>
  <c r="CD264" i="34"/>
  <c r="BO42" i="34"/>
  <c r="BY87" i="34"/>
  <c r="CE160" i="34"/>
  <c r="BP29" i="34"/>
  <c r="CF161" i="34" s="1"/>
  <c r="CE360" i="34"/>
  <c r="BP54" i="34"/>
  <c r="CF361" i="34" s="1"/>
  <c r="BY49" i="34"/>
  <c r="BY52" i="34"/>
  <c r="CD520" i="34"/>
  <c r="BO74" i="34"/>
  <c r="CE521" i="34" s="1"/>
  <c r="CI728" i="34"/>
  <c r="CD720" i="34"/>
  <c r="CD464" i="34"/>
  <c r="BO67" i="34"/>
  <c r="CE38" i="34"/>
  <c r="BL14" i="34"/>
  <c r="CF39" i="34" s="1"/>
  <c r="CL777" i="34"/>
  <c r="BY25" i="34"/>
  <c r="CL722" i="34"/>
  <c r="CJ721" i="34"/>
  <c r="CE713" i="34"/>
  <c r="BY14" i="34"/>
  <c r="BT85" i="34"/>
  <c r="CE609" i="34"/>
  <c r="BY13" i="34"/>
  <c r="BT41" i="34"/>
  <c r="CF258" i="34" s="1"/>
  <c r="BU77" i="34"/>
  <c r="CF545" i="34"/>
  <c r="BY20" i="34"/>
  <c r="BT56" i="34"/>
  <c r="CE377" i="34"/>
  <c r="BY22" i="34"/>
  <c r="BU29" i="34"/>
  <c r="CE617" i="34"/>
  <c r="BT86" i="34"/>
  <c r="CF618" i="34" s="1"/>
  <c r="CD176" i="34"/>
  <c r="BO31" i="34"/>
  <c r="CE177" i="34" s="1"/>
  <c r="CJ711" i="34"/>
  <c r="CE703" i="34"/>
  <c r="CE440" i="34"/>
  <c r="BP64" i="34"/>
  <c r="CF441" i="34" s="1"/>
  <c r="BU85" i="34"/>
  <c r="CF609" i="34"/>
  <c r="BS76" i="34"/>
  <c r="CD248" i="34"/>
  <c r="BO40" i="34"/>
  <c r="BY67" i="34"/>
  <c r="BY74" i="34"/>
  <c r="BT39" i="34"/>
  <c r="CF242" i="34" s="1"/>
  <c r="BY15" i="34"/>
  <c r="BX57" i="34"/>
  <c r="DB40" i="33"/>
  <c r="DD40" i="33" s="1"/>
  <c r="DB47" i="33"/>
  <c r="DD47" i="33" s="1"/>
  <c r="DB29" i="33"/>
  <c r="DD29" i="33" s="1"/>
  <c r="CC759" i="33"/>
  <c r="DB28" i="33"/>
  <c r="DD28" i="33" s="1"/>
  <c r="CB743" i="33"/>
  <c r="BI59" i="33"/>
  <c r="BM59" i="33" s="1"/>
  <c r="BI94" i="33"/>
  <c r="CB680" i="33" s="1"/>
  <c r="BI98" i="33"/>
  <c r="CB712" i="33" s="1"/>
  <c r="BJ19" i="33"/>
  <c r="BM19" i="33" s="1"/>
  <c r="CB80" i="33" s="1"/>
  <c r="BI45" i="33"/>
  <c r="BM45" i="33" s="1"/>
  <c r="CC487" i="33"/>
  <c r="BI27" i="33"/>
  <c r="CB144" i="33" s="1"/>
  <c r="CC583" i="33"/>
  <c r="CB783" i="33"/>
  <c r="BI39" i="33"/>
  <c r="CB240" i="33" s="1"/>
  <c r="BJ49" i="33"/>
  <c r="BM49" i="33" s="1"/>
  <c r="CB801" i="33"/>
  <c r="CB591" i="33"/>
  <c r="CC815" i="33"/>
  <c r="BM103" i="33"/>
  <c r="BQ103" i="33" s="1"/>
  <c r="BU103" i="33" s="1"/>
  <c r="CB755" i="33" s="1"/>
  <c r="BI51" i="33"/>
  <c r="CB336" i="33" s="1"/>
  <c r="BM105" i="33"/>
  <c r="BQ105" i="33" s="1"/>
  <c r="BU105" i="33" s="1"/>
  <c r="CB771" i="33" s="1"/>
  <c r="DB27" i="33"/>
  <c r="DD27" i="33" s="1"/>
  <c r="BJ84" i="33"/>
  <c r="BM84" i="33" s="1"/>
  <c r="CC770" i="33"/>
  <c r="CB775" i="33"/>
  <c r="BI28" i="33"/>
  <c r="CB152" i="33" s="1"/>
  <c r="BJ83" i="33"/>
  <c r="BM83" i="33" s="1"/>
  <c r="BJ85" i="33"/>
  <c r="BN85" i="33" s="1"/>
  <c r="BJ44" i="33"/>
  <c r="CC280" i="33" s="1"/>
  <c r="BI30" i="33"/>
  <c r="BM30" i="33" s="1"/>
  <c r="BI48" i="33"/>
  <c r="CB312" i="33" s="1"/>
  <c r="BI20" i="33"/>
  <c r="CB87" i="33" s="1"/>
  <c r="CC335" i="33"/>
  <c r="CC399" i="33"/>
  <c r="BI58" i="33"/>
  <c r="BM58" i="33" s="1"/>
  <c r="DB45" i="33"/>
  <c r="DD45" i="33" s="1"/>
  <c r="BI85" i="33"/>
  <c r="DB31" i="33"/>
  <c r="DD31" i="33" s="1"/>
  <c r="BI74" i="33"/>
  <c r="CB520" i="33" s="1"/>
  <c r="CB687" i="33"/>
  <c r="BI60" i="33"/>
  <c r="CB408" i="33" s="1"/>
  <c r="DB20" i="33"/>
  <c r="DD20" i="33" s="1"/>
  <c r="BI89" i="33"/>
  <c r="CB640" i="33" s="1"/>
  <c r="BJ117" i="33"/>
  <c r="BN117" i="33" s="1"/>
  <c r="BR117" i="33" s="1"/>
  <c r="CC863" i="33"/>
  <c r="DB19" i="33"/>
  <c r="DD19" i="33" s="1"/>
  <c r="BI47" i="33"/>
  <c r="BM47" i="33" s="1"/>
  <c r="BM113" i="33"/>
  <c r="BQ113" i="33" s="1"/>
  <c r="BU113" i="33" s="1"/>
  <c r="CB835" i="33" s="1"/>
  <c r="CC752" i="33"/>
  <c r="CC303" i="33"/>
  <c r="DB32" i="33"/>
  <c r="DD32" i="33" s="1"/>
  <c r="BI64" i="33"/>
  <c r="CB440" i="33" s="1"/>
  <c r="BI46" i="33"/>
  <c r="BM46" i="33" s="1"/>
  <c r="BM114" i="33"/>
  <c r="BQ114" i="33" s="1"/>
  <c r="BU114" i="33" s="1"/>
  <c r="CB843" i="33" s="1"/>
  <c r="CB703" i="33"/>
  <c r="CT48" i="33"/>
  <c r="BI32" i="33"/>
  <c r="CB184" i="33" s="1"/>
  <c r="CB839" i="33"/>
  <c r="CB871" i="33"/>
  <c r="BO86" i="33"/>
  <c r="CD616" i="33"/>
  <c r="BQ119" i="33"/>
  <c r="BU119" i="33" s="1"/>
  <c r="CB883" i="33" s="1"/>
  <c r="DD24" i="33"/>
  <c r="BM99" i="33"/>
  <c r="CB721" i="33" s="1"/>
  <c r="BI44" i="33"/>
  <c r="CB280" i="33" s="1"/>
  <c r="DD48" i="33"/>
  <c r="BN99" i="33"/>
  <c r="CC720" i="33"/>
  <c r="BJ97" i="33"/>
  <c r="CC703" i="33"/>
  <c r="CD193" i="33"/>
  <c r="BS33" i="33"/>
  <c r="CC503" i="33"/>
  <c r="BJ72" i="33"/>
  <c r="BM112" i="33"/>
  <c r="BQ112" i="33" s="1"/>
  <c r="BU112" i="33" s="1"/>
  <c r="CB827" i="33" s="1"/>
  <c r="CB503" i="33"/>
  <c r="BI72" i="33"/>
  <c r="BJ75" i="33"/>
  <c r="CC527" i="33"/>
  <c r="BJ108" i="33"/>
  <c r="CC791" i="33"/>
  <c r="CB343" i="33"/>
  <c r="BI52" i="33"/>
  <c r="CC255" i="33"/>
  <c r="BJ41" i="33"/>
  <c r="CT41" i="33"/>
  <c r="DB41" i="33"/>
  <c r="DD41" i="33" s="1"/>
  <c r="CB255" i="33"/>
  <c r="BI41" i="33"/>
  <c r="DD30" i="33"/>
  <c r="BJ52" i="33"/>
  <c r="CC343" i="33"/>
  <c r="BV110" i="33"/>
  <c r="CC810" i="33"/>
  <c r="CC431" i="33"/>
  <c r="BJ63" i="33"/>
  <c r="BO85" i="33"/>
  <c r="CD608" i="33"/>
  <c r="CC129" i="33"/>
  <c r="BS54" i="33"/>
  <c r="CD361" i="33"/>
  <c r="CC248" i="33"/>
  <c r="BN40" i="33"/>
  <c r="BS35" i="33"/>
  <c r="CD209" i="33"/>
  <c r="BV112" i="33"/>
  <c r="CC826" i="33"/>
  <c r="CJ743" i="33"/>
  <c r="BJ35" i="33"/>
  <c r="CC207" i="33"/>
  <c r="CJ684" i="33"/>
  <c r="BS72" i="33"/>
  <c r="CD505" i="33"/>
  <c r="DD21" i="33"/>
  <c r="BO27" i="33"/>
  <c r="CD144" i="33"/>
  <c r="CC375" i="33"/>
  <c r="BJ56" i="33"/>
  <c r="CB375" i="33"/>
  <c r="BI56" i="33"/>
  <c r="BS34" i="33"/>
  <c r="CD201" i="33"/>
  <c r="CC192" i="33"/>
  <c r="BN33" i="33"/>
  <c r="BV114" i="33"/>
  <c r="CC842" i="33"/>
  <c r="BN70" i="33"/>
  <c r="CC488" i="33"/>
  <c r="BR58" i="33"/>
  <c r="CC393" i="33"/>
  <c r="CB456" i="33"/>
  <c r="BM66" i="33"/>
  <c r="BO88" i="33"/>
  <c r="CD632" i="33"/>
  <c r="BO84" i="33"/>
  <c r="CD600" i="33"/>
  <c r="CD688" i="33"/>
  <c r="CI696" i="33"/>
  <c r="BO69" i="33"/>
  <c r="CD480" i="33"/>
  <c r="CB488" i="33"/>
  <c r="BM70" i="33"/>
  <c r="CD160" i="33"/>
  <c r="BO29" i="33"/>
  <c r="BJ102" i="33"/>
  <c r="BM102" i="33" s="1"/>
  <c r="CC743" i="33"/>
  <c r="BN101" i="33"/>
  <c r="BQ101" i="33" s="1"/>
  <c r="CC736" i="33"/>
  <c r="CB495" i="33"/>
  <c r="BI71" i="33"/>
  <c r="CB199" i="33"/>
  <c r="BI34" i="33"/>
  <c r="BS68" i="33"/>
  <c r="CD473" i="33"/>
  <c r="BJ118" i="33"/>
  <c r="BN118" i="33" s="1"/>
  <c r="BR118" i="33" s="1"/>
  <c r="CC871" i="33"/>
  <c r="CB552" i="33"/>
  <c r="BM78" i="33"/>
  <c r="BS19" i="33"/>
  <c r="CD80" i="33"/>
  <c r="CB616" i="33"/>
  <c r="BM86" i="33"/>
  <c r="BJ76" i="33"/>
  <c r="CC535" i="33"/>
  <c r="BN59" i="33"/>
  <c r="CC400" i="33"/>
  <c r="BN51" i="33"/>
  <c r="CC336" i="33"/>
  <c r="CC552" i="33"/>
  <c r="BN78" i="33"/>
  <c r="CD88" i="33"/>
  <c r="BS20" i="33"/>
  <c r="CD513" i="33"/>
  <c r="BS73" i="33"/>
  <c r="CC168" i="33"/>
  <c r="BN30" i="33"/>
  <c r="CT38" i="33"/>
  <c r="DB38" i="33"/>
  <c r="DD38" i="33" s="1"/>
  <c r="CD529" i="33"/>
  <c r="BS75" i="33"/>
  <c r="CJ690" i="33"/>
  <c r="BO48" i="33"/>
  <c r="CD312" i="33"/>
  <c r="BS66" i="33"/>
  <c r="CD457" i="33"/>
  <c r="CT36" i="33"/>
  <c r="DB36" i="33"/>
  <c r="DD36" i="33" s="1"/>
  <c r="BN20" i="33"/>
  <c r="CC87" i="33"/>
  <c r="BN66" i="33"/>
  <c r="CC456" i="33"/>
  <c r="BJ43" i="33"/>
  <c r="CC271" i="33"/>
  <c r="BS56" i="33"/>
  <c r="CD377" i="33"/>
  <c r="CB128" i="33"/>
  <c r="BM25" i="33"/>
  <c r="BS71" i="33"/>
  <c r="CD497" i="33"/>
  <c r="BS31" i="33"/>
  <c r="CD177" i="33"/>
  <c r="BN86" i="33"/>
  <c r="CC616" i="33"/>
  <c r="CB248" i="33"/>
  <c r="BM40" i="33"/>
  <c r="BM96" i="33"/>
  <c r="CB696" i="33"/>
  <c r="BM93" i="33"/>
  <c r="CB672" i="33"/>
  <c r="CC296" i="33"/>
  <c r="BN46" i="33"/>
  <c r="BS52" i="33"/>
  <c r="CD345" i="33"/>
  <c r="BN64" i="33"/>
  <c r="CC440" i="33"/>
  <c r="CT23" i="33"/>
  <c r="DB23" i="33"/>
  <c r="DD23" i="33" s="1"/>
  <c r="BO40" i="33"/>
  <c r="CD248" i="33"/>
  <c r="DD46" i="33"/>
  <c r="BO51" i="33"/>
  <c r="CD336" i="33"/>
  <c r="BJ26" i="33"/>
  <c r="CC135" i="33"/>
  <c r="BO45" i="33"/>
  <c r="CD288" i="33"/>
  <c r="CB383" i="33"/>
  <c r="BI57" i="33"/>
  <c r="CC288" i="33"/>
  <c r="BN45" i="33"/>
  <c r="BN94" i="33"/>
  <c r="CC680" i="33"/>
  <c r="BO81" i="33"/>
  <c r="CD576" i="33"/>
  <c r="BO76" i="33"/>
  <c r="CD536" i="33"/>
  <c r="BS57" i="33"/>
  <c r="CD385" i="33"/>
  <c r="CC144" i="33"/>
  <c r="BN27" i="33"/>
  <c r="BJ116" i="33"/>
  <c r="BN116" i="33" s="1"/>
  <c r="BR116" i="33" s="1"/>
  <c r="CC855" i="33"/>
  <c r="BJ79" i="33"/>
  <c r="CC559" i="33"/>
  <c r="BJ38" i="33"/>
  <c r="CC231" i="33"/>
  <c r="CC184" i="33"/>
  <c r="BN32" i="33"/>
  <c r="BJ36" i="33"/>
  <c r="CC215" i="33"/>
  <c r="CB207" i="33"/>
  <c r="BI35" i="33"/>
  <c r="BS22" i="33"/>
  <c r="CD104" i="33"/>
  <c r="CB95" i="33"/>
  <c r="BM21" i="33"/>
  <c r="CH747" i="33"/>
  <c r="CC225" i="33"/>
  <c r="BR37" i="33"/>
  <c r="CB110" i="33"/>
  <c r="BI23" i="33"/>
  <c r="CB480" i="33"/>
  <c r="BM69" i="33"/>
  <c r="CC264" i="33"/>
  <c r="BN42" i="33"/>
  <c r="CC110" i="33"/>
  <c r="BJ23" i="33"/>
  <c r="CD184" i="33"/>
  <c r="BO32" i="33"/>
  <c r="CB600" i="33"/>
  <c r="CT26" i="33"/>
  <c r="DB26" i="33"/>
  <c r="DD26" i="33" s="1"/>
  <c r="CT34" i="33"/>
  <c r="DB34" i="33"/>
  <c r="DD34" i="33" s="1"/>
  <c r="DB43" i="33"/>
  <c r="DD43" i="33" s="1"/>
  <c r="CH753" i="33"/>
  <c r="BO47" i="33"/>
  <c r="CD304" i="33"/>
  <c r="BS26" i="33"/>
  <c r="CD137" i="33"/>
  <c r="BI115" i="33"/>
  <c r="CB847" i="33"/>
  <c r="BM111" i="33"/>
  <c r="CD561" i="33"/>
  <c r="BS79" i="33"/>
  <c r="CC304" i="33"/>
  <c r="BN47" i="33"/>
  <c r="CC576" i="33"/>
  <c r="BN81" i="33"/>
  <c r="BO70" i="33"/>
  <c r="CD488" i="33"/>
  <c r="BN48" i="33"/>
  <c r="CC312" i="33"/>
  <c r="CH749" i="33"/>
  <c r="CC741" i="33"/>
  <c r="BN21" i="33"/>
  <c r="CC95" i="33"/>
  <c r="BM110" i="33"/>
  <c r="CB367" i="33"/>
  <c r="BI55" i="33"/>
  <c r="CH890" i="33"/>
  <c r="CC882" i="33"/>
  <c r="CD686" i="33"/>
  <c r="CI694" i="33"/>
  <c r="BS23" i="33"/>
  <c r="CD112" i="33"/>
  <c r="BV106" i="33"/>
  <c r="CC778" i="33"/>
  <c r="CC692" i="33"/>
  <c r="CH700" i="33"/>
  <c r="BO83" i="33"/>
  <c r="CD592" i="33"/>
  <c r="BO39" i="33"/>
  <c r="CD240" i="33"/>
  <c r="BV111" i="33"/>
  <c r="CC818" i="33"/>
  <c r="BJ115" i="33"/>
  <c r="BN115" i="33" s="1"/>
  <c r="BR115" i="33" s="1"/>
  <c r="CC847" i="33"/>
  <c r="CJ689" i="33"/>
  <c r="BN67" i="33"/>
  <c r="CC464" i="33"/>
  <c r="BO80" i="33"/>
  <c r="CD568" i="33"/>
  <c r="BN53" i="33"/>
  <c r="CC352" i="33"/>
  <c r="BQ100" i="33"/>
  <c r="CB729" i="33"/>
  <c r="CC367" i="33"/>
  <c r="BJ55" i="33"/>
  <c r="CB535" i="33"/>
  <c r="BI76" i="33"/>
  <c r="CC521" i="33"/>
  <c r="BR74" i="33"/>
  <c r="CB271" i="33"/>
  <c r="BI43" i="33"/>
  <c r="BN62" i="33"/>
  <c r="CC424" i="33"/>
  <c r="BS58" i="33"/>
  <c r="CD393" i="33"/>
  <c r="BS38" i="33"/>
  <c r="CD233" i="33"/>
  <c r="BJ77" i="33"/>
  <c r="CC543" i="33"/>
  <c r="BV103" i="33"/>
  <c r="CC754" i="33"/>
  <c r="BN24" i="33"/>
  <c r="CC119" i="33"/>
  <c r="BS67" i="33"/>
  <c r="CD465" i="33"/>
  <c r="CJ693" i="33"/>
  <c r="BV113" i="33"/>
  <c r="CC834" i="33"/>
  <c r="CG749" i="33"/>
  <c r="CB741" i="33"/>
  <c r="BJ34" i="33"/>
  <c r="CC199" i="33"/>
  <c r="BO42" i="33"/>
  <c r="CD264" i="33"/>
  <c r="CC631" i="33"/>
  <c r="BJ88" i="33"/>
  <c r="CB559" i="33"/>
  <c r="BI79" i="33"/>
  <c r="CD684" i="33"/>
  <c r="CI692" i="33"/>
  <c r="CI697" i="33"/>
  <c r="CD689" i="33"/>
  <c r="BO60" i="33"/>
  <c r="CD408" i="33"/>
  <c r="BO50" i="33"/>
  <c r="CD328" i="33"/>
  <c r="BS41" i="33"/>
  <c r="CD257" i="33"/>
  <c r="BO65" i="33"/>
  <c r="CD448" i="33"/>
  <c r="CH718" i="33"/>
  <c r="CC710" i="33"/>
  <c r="CB710" i="33"/>
  <c r="CG718" i="33"/>
  <c r="BJ22" i="33"/>
  <c r="CC102" i="33"/>
  <c r="CT35" i="33"/>
  <c r="DB35" i="33"/>
  <c r="DD35" i="33" s="1"/>
  <c r="BO89" i="33"/>
  <c r="CD640" i="33"/>
  <c r="CC471" i="33"/>
  <c r="BJ68" i="33"/>
  <c r="BN93" i="33"/>
  <c r="CC672" i="33"/>
  <c r="BS87" i="33"/>
  <c r="CD625" i="33"/>
  <c r="CB135" i="33"/>
  <c r="BI26" i="33"/>
  <c r="CJ686" i="33"/>
  <c r="BO24" i="33"/>
  <c r="CD119" i="33"/>
  <c r="BN89" i="33"/>
  <c r="CC640" i="33"/>
  <c r="BJ92" i="33"/>
  <c r="CC663" i="33"/>
  <c r="BS92" i="33"/>
  <c r="CD665" i="33"/>
  <c r="CB631" i="33"/>
  <c r="BI88" i="33"/>
  <c r="CB320" i="33"/>
  <c r="BS62" i="33"/>
  <c r="CD425" i="33"/>
  <c r="CB231" i="33"/>
  <c r="BI38" i="33"/>
  <c r="CG720" i="33"/>
  <c r="CD168" i="33"/>
  <c r="BO30" i="33"/>
  <c r="BN95" i="33"/>
  <c r="CC688" i="33"/>
  <c r="BO49" i="33"/>
  <c r="CD320" i="33"/>
  <c r="BR100" i="33"/>
  <c r="CC729" i="33"/>
  <c r="BO77" i="33"/>
  <c r="CD544" i="33"/>
  <c r="CB543" i="33"/>
  <c r="BI77" i="33"/>
  <c r="CJ688" i="33"/>
  <c r="BN96" i="33"/>
  <c r="CC696" i="33"/>
  <c r="BS63" i="33"/>
  <c r="CD433" i="33"/>
  <c r="BS74" i="33"/>
  <c r="CD521" i="33"/>
  <c r="CB102" i="33"/>
  <c r="BI22" i="33"/>
  <c r="CH768" i="33"/>
  <c r="CC760" i="33"/>
  <c r="BS44" i="33"/>
  <c r="CD281" i="33"/>
  <c r="CC568" i="33"/>
  <c r="BN80" i="33"/>
  <c r="CD553" i="33"/>
  <c r="BS78" i="33"/>
  <c r="CG754" i="33"/>
  <c r="CB592" i="33"/>
  <c r="CD152" i="33"/>
  <c r="BO28" i="33"/>
  <c r="BM106" i="33"/>
  <c r="CD217" i="33"/>
  <c r="BS36" i="33"/>
  <c r="BM104" i="33"/>
  <c r="BN57" i="33"/>
  <c r="CC384" i="33"/>
  <c r="BN60" i="33"/>
  <c r="CC408" i="33"/>
  <c r="BN50" i="33"/>
  <c r="CC328" i="33"/>
  <c r="CD585" i="33"/>
  <c r="BS82" i="33"/>
  <c r="BN69" i="33"/>
  <c r="CC480" i="33"/>
  <c r="CB192" i="33"/>
  <c r="BM33" i="33"/>
  <c r="CC495" i="33"/>
  <c r="BJ71" i="33"/>
  <c r="CB327" i="33"/>
  <c r="BI50" i="33"/>
  <c r="BO59" i="33"/>
  <c r="CD400" i="33"/>
  <c r="BO53" i="33"/>
  <c r="CD352" i="33"/>
  <c r="BO21" i="33"/>
  <c r="CD95" i="33"/>
  <c r="CB352" i="33"/>
  <c r="BM53" i="33"/>
  <c r="BS61" i="33"/>
  <c r="CD417" i="33"/>
  <c r="BO46" i="33"/>
  <c r="CD296" i="33"/>
  <c r="BO43" i="33"/>
  <c r="CD272" i="33"/>
  <c r="CC240" i="33"/>
  <c r="BN39" i="33"/>
  <c r="CT22" i="33"/>
  <c r="DB22" i="33"/>
  <c r="DD22" i="33" s="1"/>
  <c r="CG716" i="33"/>
  <c r="CB708" i="33"/>
  <c r="CB431" i="33"/>
  <c r="BI63" i="33"/>
  <c r="BM95" i="33"/>
  <c r="CB688" i="33"/>
  <c r="CB737" i="33"/>
  <c r="CB471" i="33"/>
  <c r="BI68" i="33"/>
  <c r="BN73" i="33"/>
  <c r="CC512" i="33"/>
  <c r="BI116" i="33"/>
  <c r="CB855" i="33"/>
  <c r="CB224" i="33"/>
  <c r="BM37" i="33"/>
  <c r="CB423" i="33"/>
  <c r="BI62" i="33"/>
  <c r="BM67" i="33"/>
  <c r="CC584" i="33"/>
  <c r="BN82" i="33"/>
  <c r="BS25" i="33"/>
  <c r="CD129" i="33"/>
  <c r="BV104" i="33"/>
  <c r="CC762" i="33"/>
  <c r="CB160" i="33"/>
  <c r="BO64" i="33"/>
  <c r="CD440" i="33"/>
  <c r="BJ98" i="33"/>
  <c r="CC711" i="33"/>
  <c r="CI698" i="33"/>
  <c r="CD690" i="33"/>
  <c r="CC152" i="33"/>
  <c r="BN28" i="33"/>
  <c r="BS37" i="33"/>
  <c r="CD225" i="33"/>
  <c r="BI92" i="33"/>
  <c r="CB663" i="33"/>
  <c r="BS55" i="33"/>
  <c r="CD369" i="33"/>
  <c r="CB215" i="33"/>
  <c r="BI36" i="33"/>
  <c r="CF170" i="34" l="1"/>
  <c r="BX96" i="34"/>
  <c r="CF699" i="34" s="1"/>
  <c r="CF505" i="34"/>
  <c r="BT72" i="34"/>
  <c r="CF506" i="34" s="1"/>
  <c r="BS43" i="34"/>
  <c r="CE274" i="34" s="1"/>
  <c r="BT43" i="34"/>
  <c r="CF274" i="34" s="1"/>
  <c r="BW96" i="34"/>
  <c r="CE699" i="34" s="1"/>
  <c r="BS82" i="34"/>
  <c r="BW82" i="34" s="1"/>
  <c r="CB264" i="33"/>
  <c r="BS81" i="34"/>
  <c r="CE578" i="34" s="1"/>
  <c r="CC624" i="33"/>
  <c r="CE433" i="34"/>
  <c r="BS36" i="34"/>
  <c r="CE218" i="34" s="1"/>
  <c r="BM87" i="33"/>
  <c r="CB625" i="33" s="1"/>
  <c r="BS50" i="34"/>
  <c r="CE330" i="34" s="1"/>
  <c r="BM29" i="33"/>
  <c r="CB161" i="33" s="1"/>
  <c r="BN29" i="33"/>
  <c r="BR29" i="33" s="1"/>
  <c r="BS68" i="34"/>
  <c r="CE474" i="34" s="1"/>
  <c r="BN61" i="33"/>
  <c r="BR61" i="33" s="1"/>
  <c r="BM73" i="33"/>
  <c r="CB513" i="33" s="1"/>
  <c r="BK18" i="34"/>
  <c r="CE71" i="34" s="1"/>
  <c r="CF112" i="34"/>
  <c r="BS30" i="34"/>
  <c r="CE170" i="34" s="1"/>
  <c r="BM82" i="33"/>
  <c r="CB585" i="33" s="1"/>
  <c r="BM61" i="33"/>
  <c r="CB417" i="33" s="1"/>
  <c r="BS23" i="34"/>
  <c r="CE113" i="34" s="1"/>
  <c r="BM80" i="33"/>
  <c r="CB569" i="33" s="1"/>
  <c r="BL18" i="34"/>
  <c r="CF71" i="34" s="1"/>
  <c r="BS27" i="34"/>
  <c r="CE146" i="34" s="1"/>
  <c r="BT27" i="34"/>
  <c r="BX27" i="34" s="1"/>
  <c r="BW116" i="34"/>
  <c r="BT70" i="34"/>
  <c r="CF490" i="34" s="1"/>
  <c r="CE401" i="34"/>
  <c r="CC448" i="33"/>
  <c r="BS79" i="34"/>
  <c r="CE562" i="34" s="1"/>
  <c r="BV107" i="33"/>
  <c r="BM31" i="33"/>
  <c r="CB177" i="33" s="1"/>
  <c r="BM107" i="33"/>
  <c r="BQ107" i="33" s="1"/>
  <c r="BU107" i="33" s="1"/>
  <c r="CB787" i="33" s="1"/>
  <c r="BN84" i="33"/>
  <c r="BR84" i="33" s="1"/>
  <c r="CF459" i="34"/>
  <c r="BX98" i="34"/>
  <c r="CF715" i="34" s="1"/>
  <c r="BM24" i="33"/>
  <c r="BQ24" i="33" s="1"/>
  <c r="BN54" i="33"/>
  <c r="BQ54" i="33" s="1"/>
  <c r="CC360" i="33"/>
  <c r="BS33" i="34"/>
  <c r="BW33" i="34" s="1"/>
  <c r="CC600" i="33"/>
  <c r="CB288" i="33"/>
  <c r="BS70" i="34"/>
  <c r="CE490" i="34" s="1"/>
  <c r="BS75" i="34"/>
  <c r="CE530" i="34" s="1"/>
  <c r="BS66" i="34"/>
  <c r="CE458" i="34" s="1"/>
  <c r="BM65" i="33"/>
  <c r="CB449" i="33" s="1"/>
  <c r="BT75" i="34"/>
  <c r="CF530" i="34" s="1"/>
  <c r="BS41" i="34"/>
  <c r="CE258" i="34" s="1"/>
  <c r="BN31" i="33"/>
  <c r="BW100" i="34"/>
  <c r="CF283" i="34"/>
  <c r="BW109" i="34"/>
  <c r="BS34" i="34"/>
  <c r="CE202" i="34" s="1"/>
  <c r="CD30" i="34"/>
  <c r="BW52" i="34"/>
  <c r="CF82" i="34"/>
  <c r="CF171" i="34"/>
  <c r="CF483" i="34"/>
  <c r="CF730" i="34"/>
  <c r="BX100" i="34"/>
  <c r="CF683" i="34"/>
  <c r="BX97" i="34"/>
  <c r="CF387" i="34"/>
  <c r="CE858" i="34"/>
  <c r="CF346" i="34"/>
  <c r="CF579" i="34"/>
  <c r="BM81" i="33"/>
  <c r="BQ81" i="33" s="1"/>
  <c r="CC320" i="33"/>
  <c r="CB392" i="33"/>
  <c r="BL13" i="34"/>
  <c r="CF31" i="34" s="1"/>
  <c r="CB168" i="33"/>
  <c r="BW46" i="34"/>
  <c r="BS69" i="34"/>
  <c r="CE482" i="34" s="1"/>
  <c r="BY46" i="34"/>
  <c r="CF298" i="34"/>
  <c r="BX46" i="34"/>
  <c r="CE298" i="34"/>
  <c r="BS22" i="34"/>
  <c r="BS35" i="34"/>
  <c r="CE209" i="34"/>
  <c r="BT35" i="34"/>
  <c r="CF210" i="34" s="1"/>
  <c r="CE104" i="34"/>
  <c r="BT22" i="34"/>
  <c r="CF105" i="34" s="1"/>
  <c r="BT58" i="34"/>
  <c r="CF394" i="34" s="1"/>
  <c r="CE393" i="34"/>
  <c r="BX95" i="34"/>
  <c r="BS24" i="34"/>
  <c r="BS73" i="34"/>
  <c r="BS65" i="34"/>
  <c r="BT65" i="34"/>
  <c r="CF450" i="34" s="1"/>
  <c r="CE449" i="34"/>
  <c r="BS95" i="34"/>
  <c r="CE690" i="34" s="1"/>
  <c r="CE120" i="34"/>
  <c r="BT24" i="34"/>
  <c r="CF121" i="34" s="1"/>
  <c r="CV13" i="34"/>
  <c r="BS58" i="34"/>
  <c r="BT73" i="34"/>
  <c r="CF514" i="34" s="1"/>
  <c r="CE513" i="34"/>
  <c r="CJ729" i="34"/>
  <c r="CE721" i="34"/>
  <c r="BX33" i="34"/>
  <c r="BS32" i="34"/>
  <c r="CE186" i="34" s="1"/>
  <c r="CE546" i="34"/>
  <c r="BX77" i="34"/>
  <c r="BW88" i="34"/>
  <c r="BS38" i="34"/>
  <c r="CE234" i="34" s="1"/>
  <c r="BX45" i="34"/>
  <c r="CF291" i="34" s="1"/>
  <c r="CD71" i="34"/>
  <c r="BS37" i="34"/>
  <c r="BY33" i="34"/>
  <c r="CF194" i="34"/>
  <c r="BY85" i="34"/>
  <c r="CF610" i="34"/>
  <c r="BY88" i="34"/>
  <c r="CF634" i="34"/>
  <c r="CE16" i="34"/>
  <c r="BT11" i="34"/>
  <c r="CF17" i="34" s="1"/>
  <c r="BT28" i="34"/>
  <c r="CF154" i="34" s="1"/>
  <c r="CE153" i="34"/>
  <c r="BW97" i="34"/>
  <c r="CI737" i="34"/>
  <c r="BX63" i="34"/>
  <c r="CF435" i="34" s="1"/>
  <c r="CE434" i="34"/>
  <c r="BT40" i="34"/>
  <c r="CF250" i="34" s="1"/>
  <c r="CE249" i="34"/>
  <c r="BS47" i="34"/>
  <c r="BT16" i="34"/>
  <c r="CF57" i="34" s="1"/>
  <c r="BT48" i="34"/>
  <c r="CF314" i="34" s="1"/>
  <c r="CE313" i="34"/>
  <c r="BX50" i="34"/>
  <c r="BX25" i="34"/>
  <c r="CE130" i="34"/>
  <c r="BT92" i="34"/>
  <c r="CF666" i="34" s="1"/>
  <c r="CE665" i="34"/>
  <c r="BX23" i="34"/>
  <c r="BT67" i="34"/>
  <c r="CF466" i="34" s="1"/>
  <c r="CE465" i="34"/>
  <c r="BS15" i="34"/>
  <c r="BS40" i="34"/>
  <c r="BX51" i="34"/>
  <c r="CE338" i="34"/>
  <c r="BS89" i="34"/>
  <c r="CE642" i="34" s="1"/>
  <c r="BS20" i="34"/>
  <c r="CE89" i="34" s="1"/>
  <c r="BY29" i="34"/>
  <c r="CF546" i="34"/>
  <c r="BY77" i="34"/>
  <c r="BS67" i="34"/>
  <c r="BS42" i="34"/>
  <c r="BX31" i="34"/>
  <c r="CF179" i="34" s="1"/>
  <c r="BW98" i="34"/>
  <c r="CE715" i="34" s="1"/>
  <c r="CI735" i="34"/>
  <c r="CD727" i="34"/>
  <c r="BX20" i="34"/>
  <c r="BW44" i="34"/>
  <c r="BW71" i="34"/>
  <c r="BT42" i="34"/>
  <c r="CF266" i="34" s="1"/>
  <c r="CE265" i="34"/>
  <c r="BT93" i="34"/>
  <c r="CF674" i="34" s="1"/>
  <c r="CE673" i="34"/>
  <c r="BX68" i="34"/>
  <c r="CK726" i="34"/>
  <c r="CF718" i="34"/>
  <c r="BT60" i="34"/>
  <c r="CF410" i="34" s="1"/>
  <c r="CE409" i="34"/>
  <c r="BW57" i="34"/>
  <c r="CE387" i="34" s="1"/>
  <c r="CE538" i="34"/>
  <c r="BX76" i="34"/>
  <c r="CE96" i="34"/>
  <c r="BT21" i="34"/>
  <c r="CF97" i="34" s="1"/>
  <c r="BS64" i="34"/>
  <c r="BY23" i="34"/>
  <c r="CF113" i="34"/>
  <c r="BS45" i="34"/>
  <c r="CE290" i="34" s="1"/>
  <c r="BW25" i="34"/>
  <c r="BW76" i="34"/>
  <c r="CV18" i="34"/>
  <c r="BY83" i="34"/>
  <c r="CF594" i="34"/>
  <c r="BX34" i="34"/>
  <c r="BS28" i="34"/>
  <c r="BS94" i="34"/>
  <c r="CE682" i="34" s="1"/>
  <c r="BY56" i="34"/>
  <c r="CF378" i="34"/>
  <c r="BY53" i="34"/>
  <c r="CF354" i="34"/>
  <c r="BS39" i="34"/>
  <c r="CE242" i="34" s="1"/>
  <c r="CD55" i="34"/>
  <c r="BO16" i="34"/>
  <c r="CE56" i="34" s="1"/>
  <c r="CK779" i="34"/>
  <c r="CF771" i="34"/>
  <c r="BW53" i="34"/>
  <c r="BS61" i="34"/>
  <c r="BS54" i="34"/>
  <c r="BW59" i="34"/>
  <c r="CJ776" i="34"/>
  <c r="CE768" i="34"/>
  <c r="BY79" i="34"/>
  <c r="CF562" i="34"/>
  <c r="BY48" i="34"/>
  <c r="CL710" i="34"/>
  <c r="BS29" i="34"/>
  <c r="BS60" i="34"/>
  <c r="BT37" i="34"/>
  <c r="CF226" i="34" s="1"/>
  <c r="CE225" i="34"/>
  <c r="BX80" i="34"/>
  <c r="BX39" i="34"/>
  <c r="CF243" i="34" s="1"/>
  <c r="CJ719" i="34"/>
  <c r="CE711" i="34"/>
  <c r="BX41" i="34"/>
  <c r="CE610" i="34"/>
  <c r="BX85" i="34"/>
  <c r="BT54" i="34"/>
  <c r="CF362" i="34" s="1"/>
  <c r="CE361" i="34"/>
  <c r="BW86" i="34"/>
  <c r="CF554" i="34"/>
  <c r="BY78" i="34"/>
  <c r="CE498" i="34"/>
  <c r="BX71" i="34"/>
  <c r="BY42" i="34"/>
  <c r="BW83" i="34"/>
  <c r="CE554" i="34"/>
  <c r="BX78" i="34"/>
  <c r="BY82" i="34"/>
  <c r="CF586" i="34"/>
  <c r="CE370" i="34"/>
  <c r="BX55" i="34"/>
  <c r="CK776" i="34"/>
  <c r="CF768" i="34"/>
  <c r="CK719" i="34"/>
  <c r="CF711" i="34"/>
  <c r="CL708" i="34"/>
  <c r="BX74" i="34"/>
  <c r="BX82" i="34"/>
  <c r="CJ774" i="34"/>
  <c r="CE766" i="34"/>
  <c r="BX36" i="34"/>
  <c r="BY68" i="34"/>
  <c r="CF474" i="34"/>
  <c r="BX32" i="34"/>
  <c r="CF187" i="34" s="1"/>
  <c r="CE625" i="34"/>
  <c r="BT87" i="34"/>
  <c r="CF626" i="34" s="1"/>
  <c r="BT64" i="34"/>
  <c r="CF442" i="34" s="1"/>
  <c r="CE441" i="34"/>
  <c r="CL730" i="34"/>
  <c r="BW78" i="34"/>
  <c r="BS48" i="34"/>
  <c r="CL701" i="34"/>
  <c r="BX38" i="34"/>
  <c r="BW63" i="34"/>
  <c r="BY84" i="34"/>
  <c r="CF602" i="34"/>
  <c r="BS21" i="34"/>
  <c r="BY72" i="34"/>
  <c r="CE634" i="34"/>
  <c r="BX88" i="34"/>
  <c r="BW85" i="34"/>
  <c r="BW56" i="34"/>
  <c r="BY38" i="34"/>
  <c r="CF234" i="34"/>
  <c r="BS31" i="34"/>
  <c r="CE178" i="34" s="1"/>
  <c r="CD31" i="34"/>
  <c r="CL785" i="34"/>
  <c r="CI736" i="34"/>
  <c r="CD728" i="34"/>
  <c r="BY89" i="34"/>
  <c r="CF642" i="34"/>
  <c r="BS87" i="34"/>
  <c r="CJ779" i="34"/>
  <c r="CE771" i="34"/>
  <c r="BY27" i="34"/>
  <c r="BW55" i="34"/>
  <c r="BT26" i="34"/>
  <c r="CF138" i="34" s="1"/>
  <c r="CE137" i="34"/>
  <c r="BS92" i="34"/>
  <c r="BS11" i="34"/>
  <c r="CD16" i="34"/>
  <c r="BW77" i="34"/>
  <c r="BT62" i="34"/>
  <c r="CF426" i="34" s="1"/>
  <c r="CE425" i="34"/>
  <c r="BS62" i="34"/>
  <c r="CL711" i="34"/>
  <c r="CL739" i="34"/>
  <c r="BW19" i="34"/>
  <c r="CE82" i="34" s="1"/>
  <c r="BX79" i="34"/>
  <c r="CE506" i="34"/>
  <c r="BY55" i="34"/>
  <c r="CF370" i="34"/>
  <c r="CV14" i="34"/>
  <c r="CI738" i="34"/>
  <c r="BX56" i="34"/>
  <c r="CE378" i="34"/>
  <c r="BP14" i="34"/>
  <c r="CF40" i="34" s="1"/>
  <c r="CE39" i="34"/>
  <c r="BS74" i="34"/>
  <c r="CE522" i="34" s="1"/>
  <c r="BT29" i="34"/>
  <c r="CF162" i="34" s="1"/>
  <c r="CE161" i="34"/>
  <c r="CE346" i="34"/>
  <c r="BX52" i="34"/>
  <c r="BS80" i="34"/>
  <c r="CE570" i="34" s="1"/>
  <c r="CK770" i="34"/>
  <c r="CF762" i="34"/>
  <c r="BV11" i="34"/>
  <c r="CC16" i="34"/>
  <c r="BT61" i="34"/>
  <c r="CF418" i="34" s="1"/>
  <c r="CE417" i="34"/>
  <c r="CL768" i="34"/>
  <c r="BY36" i="34"/>
  <c r="CF218" i="34"/>
  <c r="BY51" i="34"/>
  <c r="CF338" i="34"/>
  <c r="BY50" i="34"/>
  <c r="CF330" i="34"/>
  <c r="CE602" i="34"/>
  <c r="BX84" i="34"/>
  <c r="BW51" i="34"/>
  <c r="BY60" i="34"/>
  <c r="CE618" i="34"/>
  <c r="BX86" i="34"/>
  <c r="BS93" i="34"/>
  <c r="BT49" i="34"/>
  <c r="CF322" i="34" s="1"/>
  <c r="CE321" i="34"/>
  <c r="BX89" i="34"/>
  <c r="BS49" i="34"/>
  <c r="CD39" i="34"/>
  <c r="BO14" i="34"/>
  <c r="CE31" i="34"/>
  <c r="BS26" i="34"/>
  <c r="BW84" i="34"/>
  <c r="CE594" i="34"/>
  <c r="BX83" i="34"/>
  <c r="BY34" i="34"/>
  <c r="CF202" i="34"/>
  <c r="CE48" i="34"/>
  <c r="BT15" i="34"/>
  <c r="CF49" i="34" s="1"/>
  <c r="BX53" i="34"/>
  <c r="CE354" i="34"/>
  <c r="CK709" i="34"/>
  <c r="CF701" i="34"/>
  <c r="BX59" i="34"/>
  <c r="CE402" i="34"/>
  <c r="BT47" i="34"/>
  <c r="CF306" i="34" s="1"/>
  <c r="CE305" i="34"/>
  <c r="CB400" i="33"/>
  <c r="CB753" i="33"/>
  <c r="BM98" i="33"/>
  <c r="CB713" i="33" s="1"/>
  <c r="BM118" i="33"/>
  <c r="CB873" i="33" s="1"/>
  <c r="BM51" i="33"/>
  <c r="CB337" i="33" s="1"/>
  <c r="BM32" i="33"/>
  <c r="CB185" i="33" s="1"/>
  <c r="BM94" i="33"/>
  <c r="CB681" i="33" s="1"/>
  <c r="BM74" i="33"/>
  <c r="BQ74" i="33" s="1"/>
  <c r="BN49" i="33"/>
  <c r="BR49" i="33" s="1"/>
  <c r="BN19" i="33"/>
  <c r="CC80" i="33" s="1"/>
  <c r="CC79" i="33"/>
  <c r="BM85" i="33"/>
  <c r="CB609" i="33" s="1"/>
  <c r="CB608" i="33"/>
  <c r="BM27" i="33"/>
  <c r="CB145" i="33" s="1"/>
  <c r="BM28" i="33"/>
  <c r="CB153" i="33" s="1"/>
  <c r="BM48" i="33"/>
  <c r="CB313" i="33" s="1"/>
  <c r="BM60" i="33"/>
  <c r="CB409" i="33" s="1"/>
  <c r="CB296" i="33"/>
  <c r="CB841" i="33"/>
  <c r="CC608" i="33"/>
  <c r="BM39" i="33"/>
  <c r="CB241" i="33" s="1"/>
  <c r="CB769" i="33"/>
  <c r="BN44" i="33"/>
  <c r="CC281" i="33" s="1"/>
  <c r="CB833" i="33"/>
  <c r="BM64" i="33"/>
  <c r="BQ64" i="33" s="1"/>
  <c r="BN83" i="33"/>
  <c r="BQ83" i="33" s="1"/>
  <c r="CC592" i="33"/>
  <c r="BM20" i="33"/>
  <c r="CB88" i="33" s="1"/>
  <c r="BM44" i="33"/>
  <c r="CB281" i="33" s="1"/>
  <c r="CB304" i="33"/>
  <c r="BM89" i="33"/>
  <c r="CB641" i="33" s="1"/>
  <c r="BV117" i="33"/>
  <c r="CC866" i="33"/>
  <c r="BM117" i="33"/>
  <c r="CB825" i="33"/>
  <c r="BS86" i="33"/>
  <c r="CD617" i="33"/>
  <c r="BW33" i="33"/>
  <c r="CD195" i="33" s="1"/>
  <c r="CD194" i="33"/>
  <c r="BN97" i="33"/>
  <c r="BM97" i="33"/>
  <c r="CC704" i="33"/>
  <c r="BQ99" i="33"/>
  <c r="BR99" i="33"/>
  <c r="CC721" i="33"/>
  <c r="BN75" i="33"/>
  <c r="BM75" i="33"/>
  <c r="CC528" i="33"/>
  <c r="CB256" i="33"/>
  <c r="BM41" i="33"/>
  <c r="CB504" i="33"/>
  <c r="BM72" i="33"/>
  <c r="CC504" i="33"/>
  <c r="BN72" i="33"/>
  <c r="CB344" i="33"/>
  <c r="BM52" i="33"/>
  <c r="BM116" i="33"/>
  <c r="BQ116" i="33" s="1"/>
  <c r="BU116" i="33" s="1"/>
  <c r="CB859" i="33" s="1"/>
  <c r="BN52" i="33"/>
  <c r="CC344" i="33"/>
  <c r="BM108" i="33"/>
  <c r="BN108" i="33"/>
  <c r="BR108" i="33" s="1"/>
  <c r="BN41" i="33"/>
  <c r="CC256" i="33"/>
  <c r="CB745" i="33"/>
  <c r="CB216" i="33"/>
  <c r="BM36" i="33"/>
  <c r="BR28" i="33"/>
  <c r="CC153" i="33"/>
  <c r="BW25" i="33"/>
  <c r="CD131" i="33" s="1"/>
  <c r="CD130" i="33"/>
  <c r="CB465" i="33"/>
  <c r="BQ67" i="33"/>
  <c r="CG724" i="33"/>
  <c r="CB716" i="33"/>
  <c r="BN71" i="33"/>
  <c r="CC496" i="33"/>
  <c r="BW82" i="33"/>
  <c r="CD587" i="33" s="1"/>
  <c r="CD586" i="33"/>
  <c r="CD218" i="33"/>
  <c r="BW36" i="33"/>
  <c r="CD219" i="33" s="1"/>
  <c r="CG762" i="33"/>
  <c r="CB754" i="33"/>
  <c r="CD545" i="33"/>
  <c r="BS77" i="33"/>
  <c r="BN92" i="33"/>
  <c r="CC664" i="33"/>
  <c r="BS89" i="33"/>
  <c r="CD641" i="33"/>
  <c r="CH726" i="33"/>
  <c r="CC718" i="33"/>
  <c r="BS50" i="33"/>
  <c r="CD329" i="33"/>
  <c r="CC96" i="33"/>
  <c r="BR21" i="33"/>
  <c r="CC265" i="33"/>
  <c r="BR42" i="33"/>
  <c r="CB96" i="33"/>
  <c r="BQ21" i="33"/>
  <c r="BS76" i="33"/>
  <c r="CD537" i="33"/>
  <c r="BS48" i="33"/>
  <c r="CD313" i="33"/>
  <c r="CC536" i="33"/>
  <c r="BN76" i="33"/>
  <c r="CB496" i="33"/>
  <c r="BM71" i="33"/>
  <c r="BW34" i="33"/>
  <c r="CD203" i="33" s="1"/>
  <c r="CD202" i="33"/>
  <c r="BV25" i="33"/>
  <c r="CC131" i="33" s="1"/>
  <c r="CC130" i="33"/>
  <c r="CB424" i="33"/>
  <c r="BM62" i="33"/>
  <c r="BS59" i="33"/>
  <c r="CD401" i="33"/>
  <c r="BR60" i="33"/>
  <c r="CC409" i="33"/>
  <c r="BW78" i="33"/>
  <c r="CD555" i="33" s="1"/>
  <c r="CD554" i="33"/>
  <c r="CB632" i="33"/>
  <c r="BM88" i="33"/>
  <c r="CB401" i="33"/>
  <c r="BQ59" i="33"/>
  <c r="CD692" i="33"/>
  <c r="CI700" i="33"/>
  <c r="BR62" i="33"/>
  <c r="CC425" i="33"/>
  <c r="CD569" i="33"/>
  <c r="BS80" i="33"/>
  <c r="BV115" i="33"/>
  <c r="CC850" i="33"/>
  <c r="CD593" i="33"/>
  <c r="BS83" i="33"/>
  <c r="CC577" i="33"/>
  <c r="BR81" i="33"/>
  <c r="BQ111" i="33"/>
  <c r="BU111" i="33" s="1"/>
  <c r="CB819" i="33" s="1"/>
  <c r="CB817" i="33"/>
  <c r="BS47" i="33"/>
  <c r="CD305" i="33"/>
  <c r="BS32" i="33"/>
  <c r="CD185" i="33"/>
  <c r="BR64" i="33"/>
  <c r="CC441" i="33"/>
  <c r="BR86" i="33"/>
  <c r="CC617" i="33"/>
  <c r="BW71" i="33"/>
  <c r="CD499" i="33" s="1"/>
  <c r="CD498" i="33"/>
  <c r="BR66" i="33"/>
  <c r="CC457" i="33"/>
  <c r="CB297" i="33"/>
  <c r="BQ46" i="33"/>
  <c r="BR30" i="33"/>
  <c r="CC169" i="33"/>
  <c r="BV118" i="33"/>
  <c r="CC874" i="33"/>
  <c r="BR33" i="33"/>
  <c r="CC193" i="33"/>
  <c r="CB376" i="33"/>
  <c r="BM56" i="33"/>
  <c r="CC208" i="33"/>
  <c r="BN35" i="33"/>
  <c r="BR87" i="33"/>
  <c r="CC625" i="33"/>
  <c r="CC513" i="33"/>
  <c r="BR73" i="33"/>
  <c r="BQ95" i="33"/>
  <c r="CB689" i="33"/>
  <c r="CB193" i="33"/>
  <c r="BQ33" i="33"/>
  <c r="BQ106" i="33"/>
  <c r="BU106" i="33" s="1"/>
  <c r="CB779" i="33" s="1"/>
  <c r="CB777" i="33"/>
  <c r="CH776" i="33"/>
  <c r="CC768" i="33"/>
  <c r="BW63" i="33"/>
  <c r="CD435" i="33" s="1"/>
  <c r="CD434" i="33"/>
  <c r="CJ696" i="33"/>
  <c r="BV100" i="33"/>
  <c r="CC731" i="33" s="1"/>
  <c r="CC730" i="33"/>
  <c r="BR95" i="33"/>
  <c r="CC689" i="33"/>
  <c r="CG728" i="33"/>
  <c r="CB720" i="33"/>
  <c r="CJ694" i="33"/>
  <c r="BR93" i="33"/>
  <c r="CC673" i="33"/>
  <c r="BR65" i="33"/>
  <c r="CC449" i="33"/>
  <c r="BS60" i="33"/>
  <c r="CD409" i="33"/>
  <c r="CD265" i="33"/>
  <c r="BS42" i="33"/>
  <c r="BN77" i="33"/>
  <c r="CC544" i="33"/>
  <c r="CB272" i="33"/>
  <c r="BM43" i="33"/>
  <c r="CC368" i="33"/>
  <c r="BN55" i="33"/>
  <c r="CB368" i="33"/>
  <c r="BM55" i="33"/>
  <c r="CH757" i="33"/>
  <c r="CC749" i="33"/>
  <c r="CB208" i="33"/>
  <c r="BM35" i="33"/>
  <c r="BR32" i="33"/>
  <c r="CC185" i="33"/>
  <c r="CD577" i="33"/>
  <c r="BS81" i="33"/>
  <c r="CJ698" i="33"/>
  <c r="CC337" i="33"/>
  <c r="BR51" i="33"/>
  <c r="CB617" i="33"/>
  <c r="BQ86" i="33"/>
  <c r="BR101" i="33"/>
  <c r="BU101" i="33" s="1"/>
  <c r="CB739" i="33" s="1"/>
  <c r="CC737" i="33"/>
  <c r="BS88" i="33"/>
  <c r="CD633" i="33"/>
  <c r="BR70" i="33"/>
  <c r="CC489" i="33"/>
  <c r="BW35" i="33"/>
  <c r="CD211" i="33" s="1"/>
  <c r="CD210" i="33"/>
  <c r="BS85" i="33"/>
  <c r="CD609" i="33"/>
  <c r="BW55" i="33"/>
  <c r="CD371" i="33" s="1"/>
  <c r="CD370" i="33"/>
  <c r="CI706" i="33"/>
  <c r="CD698" i="33"/>
  <c r="CB472" i="33"/>
  <c r="BM68" i="33"/>
  <c r="BS46" i="33"/>
  <c r="CD297" i="33"/>
  <c r="BR85" i="33"/>
  <c r="CC609" i="33"/>
  <c r="BS28" i="33"/>
  <c r="CD153" i="33"/>
  <c r="CC569" i="33"/>
  <c r="BR80" i="33"/>
  <c r="CB103" i="33"/>
  <c r="BM22" i="33"/>
  <c r="CB544" i="33"/>
  <c r="BM77" i="33"/>
  <c r="BS30" i="33"/>
  <c r="CD169" i="33"/>
  <c r="CB232" i="33"/>
  <c r="BM38" i="33"/>
  <c r="CB136" i="33"/>
  <c r="BM26" i="33"/>
  <c r="BN68" i="33"/>
  <c r="CC472" i="33"/>
  <c r="CB265" i="33"/>
  <c r="BQ42" i="33"/>
  <c r="BR67" i="33"/>
  <c r="CC465" i="33"/>
  <c r="BW23" i="33"/>
  <c r="CD114" i="33" s="1"/>
  <c r="CD113" i="33"/>
  <c r="CC305" i="33"/>
  <c r="BR47" i="33"/>
  <c r="BM115" i="33"/>
  <c r="CH761" i="33"/>
  <c r="CC753" i="33"/>
  <c r="CB111" i="33"/>
  <c r="BM23" i="33"/>
  <c r="BW22" i="33"/>
  <c r="CD106" i="33" s="1"/>
  <c r="CD105" i="33"/>
  <c r="BV116" i="33"/>
  <c r="CC858" i="33"/>
  <c r="BS45" i="33"/>
  <c r="CD289" i="33"/>
  <c r="BW52" i="33"/>
  <c r="CD347" i="33" s="1"/>
  <c r="CD346" i="33"/>
  <c r="BQ93" i="33"/>
  <c r="CB673" i="33"/>
  <c r="BW31" i="33"/>
  <c r="CD179" i="33" s="1"/>
  <c r="CD178" i="33"/>
  <c r="CD530" i="33"/>
  <c r="BW75" i="33"/>
  <c r="CD531" i="33" s="1"/>
  <c r="CD514" i="33"/>
  <c r="BW73" i="33"/>
  <c r="CD515" i="33" s="1"/>
  <c r="BS69" i="33"/>
  <c r="CD481" i="33"/>
  <c r="CB457" i="33"/>
  <c r="BQ66" i="33"/>
  <c r="BN56" i="33"/>
  <c r="CC376" i="33"/>
  <c r="CC249" i="33"/>
  <c r="BR40" i="33"/>
  <c r="BR96" i="33"/>
  <c r="CC697" i="33"/>
  <c r="BS49" i="33"/>
  <c r="CD321" i="33"/>
  <c r="BW92" i="33"/>
  <c r="CD667" i="33" s="1"/>
  <c r="CD666" i="33"/>
  <c r="BR89" i="33"/>
  <c r="CC641" i="33"/>
  <c r="CC103" i="33"/>
  <c r="BN22" i="33"/>
  <c r="BS65" i="33"/>
  <c r="CD449" i="33"/>
  <c r="CC200" i="33"/>
  <c r="BN34" i="33"/>
  <c r="CJ701" i="33"/>
  <c r="CC522" i="33"/>
  <c r="BV74" i="33"/>
  <c r="CC523" i="33" s="1"/>
  <c r="CD694" i="33"/>
  <c r="CI702" i="33"/>
  <c r="CC313" i="33"/>
  <c r="BR48" i="33"/>
  <c r="CB481" i="33"/>
  <c r="BQ69" i="33"/>
  <c r="CB305" i="33"/>
  <c r="BQ47" i="33"/>
  <c r="BW57" i="33"/>
  <c r="CD387" i="33" s="1"/>
  <c r="CD386" i="33"/>
  <c r="BR94" i="33"/>
  <c r="CC681" i="33"/>
  <c r="CC297" i="33"/>
  <c r="BR46" i="33"/>
  <c r="BR59" i="33"/>
  <c r="CC401" i="33"/>
  <c r="BN102" i="33"/>
  <c r="BQ102" i="33" s="1"/>
  <c r="CC744" i="33"/>
  <c r="CD696" i="33"/>
  <c r="CI704" i="33"/>
  <c r="BM92" i="33"/>
  <c r="CB664" i="33"/>
  <c r="BN98" i="33"/>
  <c r="CC712" i="33"/>
  <c r="CC585" i="33"/>
  <c r="BR82" i="33"/>
  <c r="CB225" i="33"/>
  <c r="BQ37" i="33"/>
  <c r="CB432" i="33"/>
  <c r="BM63" i="33"/>
  <c r="BW61" i="33"/>
  <c r="CD419" i="33" s="1"/>
  <c r="CD418" i="33"/>
  <c r="CD96" i="33"/>
  <c r="BS21" i="33"/>
  <c r="CC329" i="33"/>
  <c r="BR50" i="33"/>
  <c r="CB593" i="33"/>
  <c r="CB169" i="33"/>
  <c r="BQ30" i="33"/>
  <c r="CG726" i="33"/>
  <c r="CB718" i="33"/>
  <c r="CB560" i="33"/>
  <c r="BM79" i="33"/>
  <c r="CD234" i="33"/>
  <c r="BW38" i="33"/>
  <c r="CD235" i="33" s="1"/>
  <c r="BU100" i="33"/>
  <c r="CB731" i="33" s="1"/>
  <c r="CB730" i="33"/>
  <c r="CJ697" i="33"/>
  <c r="CD562" i="33"/>
  <c r="BW79" i="33"/>
  <c r="CD563" i="33" s="1"/>
  <c r="BW26" i="33"/>
  <c r="CD139" i="33" s="1"/>
  <c r="CD138" i="33"/>
  <c r="BV37" i="33"/>
  <c r="CC227" i="33" s="1"/>
  <c r="CC226" i="33"/>
  <c r="CH755" i="33"/>
  <c r="BN38" i="33"/>
  <c r="CC232" i="33"/>
  <c r="CC289" i="33"/>
  <c r="BR45" i="33"/>
  <c r="CC136" i="33"/>
  <c r="BN26" i="33"/>
  <c r="CD249" i="33"/>
  <c r="BS40" i="33"/>
  <c r="BQ96" i="33"/>
  <c r="CB697" i="33"/>
  <c r="BW56" i="33"/>
  <c r="CD379" i="33" s="1"/>
  <c r="CD378" i="33"/>
  <c r="BW20" i="33"/>
  <c r="CD90" i="33" s="1"/>
  <c r="CD89" i="33"/>
  <c r="BW19" i="33"/>
  <c r="CD82" i="33" s="1"/>
  <c r="CD81" i="33"/>
  <c r="BW68" i="33"/>
  <c r="CD475" i="33" s="1"/>
  <c r="CD474" i="33"/>
  <c r="BS29" i="33"/>
  <c r="CD161" i="33"/>
  <c r="BW72" i="33"/>
  <c r="CD507" i="33" s="1"/>
  <c r="CD506" i="33"/>
  <c r="CB738" i="33"/>
  <c r="CB353" i="33"/>
  <c r="BQ53" i="33"/>
  <c r="CB328" i="33"/>
  <c r="BM50" i="33"/>
  <c r="BR57" i="33"/>
  <c r="CC385" i="33"/>
  <c r="CD282" i="33"/>
  <c r="BW44" i="33"/>
  <c r="CD283" i="33" s="1"/>
  <c r="BW74" i="33"/>
  <c r="CD523" i="33" s="1"/>
  <c r="CD522" i="33"/>
  <c r="BW62" i="33"/>
  <c r="CD427" i="33" s="1"/>
  <c r="CD426" i="33"/>
  <c r="BS24" i="33"/>
  <c r="CD120" i="33"/>
  <c r="BW87" i="33"/>
  <c r="CD627" i="33" s="1"/>
  <c r="CD626" i="33"/>
  <c r="BW41" i="33"/>
  <c r="CD259" i="33" s="1"/>
  <c r="CD258" i="33"/>
  <c r="CI705" i="33"/>
  <c r="CD697" i="33"/>
  <c r="CG757" i="33"/>
  <c r="CB749" i="33"/>
  <c r="BW67" i="33"/>
  <c r="CD467" i="33" s="1"/>
  <c r="CD466" i="33"/>
  <c r="BR24" i="33"/>
  <c r="CC120" i="33"/>
  <c r="CB536" i="33"/>
  <c r="BM76" i="33"/>
  <c r="CC700" i="33"/>
  <c r="CH708" i="33"/>
  <c r="BQ110" i="33"/>
  <c r="BU110" i="33" s="1"/>
  <c r="CB811" i="33" s="1"/>
  <c r="CB809" i="33"/>
  <c r="BS70" i="33"/>
  <c r="CD489" i="33"/>
  <c r="CC111" i="33"/>
  <c r="BN23" i="33"/>
  <c r="CB393" i="33"/>
  <c r="BQ58" i="33"/>
  <c r="CB249" i="33"/>
  <c r="BQ40" i="33"/>
  <c r="CB129" i="33"/>
  <c r="BQ25" i="33"/>
  <c r="CC88" i="33"/>
  <c r="BR20" i="33"/>
  <c r="BW66" i="33"/>
  <c r="CD459" i="33" s="1"/>
  <c r="CD458" i="33"/>
  <c r="CB553" i="33"/>
  <c r="BQ78" i="33"/>
  <c r="CB200" i="33"/>
  <c r="BM34" i="33"/>
  <c r="BS27" i="33"/>
  <c r="CD145" i="33"/>
  <c r="CJ751" i="33"/>
  <c r="BW54" i="33"/>
  <c r="CD363" i="33" s="1"/>
  <c r="CD362" i="33"/>
  <c r="BW37" i="33"/>
  <c r="CD227" i="33" s="1"/>
  <c r="CD226" i="33"/>
  <c r="BS64" i="33"/>
  <c r="CD441" i="33"/>
  <c r="CC241" i="33"/>
  <c r="BR39" i="33"/>
  <c r="BS43" i="33"/>
  <c r="CD273" i="33"/>
  <c r="CD353" i="33"/>
  <c r="BS53" i="33"/>
  <c r="BR69" i="33"/>
  <c r="CC481" i="33"/>
  <c r="BQ104" i="33"/>
  <c r="BU104" i="33" s="1"/>
  <c r="CB763" i="33" s="1"/>
  <c r="CB761" i="33"/>
  <c r="CB321" i="33"/>
  <c r="CC632" i="33"/>
  <c r="BN88" i="33"/>
  <c r="BW58" i="33"/>
  <c r="CD395" i="33" s="1"/>
  <c r="CD394" i="33"/>
  <c r="CC353" i="33"/>
  <c r="BR53" i="33"/>
  <c r="BS39" i="33"/>
  <c r="CD241" i="33"/>
  <c r="CB601" i="33"/>
  <c r="CC216" i="33"/>
  <c r="BN36" i="33"/>
  <c r="CC560" i="33"/>
  <c r="BN79" i="33"/>
  <c r="BR27" i="33"/>
  <c r="CC145" i="33"/>
  <c r="CB384" i="33"/>
  <c r="BM57" i="33"/>
  <c r="BS51" i="33"/>
  <c r="CD337" i="33"/>
  <c r="CC272" i="33"/>
  <c r="BN43" i="33"/>
  <c r="CC553" i="33"/>
  <c r="BR78" i="33"/>
  <c r="CB489" i="33"/>
  <c r="BQ70" i="33"/>
  <c r="CD601" i="33"/>
  <c r="BS84" i="33"/>
  <c r="BV58" i="33"/>
  <c r="CC395" i="33" s="1"/>
  <c r="CC394" i="33"/>
  <c r="CB289" i="33"/>
  <c r="BQ45" i="33"/>
  <c r="CJ692" i="33"/>
  <c r="BN63" i="33"/>
  <c r="CC432" i="33"/>
  <c r="BW81" i="34" l="1"/>
  <c r="CE579" i="34" s="1"/>
  <c r="BW72" i="34"/>
  <c r="CE507" i="34" s="1"/>
  <c r="BX72" i="34"/>
  <c r="CF507" i="34" s="1"/>
  <c r="CC161" i="33"/>
  <c r="CE586" i="34"/>
  <c r="BX43" i="34"/>
  <c r="CF275" i="34" s="1"/>
  <c r="BW43" i="34"/>
  <c r="CE275" i="34" s="1"/>
  <c r="CC417" i="33"/>
  <c r="BW30" i="34"/>
  <c r="CE171" i="34" s="1"/>
  <c r="BQ87" i="33"/>
  <c r="BU87" i="33" s="1"/>
  <c r="CB627" i="33" s="1"/>
  <c r="BQ29" i="33"/>
  <c r="CB162" i="33" s="1"/>
  <c r="CC601" i="33"/>
  <c r="BQ82" i="33"/>
  <c r="CB586" i="33" s="1"/>
  <c r="BX70" i="34"/>
  <c r="CF491" i="34" s="1"/>
  <c r="BW68" i="34"/>
  <c r="CE475" i="34" s="1"/>
  <c r="BW36" i="34"/>
  <c r="CE219" i="34" s="1"/>
  <c r="BW50" i="34"/>
  <c r="CE331" i="34" s="1"/>
  <c r="BQ73" i="33"/>
  <c r="CB514" i="33" s="1"/>
  <c r="BQ80" i="33"/>
  <c r="BU80" i="33" s="1"/>
  <c r="CB571" i="33" s="1"/>
  <c r="BQ61" i="33"/>
  <c r="BU61" i="33" s="1"/>
  <c r="CB419" i="33" s="1"/>
  <c r="BW23" i="34"/>
  <c r="CE114" i="34" s="1"/>
  <c r="CF146" i="34"/>
  <c r="BO18" i="34"/>
  <c r="CE72" i="34" s="1"/>
  <c r="BP18" i="34"/>
  <c r="CF72" i="34" s="1"/>
  <c r="CB577" i="33"/>
  <c r="BW27" i="34"/>
  <c r="CE147" i="34" s="1"/>
  <c r="CB785" i="33"/>
  <c r="BW79" i="34"/>
  <c r="CE563" i="34" s="1"/>
  <c r="CB120" i="33"/>
  <c r="BW70" i="34"/>
  <c r="CE491" i="34" s="1"/>
  <c r="BQ31" i="33"/>
  <c r="CB178" i="33" s="1"/>
  <c r="BQ84" i="33"/>
  <c r="CB602" i="33" s="1"/>
  <c r="BR31" i="33"/>
  <c r="BV31" i="33" s="1"/>
  <c r="CC179" i="33" s="1"/>
  <c r="CC177" i="33"/>
  <c r="CC361" i="33"/>
  <c r="BR54" i="33"/>
  <c r="BV54" i="33" s="1"/>
  <c r="CC363" i="33" s="1"/>
  <c r="BQ65" i="33"/>
  <c r="CB450" i="33" s="1"/>
  <c r="BX75" i="34"/>
  <c r="CF531" i="34" s="1"/>
  <c r="CE194" i="34"/>
  <c r="CE595" i="34"/>
  <c r="BW34" i="34"/>
  <c r="CE203" i="34" s="1"/>
  <c r="BW66" i="34"/>
  <c r="CE459" i="34" s="1"/>
  <c r="BW75" i="34"/>
  <c r="CE531" i="34" s="1"/>
  <c r="BP13" i="34"/>
  <c r="CF32" i="34" s="1"/>
  <c r="BO13" i="34"/>
  <c r="CE32" i="34" s="1"/>
  <c r="CE347" i="34"/>
  <c r="CE499" i="34"/>
  <c r="BW41" i="34"/>
  <c r="CE259" i="34" s="1"/>
  <c r="BQ49" i="33"/>
  <c r="CB322" i="33" s="1"/>
  <c r="CF331" i="34"/>
  <c r="CC321" i="33"/>
  <c r="BQ19" i="33"/>
  <c r="CB81" i="33" s="1"/>
  <c r="BQ118" i="33"/>
  <c r="BU118" i="33" s="1"/>
  <c r="CB875" i="33" s="1"/>
  <c r="CF147" i="34"/>
  <c r="CE619" i="34"/>
  <c r="CF339" i="34"/>
  <c r="CE355" i="34"/>
  <c r="CE635" i="34"/>
  <c r="CF114" i="34"/>
  <c r="CF219" i="34"/>
  <c r="CE299" i="34"/>
  <c r="CE131" i="34"/>
  <c r="CF555" i="34"/>
  <c r="CF195" i="34"/>
  <c r="CF299" i="34"/>
  <c r="CE547" i="34"/>
  <c r="CE587" i="34"/>
  <c r="CE371" i="34"/>
  <c r="CF355" i="34"/>
  <c r="CF643" i="34"/>
  <c r="CF235" i="34"/>
  <c r="CF547" i="34"/>
  <c r="CE539" i="34"/>
  <c r="CE379" i="34"/>
  <c r="CE603" i="34"/>
  <c r="CF603" i="34"/>
  <c r="CE731" i="34"/>
  <c r="CF731" i="34"/>
  <c r="CF131" i="34"/>
  <c r="CE403" i="34"/>
  <c r="CF203" i="34"/>
  <c r="CF403" i="34"/>
  <c r="CF475" i="34"/>
  <c r="CE555" i="34"/>
  <c r="CF563" i="34"/>
  <c r="CF379" i="34"/>
  <c r="CF595" i="34"/>
  <c r="CF691" i="34"/>
  <c r="CF499" i="34"/>
  <c r="CF539" i="34"/>
  <c r="CF587" i="34"/>
  <c r="CE339" i="34"/>
  <c r="CE435" i="34"/>
  <c r="CF635" i="34"/>
  <c r="CF611" i="34"/>
  <c r="CF259" i="34"/>
  <c r="CE707" i="34"/>
  <c r="CF707" i="34"/>
  <c r="CF347" i="34"/>
  <c r="CE611" i="34"/>
  <c r="CE283" i="34"/>
  <c r="CF619" i="34"/>
  <c r="CF90" i="34"/>
  <c r="CF371" i="34"/>
  <c r="CE195" i="34"/>
  <c r="CF571" i="34"/>
  <c r="CF523" i="34"/>
  <c r="BQ51" i="33"/>
  <c r="CB338" i="33" s="1"/>
  <c r="BR19" i="33"/>
  <c r="BV19" i="33" s="1"/>
  <c r="CC82" i="33" s="1"/>
  <c r="BQ48" i="33"/>
  <c r="CB314" i="33" s="1"/>
  <c r="CB521" i="33"/>
  <c r="BW69" i="34"/>
  <c r="CE105" i="34"/>
  <c r="BX22" i="34"/>
  <c r="BX35" i="34"/>
  <c r="CE210" i="34"/>
  <c r="BW35" i="34"/>
  <c r="BW22" i="34"/>
  <c r="BX24" i="34"/>
  <c r="CE121" i="34"/>
  <c r="BW73" i="34"/>
  <c r="BW95" i="34"/>
  <c r="CE691" i="34" s="1"/>
  <c r="BW24" i="34"/>
  <c r="BX73" i="34"/>
  <c r="CE514" i="34"/>
  <c r="BW58" i="34"/>
  <c r="BX65" i="34"/>
  <c r="CE450" i="34"/>
  <c r="BW65" i="34"/>
  <c r="CE394" i="34"/>
  <c r="BX58" i="34"/>
  <c r="BX49" i="34"/>
  <c r="CE322" i="34"/>
  <c r="CL747" i="34"/>
  <c r="BW20" i="34"/>
  <c r="CE90" i="34" s="1"/>
  <c r="CK717" i="34"/>
  <c r="CF709" i="34"/>
  <c r="BX26" i="34"/>
  <c r="CE138" i="34"/>
  <c r="BZ11" i="34"/>
  <c r="CC18" i="34" s="1"/>
  <c r="CC17" i="34"/>
  <c r="BW31" i="34"/>
  <c r="BW21" i="34"/>
  <c r="CK784" i="34"/>
  <c r="CF776" i="34"/>
  <c r="CE362" i="34"/>
  <c r="BX54" i="34"/>
  <c r="BW64" i="34"/>
  <c r="BW42" i="34"/>
  <c r="BW32" i="34"/>
  <c r="BW48" i="34"/>
  <c r="CK787" i="34"/>
  <c r="CF779" i="34"/>
  <c r="CE97" i="34"/>
  <c r="BX21" i="34"/>
  <c r="BW38" i="34"/>
  <c r="CE235" i="34" s="1"/>
  <c r="BW26" i="34"/>
  <c r="BX47" i="34"/>
  <c r="CE306" i="34"/>
  <c r="BW93" i="34"/>
  <c r="BW80" i="34"/>
  <c r="CE571" i="34" s="1"/>
  <c r="BW74" i="34"/>
  <c r="CE523" i="34" s="1"/>
  <c r="CL719" i="34"/>
  <c r="BW11" i="34"/>
  <c r="CD18" i="34" s="1"/>
  <c r="CD17" i="34"/>
  <c r="CI744" i="34"/>
  <c r="CD736" i="34"/>
  <c r="CE442" i="34"/>
  <c r="BX64" i="34"/>
  <c r="BW54" i="34"/>
  <c r="BS16" i="34"/>
  <c r="CE57" i="34" s="1"/>
  <c r="CK734" i="34"/>
  <c r="CF726" i="34"/>
  <c r="BW67" i="34"/>
  <c r="BW15" i="34"/>
  <c r="CE666" i="34"/>
  <c r="BX92" i="34"/>
  <c r="BX16" i="34"/>
  <c r="CI745" i="34"/>
  <c r="CL709" i="34"/>
  <c r="CK778" i="34"/>
  <c r="CF770" i="34"/>
  <c r="CL776" i="34"/>
  <c r="BW62" i="34"/>
  <c r="CE626" i="34"/>
  <c r="BX87" i="34"/>
  <c r="CL716" i="34"/>
  <c r="BX37" i="34"/>
  <c r="CE226" i="34"/>
  <c r="CL718" i="34"/>
  <c r="CJ784" i="34"/>
  <c r="CE776" i="34"/>
  <c r="BW45" i="34"/>
  <c r="CE291" i="34" s="1"/>
  <c r="BW47" i="34"/>
  <c r="BW37" i="34"/>
  <c r="CI743" i="34"/>
  <c r="CD735" i="34"/>
  <c r="BW49" i="34"/>
  <c r="BW92" i="34"/>
  <c r="CJ787" i="34"/>
  <c r="CE779" i="34"/>
  <c r="CL793" i="34"/>
  <c r="BW60" i="34"/>
  <c r="BW61" i="34"/>
  <c r="BW39" i="34"/>
  <c r="CE243" i="34" s="1"/>
  <c r="BW89" i="34"/>
  <c r="BX42" i="34"/>
  <c r="CE266" i="34"/>
  <c r="CE49" i="34"/>
  <c r="BX15" i="34"/>
  <c r="BX29" i="34"/>
  <c r="CE162" i="34"/>
  <c r="BS14" i="34"/>
  <c r="BX61" i="34"/>
  <c r="CE418" i="34"/>
  <c r="BT14" i="34"/>
  <c r="CF41" i="34" s="1"/>
  <c r="CE40" i="34"/>
  <c r="CI746" i="34"/>
  <c r="BW87" i="34"/>
  <c r="CJ782" i="34"/>
  <c r="CE774" i="34"/>
  <c r="CK727" i="34"/>
  <c r="CF719" i="34"/>
  <c r="CJ727" i="34"/>
  <c r="CE719" i="34"/>
  <c r="BW94" i="34"/>
  <c r="BX67" i="34"/>
  <c r="CE466" i="34"/>
  <c r="BX11" i="34"/>
  <c r="CE17" i="34"/>
  <c r="BX60" i="34"/>
  <c r="CE410" i="34"/>
  <c r="BW40" i="34"/>
  <c r="BX48" i="34"/>
  <c r="CE314" i="34"/>
  <c r="BX28" i="34"/>
  <c r="CE154" i="34"/>
  <c r="BX62" i="34"/>
  <c r="CE426" i="34"/>
  <c r="CL738" i="34"/>
  <c r="BW29" i="34"/>
  <c r="BW28" i="34"/>
  <c r="CE674" i="34"/>
  <c r="BX93" i="34"/>
  <c r="BX40" i="34"/>
  <c r="CE250" i="34"/>
  <c r="CJ737" i="34"/>
  <c r="CE729" i="34"/>
  <c r="BQ94" i="33"/>
  <c r="BU94" i="33" s="1"/>
  <c r="CB683" i="33" s="1"/>
  <c r="BQ32" i="33"/>
  <c r="CB186" i="33" s="1"/>
  <c r="BQ27" i="33"/>
  <c r="CB146" i="33" s="1"/>
  <c r="BQ39" i="33"/>
  <c r="BU39" i="33" s="1"/>
  <c r="CB243" i="33" s="1"/>
  <c r="BQ85" i="33"/>
  <c r="CB610" i="33" s="1"/>
  <c r="BQ28" i="33"/>
  <c r="BU28" i="33" s="1"/>
  <c r="CB155" i="33" s="1"/>
  <c r="BR44" i="33"/>
  <c r="CC282" i="33" s="1"/>
  <c r="BQ60" i="33"/>
  <c r="BU60" i="33" s="1"/>
  <c r="CB411" i="33" s="1"/>
  <c r="BR83" i="33"/>
  <c r="BV83" i="33" s="1"/>
  <c r="CC595" i="33" s="1"/>
  <c r="BQ20" i="33"/>
  <c r="CB89" i="33" s="1"/>
  <c r="CB441" i="33"/>
  <c r="BQ89" i="33"/>
  <c r="BU89" i="33" s="1"/>
  <c r="CB643" i="33" s="1"/>
  <c r="CC593" i="33"/>
  <c r="BQ44" i="33"/>
  <c r="BQ117" i="33"/>
  <c r="BU117" i="33" s="1"/>
  <c r="CB867" i="33" s="1"/>
  <c r="CB865" i="33"/>
  <c r="CB857" i="33"/>
  <c r="BW86" i="33"/>
  <c r="CD619" i="33" s="1"/>
  <c r="CD618" i="33"/>
  <c r="CC722" i="33"/>
  <c r="BV99" i="33"/>
  <c r="CC723" i="33" s="1"/>
  <c r="BU99" i="33"/>
  <c r="CB723" i="33" s="1"/>
  <c r="CB722" i="33"/>
  <c r="BQ97" i="33"/>
  <c r="CB705" i="33"/>
  <c r="BR97" i="33"/>
  <c r="CC705" i="33"/>
  <c r="BV108" i="33"/>
  <c r="CC794" i="33"/>
  <c r="BQ108" i="33"/>
  <c r="BU108" i="33" s="1"/>
  <c r="CB795" i="33" s="1"/>
  <c r="CB793" i="33"/>
  <c r="BQ72" i="33"/>
  <c r="CB505" i="33"/>
  <c r="BR52" i="33"/>
  <c r="CC345" i="33"/>
  <c r="BQ41" i="33"/>
  <c r="CB257" i="33"/>
  <c r="BQ52" i="33"/>
  <c r="CB345" i="33"/>
  <c r="CB529" i="33"/>
  <c r="BQ75" i="33"/>
  <c r="CC257" i="33"/>
  <c r="BR41" i="33"/>
  <c r="BR72" i="33"/>
  <c r="CC505" i="33"/>
  <c r="CC529" i="33"/>
  <c r="BR75" i="33"/>
  <c r="BW51" i="33"/>
  <c r="CD339" i="33" s="1"/>
  <c r="CD338" i="33"/>
  <c r="BW39" i="33"/>
  <c r="CD243" i="33" s="1"/>
  <c r="CD242" i="33"/>
  <c r="CB362" i="33"/>
  <c r="BW29" i="33"/>
  <c r="CD163" i="33" s="1"/>
  <c r="CD162" i="33"/>
  <c r="CC233" i="33"/>
  <c r="BR38" i="33"/>
  <c r="BR98" i="33"/>
  <c r="CC713" i="33"/>
  <c r="BV59" i="33"/>
  <c r="CC403" i="33" s="1"/>
  <c r="CC402" i="33"/>
  <c r="BR34" i="33"/>
  <c r="CC201" i="33"/>
  <c r="BR56" i="33"/>
  <c r="CC377" i="33"/>
  <c r="BU93" i="33"/>
  <c r="CB675" i="33" s="1"/>
  <c r="CB674" i="33"/>
  <c r="BV47" i="33"/>
  <c r="CC307" i="33" s="1"/>
  <c r="CC306" i="33"/>
  <c r="CD298" i="33"/>
  <c r="BW46" i="33"/>
  <c r="CD299" i="33" s="1"/>
  <c r="CI714" i="33"/>
  <c r="CD706" i="33"/>
  <c r="BV70" i="33"/>
  <c r="CC491" i="33" s="1"/>
  <c r="CC490" i="33"/>
  <c r="CB369" i="33"/>
  <c r="BQ55" i="33"/>
  <c r="CB273" i="33"/>
  <c r="BQ43" i="33"/>
  <c r="CC626" i="33"/>
  <c r="BV87" i="33"/>
  <c r="CC627" i="33" s="1"/>
  <c r="BW47" i="33"/>
  <c r="CD307" i="33" s="1"/>
  <c r="CD306" i="33"/>
  <c r="BV60" i="33"/>
  <c r="CC411" i="33" s="1"/>
  <c r="CC410" i="33"/>
  <c r="BW48" i="33"/>
  <c r="CD315" i="33" s="1"/>
  <c r="CD314" i="33"/>
  <c r="CC266" i="33"/>
  <c r="BV42" i="33"/>
  <c r="CC267" i="33" s="1"/>
  <c r="CB466" i="33"/>
  <c r="BU67" i="33"/>
  <c r="CB467" i="33" s="1"/>
  <c r="CB217" i="33"/>
  <c r="BQ36" i="33"/>
  <c r="BR63" i="33"/>
  <c r="CC433" i="33"/>
  <c r="CB250" i="33"/>
  <c r="BU40" i="33"/>
  <c r="CB251" i="33" s="1"/>
  <c r="CC708" i="33"/>
  <c r="CH716" i="33"/>
  <c r="BW21" i="33"/>
  <c r="CD98" i="33" s="1"/>
  <c r="CD97" i="33"/>
  <c r="CB442" i="33"/>
  <c r="BU64" i="33"/>
  <c r="CB443" i="33" s="1"/>
  <c r="CB112" i="33"/>
  <c r="BQ23" i="33"/>
  <c r="CB266" i="33"/>
  <c r="BU42" i="33"/>
  <c r="CB267" i="33" s="1"/>
  <c r="BV51" i="33"/>
  <c r="CC339" i="33" s="1"/>
  <c r="CC338" i="33"/>
  <c r="BV65" i="33"/>
  <c r="CC451" i="33" s="1"/>
  <c r="CC450" i="33"/>
  <c r="BV95" i="33"/>
  <c r="CC691" i="33" s="1"/>
  <c r="CC690" i="33"/>
  <c r="CH784" i="33"/>
  <c r="CC776" i="33"/>
  <c r="CC209" i="33"/>
  <c r="BR35" i="33"/>
  <c r="BW80" i="33"/>
  <c r="CD571" i="33" s="1"/>
  <c r="CD570" i="33"/>
  <c r="CB402" i="33"/>
  <c r="BU59" i="33"/>
  <c r="CB403" i="33" s="1"/>
  <c r="BW89" i="33"/>
  <c r="CD643" i="33" s="1"/>
  <c r="CD642" i="33"/>
  <c r="BV27" i="33"/>
  <c r="CC147" i="33" s="1"/>
  <c r="CC146" i="33"/>
  <c r="BV61" i="33"/>
  <c r="CC419" i="33" s="1"/>
  <c r="CC418" i="33"/>
  <c r="CB554" i="33"/>
  <c r="BU78" i="33"/>
  <c r="CB555" i="33" s="1"/>
  <c r="CC112" i="33"/>
  <c r="BR23" i="33"/>
  <c r="CB329" i="33"/>
  <c r="BQ50" i="33"/>
  <c r="BV45" i="33"/>
  <c r="CC291" i="33" s="1"/>
  <c r="CC290" i="33"/>
  <c r="CC586" i="33"/>
  <c r="BV82" i="33"/>
  <c r="CC587" i="33" s="1"/>
  <c r="CB306" i="33"/>
  <c r="BU47" i="33"/>
  <c r="CB307" i="33" s="1"/>
  <c r="BV89" i="33"/>
  <c r="CC643" i="33" s="1"/>
  <c r="CC642" i="33"/>
  <c r="BW81" i="33"/>
  <c r="CD579" i="33" s="1"/>
  <c r="CD578" i="33"/>
  <c r="BW84" i="33"/>
  <c r="CD603" i="33" s="1"/>
  <c r="CD602" i="33"/>
  <c r="CC273" i="33"/>
  <c r="BR43" i="33"/>
  <c r="CC561" i="33"/>
  <c r="BR79" i="33"/>
  <c r="BV53" i="33"/>
  <c r="CC355" i="33" s="1"/>
  <c r="CC354" i="33"/>
  <c r="BV69" i="33"/>
  <c r="CC483" i="33" s="1"/>
  <c r="CC482" i="33"/>
  <c r="CG765" i="33"/>
  <c r="CB757" i="33"/>
  <c r="BQ92" i="33"/>
  <c r="CB665" i="33"/>
  <c r="BV48" i="33"/>
  <c r="CC315" i="33" s="1"/>
  <c r="CC314" i="33"/>
  <c r="BW30" i="33"/>
  <c r="CD171" i="33" s="1"/>
  <c r="CD170" i="33"/>
  <c r="BW28" i="33"/>
  <c r="CD155" i="33" s="1"/>
  <c r="CD154" i="33"/>
  <c r="BW88" i="33"/>
  <c r="CD635" i="33" s="1"/>
  <c r="CD634" i="33"/>
  <c r="BV30" i="33"/>
  <c r="CC171" i="33" s="1"/>
  <c r="CC170" i="33"/>
  <c r="BV86" i="33"/>
  <c r="CC619" i="33" s="1"/>
  <c r="CC618" i="33"/>
  <c r="BW59" i="33"/>
  <c r="CD403" i="33" s="1"/>
  <c r="CD402" i="33"/>
  <c r="BW53" i="33"/>
  <c r="CD355" i="33" s="1"/>
  <c r="CD354" i="33"/>
  <c r="CB354" i="33"/>
  <c r="BU53" i="33"/>
  <c r="CB355" i="33" s="1"/>
  <c r="CB561" i="33"/>
  <c r="BQ79" i="33"/>
  <c r="CB594" i="33"/>
  <c r="CD704" i="33"/>
  <c r="CI712" i="33"/>
  <c r="CC298" i="33"/>
  <c r="BV46" i="33"/>
  <c r="CC299" i="33" s="1"/>
  <c r="CB482" i="33"/>
  <c r="BU69" i="33"/>
  <c r="CB483" i="33" s="1"/>
  <c r="CC250" i="33"/>
  <c r="BV40" i="33"/>
  <c r="CC251" i="33" s="1"/>
  <c r="CB458" i="33"/>
  <c r="BU66" i="33"/>
  <c r="CB459" i="33" s="1"/>
  <c r="CB545" i="33"/>
  <c r="BQ77" i="33"/>
  <c r="CB473" i="33"/>
  <c r="BQ68" i="33"/>
  <c r="CC545" i="33"/>
  <c r="BR77" i="33"/>
  <c r="BV93" i="33"/>
  <c r="CC675" i="33" s="1"/>
  <c r="CC674" i="33"/>
  <c r="CB377" i="33"/>
  <c r="BQ56" i="33"/>
  <c r="CB298" i="33"/>
  <c r="BU46" i="33"/>
  <c r="CB299" i="33" s="1"/>
  <c r="CC578" i="33"/>
  <c r="BV81" i="33"/>
  <c r="CC579" i="33" s="1"/>
  <c r="CB633" i="33"/>
  <c r="BQ88" i="33"/>
  <c r="CB425" i="33"/>
  <c r="BQ62" i="33"/>
  <c r="CB497" i="33"/>
  <c r="BQ71" i="33"/>
  <c r="CB97" i="33"/>
  <c r="BU21" i="33"/>
  <c r="CB98" i="33" s="1"/>
  <c r="BR92" i="33"/>
  <c r="CC665" i="33"/>
  <c r="CG732" i="33"/>
  <c r="CB724" i="33"/>
  <c r="BQ98" i="33"/>
  <c r="CJ700" i="33"/>
  <c r="CB537" i="33"/>
  <c r="BQ76" i="33"/>
  <c r="CB490" i="33"/>
  <c r="BU70" i="33"/>
  <c r="CB491" i="33" s="1"/>
  <c r="CC217" i="33"/>
  <c r="BR36" i="33"/>
  <c r="CJ759" i="33"/>
  <c r="CI713" i="33"/>
  <c r="CD705" i="33"/>
  <c r="BW24" i="33"/>
  <c r="CD123" i="33" s="1"/>
  <c r="CD121" i="33"/>
  <c r="BU96" i="33"/>
  <c r="CB699" i="33" s="1"/>
  <c r="CB698" i="33"/>
  <c r="BV29" i="33"/>
  <c r="CC163" i="33" s="1"/>
  <c r="CC162" i="33"/>
  <c r="CH763" i="33"/>
  <c r="CC755" i="33"/>
  <c r="BW45" i="33"/>
  <c r="CD291" i="33" s="1"/>
  <c r="CD290" i="33"/>
  <c r="BR68" i="33"/>
  <c r="CC473" i="33"/>
  <c r="BW85" i="33"/>
  <c r="CD611" i="33" s="1"/>
  <c r="CD610" i="33"/>
  <c r="BV101" i="33"/>
  <c r="CC739" i="33" s="1"/>
  <c r="CC738" i="33"/>
  <c r="CJ706" i="33"/>
  <c r="CD266" i="33"/>
  <c r="BW42" i="33"/>
  <c r="CD267" i="33" s="1"/>
  <c r="CB194" i="33"/>
  <c r="BU33" i="33"/>
  <c r="CB195" i="33" s="1"/>
  <c r="BU95" i="33"/>
  <c r="CB691" i="33" s="1"/>
  <c r="CB690" i="33"/>
  <c r="BV62" i="33"/>
  <c r="CC427" i="33" s="1"/>
  <c r="CC426" i="33"/>
  <c r="CC97" i="33"/>
  <c r="BV21" i="33"/>
  <c r="CC98" i="33" s="1"/>
  <c r="CD546" i="33"/>
  <c r="BW77" i="33"/>
  <c r="CD547" i="33" s="1"/>
  <c r="CB433" i="33"/>
  <c r="BQ63" i="33"/>
  <c r="BW65" i="33"/>
  <c r="CD451" i="33" s="1"/>
  <c r="CD450" i="33"/>
  <c r="BW49" i="33"/>
  <c r="CD323" i="33" s="1"/>
  <c r="CD322" i="33"/>
  <c r="BV49" i="33"/>
  <c r="CC323" i="33" s="1"/>
  <c r="CC322" i="33"/>
  <c r="BV67" i="33"/>
  <c r="CC467" i="33" s="1"/>
  <c r="CC466" i="33"/>
  <c r="CB137" i="33"/>
  <c r="BQ26" i="33"/>
  <c r="BV85" i="33"/>
  <c r="CC611" i="33" s="1"/>
  <c r="CC610" i="33"/>
  <c r="CB578" i="33"/>
  <c r="BU81" i="33"/>
  <c r="CB579" i="33" s="1"/>
  <c r="CB121" i="33"/>
  <c r="BU24" i="33"/>
  <c r="CB123" i="33" s="1"/>
  <c r="CJ702" i="33"/>
  <c r="CJ704" i="33"/>
  <c r="CC514" i="33"/>
  <c r="BV73" i="33"/>
  <c r="CC515" i="33" s="1"/>
  <c r="BW83" i="33"/>
  <c r="CD595" i="33" s="1"/>
  <c r="CD594" i="33"/>
  <c r="CC537" i="33"/>
  <c r="BR76" i="33"/>
  <c r="BW50" i="33"/>
  <c r="CD331" i="33" s="1"/>
  <c r="CD330" i="33"/>
  <c r="BR71" i="33"/>
  <c r="CC497" i="33"/>
  <c r="CB746" i="33"/>
  <c r="BV20" i="33"/>
  <c r="CC90" i="33" s="1"/>
  <c r="CC89" i="33"/>
  <c r="CD250" i="33"/>
  <c r="BW40" i="33"/>
  <c r="CD251" i="33" s="1"/>
  <c r="CB104" i="33"/>
  <c r="BQ22" i="33"/>
  <c r="CB290" i="33"/>
  <c r="BU45" i="33"/>
  <c r="CB291" i="33" s="1"/>
  <c r="CC554" i="33"/>
  <c r="BV78" i="33"/>
  <c r="CC555" i="33" s="1"/>
  <c r="CB385" i="33"/>
  <c r="BQ57" i="33"/>
  <c r="BR88" i="33"/>
  <c r="CC633" i="33"/>
  <c r="BW43" i="33"/>
  <c r="CD275" i="33" s="1"/>
  <c r="CD274" i="33"/>
  <c r="BW64" i="33"/>
  <c r="CD443" i="33" s="1"/>
  <c r="CD442" i="33"/>
  <c r="BW27" i="33"/>
  <c r="CD147" i="33" s="1"/>
  <c r="CD146" i="33"/>
  <c r="BW70" i="33"/>
  <c r="CD491" i="33" s="1"/>
  <c r="CD490" i="33"/>
  <c r="CC121" i="33"/>
  <c r="BV24" i="33"/>
  <c r="CC123" i="33" s="1"/>
  <c r="BV57" i="33"/>
  <c r="CC387" i="33" s="1"/>
  <c r="CC386" i="33"/>
  <c r="CJ705" i="33"/>
  <c r="CG734" i="33"/>
  <c r="CB726" i="33"/>
  <c r="BR102" i="33"/>
  <c r="CC745" i="33"/>
  <c r="BV94" i="33"/>
  <c r="CC683" i="33" s="1"/>
  <c r="CC682" i="33"/>
  <c r="CD702" i="33"/>
  <c r="CI710" i="33"/>
  <c r="CC104" i="33"/>
  <c r="BR22" i="33"/>
  <c r="BW69" i="33"/>
  <c r="CD483" i="33" s="1"/>
  <c r="CD482" i="33"/>
  <c r="CH769" i="33"/>
  <c r="CC761" i="33"/>
  <c r="BV32" i="33"/>
  <c r="CC187" i="33" s="1"/>
  <c r="CC186" i="33"/>
  <c r="BR55" i="33"/>
  <c r="CC369" i="33"/>
  <c r="BV33" i="33"/>
  <c r="CC195" i="33" s="1"/>
  <c r="CC194" i="33"/>
  <c r="BV66" i="33"/>
  <c r="CC459" i="33" s="1"/>
  <c r="CC458" i="33"/>
  <c r="BV64" i="33"/>
  <c r="CC443" i="33" s="1"/>
  <c r="CC442" i="33"/>
  <c r="BW32" i="33"/>
  <c r="CD187" i="33" s="1"/>
  <c r="CD186" i="33"/>
  <c r="BW76" i="33"/>
  <c r="CD539" i="33" s="1"/>
  <c r="CD538" i="33"/>
  <c r="BV84" i="33"/>
  <c r="CC603" i="33" s="1"/>
  <c r="CC602" i="33"/>
  <c r="CB522" i="33"/>
  <c r="BU74" i="33"/>
  <c r="CB523" i="33" s="1"/>
  <c r="BV39" i="33"/>
  <c r="CC243" i="33" s="1"/>
  <c r="CC242" i="33"/>
  <c r="CB201" i="33"/>
  <c r="BQ34" i="33"/>
  <c r="CB130" i="33"/>
  <c r="BU25" i="33"/>
  <c r="CB131" i="33" s="1"/>
  <c r="CB394" i="33"/>
  <c r="BU58" i="33"/>
  <c r="CB395" i="33" s="1"/>
  <c r="BR26" i="33"/>
  <c r="CC137" i="33"/>
  <c r="CB170" i="33"/>
  <c r="BU30" i="33"/>
  <c r="CB171" i="33" s="1"/>
  <c r="BV50" i="33"/>
  <c r="CC331" i="33" s="1"/>
  <c r="CC330" i="33"/>
  <c r="CB226" i="33"/>
  <c r="BU37" i="33"/>
  <c r="CB227" i="33" s="1"/>
  <c r="CJ709" i="33"/>
  <c r="BV96" i="33"/>
  <c r="CC699" i="33" s="1"/>
  <c r="CC698" i="33"/>
  <c r="BQ115" i="33"/>
  <c r="BU115" i="33" s="1"/>
  <c r="CB851" i="33" s="1"/>
  <c r="CB849" i="33"/>
  <c r="CB233" i="33"/>
  <c r="BQ38" i="33"/>
  <c r="BV80" i="33"/>
  <c r="CC571" i="33" s="1"/>
  <c r="CC570" i="33"/>
  <c r="CB618" i="33"/>
  <c r="BU86" i="33"/>
  <c r="CB619" i="33" s="1"/>
  <c r="CB209" i="33"/>
  <c r="BQ35" i="33"/>
  <c r="CH765" i="33"/>
  <c r="CC757" i="33"/>
  <c r="BW60" i="33"/>
  <c r="CD411" i="33" s="1"/>
  <c r="CD410" i="33"/>
  <c r="CG736" i="33"/>
  <c r="CB728" i="33"/>
  <c r="CD700" i="33"/>
  <c r="CI708" i="33"/>
  <c r="CH734" i="33"/>
  <c r="CC726" i="33"/>
  <c r="CG770" i="33"/>
  <c r="CB762" i="33"/>
  <c r="BV28" i="33"/>
  <c r="CC155" i="33" s="1"/>
  <c r="CC154" i="33"/>
  <c r="CB570" i="33" l="1"/>
  <c r="BU29" i="33"/>
  <c r="CB163" i="33" s="1"/>
  <c r="CB626" i="33"/>
  <c r="BU73" i="33"/>
  <c r="CB515" i="33" s="1"/>
  <c r="BU82" i="33"/>
  <c r="CB587" i="33" s="1"/>
  <c r="CB418" i="33"/>
  <c r="BU84" i="33"/>
  <c r="CB603" i="33" s="1"/>
  <c r="BT18" i="34"/>
  <c r="CF73" i="34" s="1"/>
  <c r="BS18" i="34"/>
  <c r="CE73" i="34" s="1"/>
  <c r="BU31" i="33"/>
  <c r="CB179" i="33" s="1"/>
  <c r="BU27" i="33"/>
  <c r="CB147" i="33" s="1"/>
  <c r="CC178" i="33"/>
  <c r="BU54" i="33"/>
  <c r="CB363" i="33" s="1"/>
  <c r="CC362" i="33"/>
  <c r="BU65" i="33"/>
  <c r="CB451" i="33" s="1"/>
  <c r="BU51" i="33"/>
  <c r="CB339" i="33" s="1"/>
  <c r="BU44" i="33"/>
  <c r="CB283" i="33" s="1"/>
  <c r="BT13" i="34"/>
  <c r="CF33" i="34" s="1"/>
  <c r="CE411" i="34"/>
  <c r="BU49" i="33"/>
  <c r="CB323" i="33" s="1"/>
  <c r="BS13" i="34"/>
  <c r="CE33" i="34" s="1"/>
  <c r="BU19" i="33"/>
  <c r="CB82" i="33" s="1"/>
  <c r="CC81" i="33"/>
  <c r="BU85" i="33"/>
  <c r="CB611" i="33" s="1"/>
  <c r="BU48" i="33"/>
  <c r="CB315" i="33" s="1"/>
  <c r="CB410" i="33"/>
  <c r="CE267" i="34"/>
  <c r="CE315" i="34"/>
  <c r="CF315" i="34"/>
  <c r="CE155" i="34"/>
  <c r="CF155" i="34"/>
  <c r="CE627" i="34"/>
  <c r="CF627" i="34"/>
  <c r="CE443" i="34"/>
  <c r="CF443" i="34"/>
  <c r="CE211" i="34"/>
  <c r="CF211" i="34"/>
  <c r="CE18" i="34"/>
  <c r="CF18" i="34"/>
  <c r="CE163" i="34"/>
  <c r="CF58" i="34"/>
  <c r="CE139" i="34"/>
  <c r="CF139" i="34"/>
  <c r="CE395" i="34"/>
  <c r="CF395" i="34"/>
  <c r="CE106" i="34"/>
  <c r="CF106" i="34"/>
  <c r="CE187" i="34"/>
  <c r="CF267" i="34"/>
  <c r="CE323" i="34"/>
  <c r="CF323" i="34"/>
  <c r="CE50" i="34"/>
  <c r="CF50" i="34"/>
  <c r="CE98" i="34"/>
  <c r="CF98" i="34"/>
  <c r="CE515" i="34"/>
  <c r="CF515" i="34"/>
  <c r="CE123" i="34"/>
  <c r="CF123" i="34"/>
  <c r="CE467" i="34"/>
  <c r="CF467" i="34"/>
  <c r="CE667" i="34"/>
  <c r="CF667" i="34"/>
  <c r="CE483" i="34"/>
  <c r="CF411" i="34"/>
  <c r="CE251" i="34"/>
  <c r="CF251" i="34"/>
  <c r="CE675" i="34"/>
  <c r="CF675" i="34"/>
  <c r="CE427" i="34"/>
  <c r="CF427" i="34"/>
  <c r="CE683" i="34"/>
  <c r="CE419" i="34"/>
  <c r="CF419" i="34"/>
  <c r="CE227" i="34"/>
  <c r="CF227" i="34"/>
  <c r="CE307" i="34"/>
  <c r="CF307" i="34"/>
  <c r="CF163" i="34"/>
  <c r="CE643" i="34"/>
  <c r="CE363" i="34"/>
  <c r="CF363" i="34"/>
  <c r="CE451" i="34"/>
  <c r="CF451" i="34"/>
  <c r="CE179" i="34"/>
  <c r="CB282" i="33"/>
  <c r="BU83" i="33"/>
  <c r="CB595" i="33" s="1"/>
  <c r="CB682" i="33"/>
  <c r="BU32" i="33"/>
  <c r="CB187" i="33" s="1"/>
  <c r="CB242" i="33"/>
  <c r="CJ790" i="34"/>
  <c r="CE782" i="34"/>
  <c r="CI754" i="34"/>
  <c r="CL726" i="34"/>
  <c r="CL717" i="34"/>
  <c r="CK725" i="34"/>
  <c r="CF717" i="34"/>
  <c r="CJ745" i="34"/>
  <c r="CE737" i="34"/>
  <c r="CL801" i="34"/>
  <c r="CI753" i="34"/>
  <c r="CE41" i="34"/>
  <c r="BX14" i="34"/>
  <c r="CJ735" i="34"/>
  <c r="CE727" i="34"/>
  <c r="CJ795" i="34"/>
  <c r="CE787" i="34"/>
  <c r="CL724" i="34"/>
  <c r="CL784" i="34"/>
  <c r="CK742" i="34"/>
  <c r="CF734" i="34"/>
  <c r="CK792" i="34"/>
  <c r="CF784" i="34"/>
  <c r="CL755" i="34"/>
  <c r="BW14" i="34"/>
  <c r="BW16" i="34"/>
  <c r="CE58" i="34" s="1"/>
  <c r="CL727" i="34"/>
  <c r="CL746" i="34"/>
  <c r="CK735" i="34"/>
  <c r="CF727" i="34"/>
  <c r="CI751" i="34"/>
  <c r="CD743" i="34"/>
  <c r="CJ792" i="34"/>
  <c r="CE784" i="34"/>
  <c r="CK786" i="34"/>
  <c r="CF778" i="34"/>
  <c r="CI752" i="34"/>
  <c r="CD744" i="34"/>
  <c r="CK795" i="34"/>
  <c r="CF787" i="34"/>
  <c r="CB154" i="33"/>
  <c r="CC594" i="33"/>
  <c r="BU20" i="33"/>
  <c r="CB90" i="33" s="1"/>
  <c r="BV44" i="33"/>
  <c r="CC283" i="33" s="1"/>
  <c r="CB642" i="33"/>
  <c r="CC706" i="33"/>
  <c r="BV97" i="33"/>
  <c r="CC707" i="33" s="1"/>
  <c r="BU97" i="33"/>
  <c r="CB707" i="33" s="1"/>
  <c r="CB706" i="33"/>
  <c r="BV52" i="33"/>
  <c r="CC347" i="33" s="1"/>
  <c r="CC346" i="33"/>
  <c r="CC530" i="33"/>
  <c r="BV75" i="33"/>
  <c r="CC531" i="33" s="1"/>
  <c r="CB506" i="33"/>
  <c r="BU72" i="33"/>
  <c r="CB507" i="33" s="1"/>
  <c r="CB530" i="33"/>
  <c r="BU75" i="33"/>
  <c r="CB531" i="33" s="1"/>
  <c r="CB346" i="33"/>
  <c r="BU52" i="33"/>
  <c r="CB347" i="33" s="1"/>
  <c r="CC506" i="33"/>
  <c r="BV72" i="33"/>
  <c r="CC507" i="33" s="1"/>
  <c r="BV41" i="33"/>
  <c r="CC259" i="33" s="1"/>
  <c r="CC258" i="33"/>
  <c r="BU41" i="33"/>
  <c r="CB259" i="33" s="1"/>
  <c r="CB258" i="33"/>
  <c r="CG778" i="33"/>
  <c r="CB770" i="33"/>
  <c r="CC734" i="33"/>
  <c r="CH742" i="33"/>
  <c r="BV26" i="33"/>
  <c r="CC139" i="33" s="1"/>
  <c r="CC138" i="33"/>
  <c r="CB234" i="33"/>
  <c r="BU38" i="33"/>
  <c r="CB235" i="33" s="1"/>
  <c r="BV22" i="33"/>
  <c r="CC106" i="33" s="1"/>
  <c r="CC105" i="33"/>
  <c r="BV88" i="33"/>
  <c r="CC635" i="33" s="1"/>
  <c r="CC634" i="33"/>
  <c r="CJ710" i="33"/>
  <c r="CC218" i="33"/>
  <c r="BV36" i="33"/>
  <c r="CC219" i="33" s="1"/>
  <c r="BV92" i="33"/>
  <c r="CC667" i="33" s="1"/>
  <c r="CC666" i="33"/>
  <c r="CH792" i="33"/>
  <c r="CC784" i="33"/>
  <c r="CH724" i="33"/>
  <c r="CC716" i="33"/>
  <c r="BV102" i="33"/>
  <c r="CC747" i="33" s="1"/>
  <c r="CC746" i="33"/>
  <c r="BV71" i="33"/>
  <c r="CC499" i="33" s="1"/>
  <c r="CC498" i="33"/>
  <c r="CB138" i="33"/>
  <c r="BU26" i="33"/>
  <c r="CB139" i="33" s="1"/>
  <c r="CJ714" i="33"/>
  <c r="CB426" i="33"/>
  <c r="BU62" i="33"/>
  <c r="CB427" i="33" s="1"/>
  <c r="BU92" i="33"/>
  <c r="CB667" i="33" s="1"/>
  <c r="CB666" i="33"/>
  <c r="CH773" i="33"/>
  <c r="CC765" i="33"/>
  <c r="CB386" i="33"/>
  <c r="BU57" i="33"/>
  <c r="CB387" i="33" s="1"/>
  <c r="CD708" i="33"/>
  <c r="CI716" i="33"/>
  <c r="CB210" i="33"/>
  <c r="BU35" i="33"/>
  <c r="CB211" i="33" s="1"/>
  <c r="CD710" i="33"/>
  <c r="CI718" i="33"/>
  <c r="CB378" i="33"/>
  <c r="BU56" i="33"/>
  <c r="CB379" i="33" s="1"/>
  <c r="CB474" i="33"/>
  <c r="BU68" i="33"/>
  <c r="CB475" i="33" s="1"/>
  <c r="CD712" i="33"/>
  <c r="CI720" i="33"/>
  <c r="CC562" i="33"/>
  <c r="BV79" i="33"/>
  <c r="CC563" i="33" s="1"/>
  <c r="CC234" i="33"/>
  <c r="BV38" i="33"/>
  <c r="CC235" i="33" s="1"/>
  <c r="CJ708" i="33"/>
  <c r="CB634" i="33"/>
  <c r="BU88" i="33"/>
  <c r="CB635" i="33" s="1"/>
  <c r="CB113" i="33"/>
  <c r="BU23" i="33"/>
  <c r="CB114" i="33" s="1"/>
  <c r="CI722" i="33"/>
  <c r="CD714" i="33"/>
  <c r="BV56" i="33"/>
  <c r="CC379" i="33" s="1"/>
  <c r="CC378" i="33"/>
  <c r="CB202" i="33"/>
  <c r="BU34" i="33"/>
  <c r="CB203" i="33" s="1"/>
  <c r="CG742" i="33"/>
  <c r="CB734" i="33"/>
  <c r="CB538" i="33"/>
  <c r="BU76" i="33"/>
  <c r="CB539" i="33" s="1"/>
  <c r="BU98" i="33"/>
  <c r="CB715" i="33" s="1"/>
  <c r="CB714" i="33"/>
  <c r="CB546" i="33"/>
  <c r="BU77" i="33"/>
  <c r="CB547" i="33" s="1"/>
  <c r="BV43" i="33"/>
  <c r="CC275" i="33" s="1"/>
  <c r="CC274" i="33"/>
  <c r="CB330" i="33"/>
  <c r="BU50" i="33"/>
  <c r="CB331" i="33" s="1"/>
  <c r="BV35" i="33"/>
  <c r="CC211" i="33" s="1"/>
  <c r="CC210" i="33"/>
  <c r="CB274" i="33"/>
  <c r="BU43" i="33"/>
  <c r="CB275" i="33" s="1"/>
  <c r="CB434" i="33"/>
  <c r="BU63" i="33"/>
  <c r="CB435" i="33" s="1"/>
  <c r="CH771" i="33"/>
  <c r="CC763" i="33"/>
  <c r="CG773" i="33"/>
  <c r="CB765" i="33"/>
  <c r="BV63" i="33"/>
  <c r="CC435" i="33" s="1"/>
  <c r="CC434" i="33"/>
  <c r="CH777" i="33"/>
  <c r="CC769" i="33"/>
  <c r="CI721" i="33"/>
  <c r="CD713" i="33"/>
  <c r="CJ713" i="33"/>
  <c r="CJ712" i="33"/>
  <c r="CG740" i="33"/>
  <c r="CB732" i="33"/>
  <c r="CC546" i="33"/>
  <c r="BV77" i="33"/>
  <c r="CC547" i="33" s="1"/>
  <c r="CB562" i="33"/>
  <c r="BU79" i="33"/>
  <c r="CB563" i="33" s="1"/>
  <c r="BV23" i="33"/>
  <c r="CC114" i="33" s="1"/>
  <c r="CC113" i="33"/>
  <c r="CB218" i="33"/>
  <c r="BU36" i="33"/>
  <c r="CB219" i="33" s="1"/>
  <c r="CB370" i="33"/>
  <c r="BU55" i="33"/>
  <c r="CB371" i="33" s="1"/>
  <c r="CG744" i="33"/>
  <c r="CB736" i="33"/>
  <c r="CJ717" i="33"/>
  <c r="BV55" i="33"/>
  <c r="CC371" i="33" s="1"/>
  <c r="CC370" i="33"/>
  <c r="CB105" i="33"/>
  <c r="BU22" i="33"/>
  <c r="CB106" i="33" s="1"/>
  <c r="BU102" i="33"/>
  <c r="CB747" i="33" s="1"/>
  <c r="CC538" i="33"/>
  <c r="BV76" i="33"/>
  <c r="CC539" i="33" s="1"/>
  <c r="BV68" i="33"/>
  <c r="CC475" i="33" s="1"/>
  <c r="CC474" i="33"/>
  <c r="CJ767" i="33"/>
  <c r="CB498" i="33"/>
  <c r="BU71" i="33"/>
  <c r="CB499" i="33" s="1"/>
  <c r="BV34" i="33"/>
  <c r="CC203" i="33" s="1"/>
  <c r="CC202" i="33"/>
  <c r="BV98" i="33"/>
  <c r="CC715" i="33" s="1"/>
  <c r="CC714" i="33"/>
  <c r="BX18" i="34" l="1"/>
  <c r="CF74" i="34" s="1"/>
  <c r="BW18" i="34"/>
  <c r="CE74" i="34" s="1"/>
  <c r="BX13" i="34"/>
  <c r="CF34" i="34" s="1"/>
  <c r="BW13" i="34"/>
  <c r="CE34" i="34" s="1"/>
  <c r="CE42" i="34"/>
  <c r="CF42" i="34"/>
  <c r="CL792" i="34"/>
  <c r="CI761" i="34"/>
  <c r="CL734" i="34"/>
  <c r="CJ800" i="34"/>
  <c r="CE792" i="34"/>
  <c r="CI759" i="34"/>
  <c r="CD751" i="34"/>
  <c r="CL735" i="34"/>
  <c r="CL763" i="34"/>
  <c r="CL732" i="34"/>
  <c r="CI762" i="34"/>
  <c r="CK803" i="34"/>
  <c r="CF795" i="34"/>
  <c r="CI760" i="34"/>
  <c r="CD752" i="34"/>
  <c r="CK743" i="34"/>
  <c r="CF735" i="34"/>
  <c r="CK800" i="34"/>
  <c r="CF792" i="34"/>
  <c r="CJ803" i="34"/>
  <c r="CE795" i="34"/>
  <c r="CL809" i="34"/>
  <c r="CK733" i="34"/>
  <c r="CF725" i="34"/>
  <c r="CJ798" i="34"/>
  <c r="CE790" i="34"/>
  <c r="CK794" i="34"/>
  <c r="CF786" i="34"/>
  <c r="CL754" i="34"/>
  <c r="CK750" i="34"/>
  <c r="CF742" i="34"/>
  <c r="CJ743" i="34"/>
  <c r="CE735" i="34"/>
  <c r="CJ753" i="34"/>
  <c r="CE745" i="34"/>
  <c r="CL725" i="34"/>
  <c r="CD716" i="33"/>
  <c r="CI724" i="33"/>
  <c r="CH781" i="33"/>
  <c r="CC773" i="33"/>
  <c r="CJ720" i="33"/>
  <c r="CI729" i="33"/>
  <c r="CD721" i="33"/>
  <c r="CG750" i="33"/>
  <c r="CB742" i="33"/>
  <c r="CJ716" i="33"/>
  <c r="CJ775" i="33"/>
  <c r="CJ718" i="33"/>
  <c r="CJ725" i="33"/>
  <c r="CH785" i="33"/>
  <c r="CC777" i="33"/>
  <c r="CH800" i="33"/>
  <c r="CC792" i="33"/>
  <c r="CI728" i="33"/>
  <c r="CD720" i="33"/>
  <c r="CI726" i="33"/>
  <c r="CD718" i="33"/>
  <c r="CG752" i="33"/>
  <c r="CB744" i="33"/>
  <c r="CG748" i="33"/>
  <c r="CB740" i="33"/>
  <c r="CJ721" i="33"/>
  <c r="CH779" i="33"/>
  <c r="CC771" i="33"/>
  <c r="CJ722" i="33"/>
  <c r="CH750" i="33"/>
  <c r="CC742" i="33"/>
  <c r="CG781" i="33"/>
  <c r="CB773" i="33"/>
  <c r="CI730" i="33"/>
  <c r="CD722" i="33"/>
  <c r="CH732" i="33"/>
  <c r="CC724" i="33"/>
  <c r="CG786" i="33"/>
  <c r="CB778" i="33"/>
  <c r="CK802" i="34" l="1"/>
  <c r="CF794" i="34"/>
  <c r="CI769" i="34"/>
  <c r="CJ811" i="34"/>
  <c r="CE803" i="34"/>
  <c r="CL771" i="34"/>
  <c r="CL740" i="34"/>
  <c r="CJ751" i="34"/>
  <c r="CE743" i="34"/>
  <c r="CJ806" i="34"/>
  <c r="CE798" i="34"/>
  <c r="CJ808" i="34"/>
  <c r="CE800" i="34"/>
  <c r="CK758" i="34"/>
  <c r="CF750" i="34"/>
  <c r="CK741" i="34"/>
  <c r="CF733" i="34"/>
  <c r="CK808" i="34"/>
  <c r="CF800" i="34"/>
  <c r="CK811" i="34"/>
  <c r="CF803" i="34"/>
  <c r="CL743" i="34"/>
  <c r="CL800" i="34"/>
  <c r="CJ761" i="34"/>
  <c r="CE753" i="34"/>
  <c r="CI768" i="34"/>
  <c r="CD760" i="34"/>
  <c r="CL733" i="34"/>
  <c r="CL762" i="34"/>
  <c r="CL817" i="34"/>
  <c r="CK751" i="34"/>
  <c r="CF743" i="34"/>
  <c r="CI770" i="34"/>
  <c r="CI767" i="34"/>
  <c r="CD759" i="34"/>
  <c r="CL742" i="34"/>
  <c r="CH787" i="33"/>
  <c r="CC779" i="33"/>
  <c r="CG760" i="33"/>
  <c r="CB752" i="33"/>
  <c r="CI737" i="33"/>
  <c r="CD729" i="33"/>
  <c r="CH740" i="33"/>
  <c r="CC732" i="33"/>
  <c r="CH758" i="33"/>
  <c r="CC750" i="33"/>
  <c r="CJ729" i="33"/>
  <c r="CI734" i="33"/>
  <c r="CD726" i="33"/>
  <c r="CJ733" i="33"/>
  <c r="CJ728" i="33"/>
  <c r="CI738" i="33"/>
  <c r="CD730" i="33"/>
  <c r="CJ730" i="33"/>
  <c r="CG756" i="33"/>
  <c r="CB748" i="33"/>
  <c r="CI736" i="33"/>
  <c r="CD728" i="33"/>
  <c r="CJ726" i="33"/>
  <c r="CJ724" i="33"/>
  <c r="CH789" i="33"/>
  <c r="CC781" i="33"/>
  <c r="CG789" i="33"/>
  <c r="CB781" i="33"/>
  <c r="CH808" i="33"/>
  <c r="CC800" i="33"/>
  <c r="CH793" i="33"/>
  <c r="CC785" i="33"/>
  <c r="CI732" i="33"/>
  <c r="CD724" i="33"/>
  <c r="CG794" i="33"/>
  <c r="CB786" i="33"/>
  <c r="CJ783" i="33"/>
  <c r="CG758" i="33"/>
  <c r="CB750" i="33"/>
  <c r="CJ769" i="34" l="1"/>
  <c r="CE761" i="34"/>
  <c r="CK819" i="34"/>
  <c r="CF811" i="34"/>
  <c r="CI778" i="34"/>
  <c r="CL741" i="34"/>
  <c r="CL748" i="34"/>
  <c r="CK759" i="34"/>
  <c r="CF751" i="34"/>
  <c r="CI776" i="34"/>
  <c r="CD768" i="34"/>
  <c r="CL751" i="34"/>
  <c r="CK766" i="34"/>
  <c r="CF758" i="34"/>
  <c r="CJ814" i="34"/>
  <c r="CE806" i="34"/>
  <c r="CI777" i="34"/>
  <c r="CL750" i="34"/>
  <c r="CK749" i="34"/>
  <c r="CF741" i="34"/>
  <c r="CJ819" i="34"/>
  <c r="CE811" i="34"/>
  <c r="CL825" i="34"/>
  <c r="CK810" i="34"/>
  <c r="CF802" i="34"/>
  <c r="CI775" i="34"/>
  <c r="CD767" i="34"/>
  <c r="CL770" i="34"/>
  <c r="CL808" i="34"/>
  <c r="CK816" i="34"/>
  <c r="CF808" i="34"/>
  <c r="CJ816" i="34"/>
  <c r="CE808" i="34"/>
  <c r="CJ759" i="34"/>
  <c r="CE751" i="34"/>
  <c r="CL779" i="34"/>
  <c r="CG802" i="33"/>
  <c r="CB794" i="33"/>
  <c r="CG797" i="33"/>
  <c r="CB789" i="33"/>
  <c r="CJ738" i="33"/>
  <c r="CH748" i="33"/>
  <c r="CC740" i="33"/>
  <c r="CJ734" i="33"/>
  <c r="CI740" i="33"/>
  <c r="CD732" i="33"/>
  <c r="CH797" i="33"/>
  <c r="CC789" i="33"/>
  <c r="CI746" i="33"/>
  <c r="CD738" i="33"/>
  <c r="CI742" i="33"/>
  <c r="CD734" i="33"/>
  <c r="CI745" i="33"/>
  <c r="CD737" i="33"/>
  <c r="CJ736" i="33"/>
  <c r="CG766" i="33"/>
  <c r="CB758" i="33"/>
  <c r="CH801" i="33"/>
  <c r="CC793" i="33"/>
  <c r="CJ732" i="33"/>
  <c r="CI744" i="33"/>
  <c r="CD736" i="33"/>
  <c r="CJ737" i="33"/>
  <c r="CG768" i="33"/>
  <c r="CB760" i="33"/>
  <c r="CJ791" i="33"/>
  <c r="CH816" i="33"/>
  <c r="CC808" i="33"/>
  <c r="CG764" i="33"/>
  <c r="CB756" i="33"/>
  <c r="CJ741" i="33"/>
  <c r="CH766" i="33"/>
  <c r="CC758" i="33"/>
  <c r="CH795" i="33"/>
  <c r="CC787" i="33"/>
  <c r="CL833" i="34" l="1"/>
  <c r="CJ824" i="34"/>
  <c r="CE816" i="34"/>
  <c r="CI783" i="34"/>
  <c r="CD775" i="34"/>
  <c r="CI785" i="34"/>
  <c r="CL759" i="34"/>
  <c r="CL756" i="34"/>
  <c r="CI786" i="34"/>
  <c r="CK774" i="34"/>
  <c r="CF766" i="34"/>
  <c r="CJ767" i="34"/>
  <c r="CE759" i="34"/>
  <c r="CJ777" i="34"/>
  <c r="CE769" i="34"/>
  <c r="CK818" i="34"/>
  <c r="CF810" i="34"/>
  <c r="CI784" i="34"/>
  <c r="CD776" i="34"/>
  <c r="CL787" i="34"/>
  <c r="CL816" i="34"/>
  <c r="CK757" i="34"/>
  <c r="CF749" i="34"/>
  <c r="CJ822" i="34"/>
  <c r="CE814" i="34"/>
  <c r="CK767" i="34"/>
  <c r="CF759" i="34"/>
  <c r="CL749" i="34"/>
  <c r="CK827" i="34"/>
  <c r="CF819" i="34"/>
  <c r="CL778" i="34"/>
  <c r="CL758" i="34"/>
  <c r="CK824" i="34"/>
  <c r="CF816" i="34"/>
  <c r="CJ827" i="34"/>
  <c r="CE819" i="34"/>
  <c r="CH824" i="33"/>
  <c r="CC816" i="33"/>
  <c r="CJ745" i="33"/>
  <c r="CG774" i="33"/>
  <c r="CB766" i="33"/>
  <c r="CI750" i="33"/>
  <c r="CD742" i="33"/>
  <c r="CJ742" i="33"/>
  <c r="CG805" i="33"/>
  <c r="CB797" i="33"/>
  <c r="CH774" i="33"/>
  <c r="CC766" i="33"/>
  <c r="CJ799" i="33"/>
  <c r="CI752" i="33"/>
  <c r="CD744" i="33"/>
  <c r="CI754" i="33"/>
  <c r="CD746" i="33"/>
  <c r="CG810" i="33"/>
  <c r="CB802" i="33"/>
  <c r="CJ749" i="33"/>
  <c r="CJ740" i="33"/>
  <c r="CJ744" i="33"/>
  <c r="CH805" i="33"/>
  <c r="CC797" i="33"/>
  <c r="CH756" i="33"/>
  <c r="CC748" i="33"/>
  <c r="CH803" i="33"/>
  <c r="CC795" i="33"/>
  <c r="CG772" i="33"/>
  <c r="CB764" i="33"/>
  <c r="CG776" i="33"/>
  <c r="CB768" i="33"/>
  <c r="CH809" i="33"/>
  <c r="CC801" i="33"/>
  <c r="CI753" i="33"/>
  <c r="CD745" i="33"/>
  <c r="CI748" i="33"/>
  <c r="CD740" i="33"/>
  <c r="CJ746" i="33"/>
  <c r="CK775" i="34" l="1"/>
  <c r="CF767" i="34"/>
  <c r="CL795" i="34"/>
  <c r="CL764" i="34"/>
  <c r="CL766" i="34"/>
  <c r="CJ775" i="34"/>
  <c r="CE767" i="34"/>
  <c r="CK782" i="34"/>
  <c r="CF774" i="34"/>
  <c r="CJ832" i="34"/>
  <c r="CE824" i="34"/>
  <c r="CL786" i="34"/>
  <c r="CJ830" i="34"/>
  <c r="CE822" i="34"/>
  <c r="CI792" i="34"/>
  <c r="CD784" i="34"/>
  <c r="CL767" i="34"/>
  <c r="CJ835" i="34"/>
  <c r="CE827" i="34"/>
  <c r="CK835" i="34"/>
  <c r="CF827" i="34"/>
  <c r="CK765" i="34"/>
  <c r="CF757" i="34"/>
  <c r="CK826" i="34"/>
  <c r="CF818" i="34"/>
  <c r="CI794" i="34"/>
  <c r="CI793" i="34"/>
  <c r="CK832" i="34"/>
  <c r="CF824" i="34"/>
  <c r="CL757" i="34"/>
  <c r="CL824" i="34"/>
  <c r="CJ785" i="34"/>
  <c r="CE777" i="34"/>
  <c r="CI791" i="34"/>
  <c r="CD783" i="34"/>
  <c r="CL841" i="34"/>
  <c r="CI761" i="33"/>
  <c r="CD753" i="33"/>
  <c r="CH811" i="33"/>
  <c r="CC803" i="33"/>
  <c r="CH813" i="33"/>
  <c r="CC805" i="33"/>
  <c r="CG818" i="33"/>
  <c r="CB810" i="33"/>
  <c r="CH782" i="33"/>
  <c r="CC774" i="33"/>
  <c r="CI758" i="33"/>
  <c r="CD750" i="33"/>
  <c r="CH817" i="33"/>
  <c r="CC809" i="33"/>
  <c r="CJ752" i="33"/>
  <c r="CI762" i="33"/>
  <c r="CD754" i="33"/>
  <c r="CG813" i="33"/>
  <c r="CB805" i="33"/>
  <c r="CG782" i="33"/>
  <c r="CB774" i="33"/>
  <c r="CJ754" i="33"/>
  <c r="CG784" i="33"/>
  <c r="CB776" i="33"/>
  <c r="CJ748" i="33"/>
  <c r="CI760" i="33"/>
  <c r="CD752" i="33"/>
  <c r="CJ753" i="33"/>
  <c r="CI756" i="33"/>
  <c r="CD748" i="33"/>
  <c r="CB772" i="33"/>
  <c r="CG780" i="33"/>
  <c r="CH764" i="33"/>
  <c r="CC756" i="33"/>
  <c r="CJ757" i="33"/>
  <c r="CJ807" i="33"/>
  <c r="CJ750" i="33"/>
  <c r="CH832" i="33"/>
  <c r="CC824" i="33"/>
  <c r="CI799" i="34" l="1"/>
  <c r="CD791" i="34"/>
  <c r="CL765" i="34"/>
  <c r="CJ843" i="34"/>
  <c r="CE835" i="34"/>
  <c r="CI800" i="34"/>
  <c r="CD792" i="34"/>
  <c r="CJ783" i="34"/>
  <c r="CE775" i="34"/>
  <c r="CK783" i="34"/>
  <c r="CF775" i="34"/>
  <c r="CK840" i="34"/>
  <c r="CF832" i="34"/>
  <c r="CK834" i="34"/>
  <c r="CF826" i="34"/>
  <c r="CJ838" i="34"/>
  <c r="CE830" i="34"/>
  <c r="CL774" i="34"/>
  <c r="CL832" i="34"/>
  <c r="CL849" i="34"/>
  <c r="CJ793" i="34"/>
  <c r="CE785" i="34"/>
  <c r="CI801" i="34"/>
  <c r="CK773" i="34"/>
  <c r="CF765" i="34"/>
  <c r="CL775" i="34"/>
  <c r="CL794" i="34"/>
  <c r="CJ840" i="34"/>
  <c r="CE832" i="34"/>
  <c r="CL772" i="34"/>
  <c r="CI802" i="34"/>
  <c r="CK843" i="34"/>
  <c r="CF835" i="34"/>
  <c r="CK790" i="34"/>
  <c r="CF782" i="34"/>
  <c r="CL803" i="34"/>
  <c r="CJ815" i="33"/>
  <c r="CD756" i="33"/>
  <c r="CI764" i="33"/>
  <c r="CG790" i="33"/>
  <c r="CB782" i="33"/>
  <c r="CG826" i="33"/>
  <c r="CB818" i="33"/>
  <c r="CJ765" i="33"/>
  <c r="CJ761" i="33"/>
  <c r="CG792" i="33"/>
  <c r="CB784" i="33"/>
  <c r="CG821" i="33"/>
  <c r="CB813" i="33"/>
  <c r="CH825" i="33"/>
  <c r="CC817" i="33"/>
  <c r="CH821" i="33"/>
  <c r="CC813" i="33"/>
  <c r="CH840" i="33"/>
  <c r="CC832" i="33"/>
  <c r="CH772" i="33"/>
  <c r="CC764" i="33"/>
  <c r="CI768" i="33"/>
  <c r="CD760" i="33"/>
  <c r="CJ762" i="33"/>
  <c r="CI770" i="33"/>
  <c r="CD762" i="33"/>
  <c r="CI766" i="33"/>
  <c r="CD758" i="33"/>
  <c r="CH819" i="33"/>
  <c r="CC811" i="33"/>
  <c r="CG788" i="33"/>
  <c r="CB780" i="33"/>
  <c r="CJ758" i="33"/>
  <c r="CJ756" i="33"/>
  <c r="CJ760" i="33"/>
  <c r="CH790" i="33"/>
  <c r="CC782" i="33"/>
  <c r="CI769" i="33"/>
  <c r="CD761" i="33"/>
  <c r="CK781" i="34" l="1"/>
  <c r="CF773" i="34"/>
  <c r="CJ846" i="34"/>
  <c r="CE838" i="34"/>
  <c r="CJ851" i="34"/>
  <c r="CE843" i="34"/>
  <c r="CK851" i="34"/>
  <c r="CF843" i="34"/>
  <c r="CJ848" i="34"/>
  <c r="CE840" i="34"/>
  <c r="CI809" i="34"/>
  <c r="CL840" i="34"/>
  <c r="CJ791" i="34"/>
  <c r="CE783" i="34"/>
  <c r="CL773" i="34"/>
  <c r="CL780" i="34"/>
  <c r="CK791" i="34"/>
  <c r="CF783" i="34"/>
  <c r="CL811" i="34"/>
  <c r="CJ801" i="34"/>
  <c r="CE793" i="34"/>
  <c r="CI807" i="34"/>
  <c r="CD799" i="34"/>
  <c r="CI810" i="34"/>
  <c r="CL802" i="34"/>
  <c r="CL782" i="34"/>
  <c r="CK842" i="34"/>
  <c r="CF834" i="34"/>
  <c r="CK798" i="34"/>
  <c r="CF790" i="34"/>
  <c r="CL783" i="34"/>
  <c r="CL857" i="34"/>
  <c r="CK848" i="34"/>
  <c r="CF840" i="34"/>
  <c r="CI808" i="34"/>
  <c r="CD800" i="34"/>
  <c r="CI777" i="33"/>
  <c r="CD769" i="33"/>
  <c r="CJ766" i="33"/>
  <c r="CI778" i="33"/>
  <c r="CD770" i="33"/>
  <c r="CH848" i="33"/>
  <c r="CC840" i="33"/>
  <c r="CG800" i="33"/>
  <c r="CB792" i="33"/>
  <c r="CG798" i="33"/>
  <c r="CB790" i="33"/>
  <c r="CH798" i="33"/>
  <c r="CC790" i="33"/>
  <c r="CG796" i="33"/>
  <c r="CB788" i="33"/>
  <c r="CJ770" i="33"/>
  <c r="CH829" i="33"/>
  <c r="CC821" i="33"/>
  <c r="CJ769" i="33"/>
  <c r="CI772" i="33"/>
  <c r="CD764" i="33"/>
  <c r="CJ768" i="33"/>
  <c r="CH827" i="33"/>
  <c r="CC819" i="33"/>
  <c r="CD768" i="33"/>
  <c r="CI776" i="33"/>
  <c r="CH833" i="33"/>
  <c r="CC825" i="33"/>
  <c r="CJ773" i="33"/>
  <c r="CJ764" i="33"/>
  <c r="CD766" i="33"/>
  <c r="CI774" i="33"/>
  <c r="CH780" i="33"/>
  <c r="CC772" i="33"/>
  <c r="CG829" i="33"/>
  <c r="CB821" i="33"/>
  <c r="CG834" i="33"/>
  <c r="CB826" i="33"/>
  <c r="CJ823" i="33"/>
  <c r="CK859" i="34" l="1"/>
  <c r="CF851" i="34"/>
  <c r="CK799" i="34"/>
  <c r="CF791" i="34"/>
  <c r="CL810" i="34"/>
  <c r="CL865" i="34"/>
  <c r="CI818" i="34"/>
  <c r="CJ809" i="34"/>
  <c r="CE801" i="34"/>
  <c r="CL788" i="34"/>
  <c r="CL848" i="34"/>
  <c r="CJ859" i="34"/>
  <c r="CE851" i="34"/>
  <c r="CK806" i="34"/>
  <c r="CF798" i="34"/>
  <c r="CI816" i="34"/>
  <c r="CD808" i="34"/>
  <c r="CL791" i="34"/>
  <c r="CK850" i="34"/>
  <c r="CF842" i="34"/>
  <c r="CI815" i="34"/>
  <c r="CD807" i="34"/>
  <c r="CL819" i="34"/>
  <c r="CL781" i="34"/>
  <c r="CI817" i="34"/>
  <c r="CJ854" i="34"/>
  <c r="CE846" i="34"/>
  <c r="CK856" i="34"/>
  <c r="CF848" i="34"/>
  <c r="CL790" i="34"/>
  <c r="CJ799" i="34"/>
  <c r="CE791" i="34"/>
  <c r="CJ856" i="34"/>
  <c r="CE848" i="34"/>
  <c r="CK789" i="34"/>
  <c r="CF781" i="34"/>
  <c r="CI782" i="33"/>
  <c r="CD774" i="33"/>
  <c r="CI784" i="33"/>
  <c r="CD776" i="33"/>
  <c r="CJ831" i="33"/>
  <c r="CG804" i="33"/>
  <c r="CB796" i="33"/>
  <c r="CH856" i="33"/>
  <c r="CC848" i="33"/>
  <c r="CG842" i="33"/>
  <c r="CB834" i="33"/>
  <c r="CJ772" i="33"/>
  <c r="CH835" i="33"/>
  <c r="CC827" i="33"/>
  <c r="CJ777" i="33"/>
  <c r="CH806" i="33"/>
  <c r="CC798" i="33"/>
  <c r="CI786" i="33"/>
  <c r="CD778" i="33"/>
  <c r="CG837" i="33"/>
  <c r="CB829" i="33"/>
  <c r="CJ781" i="33"/>
  <c r="CJ776" i="33"/>
  <c r="CH837" i="33"/>
  <c r="CC829" i="33"/>
  <c r="CG806" i="33"/>
  <c r="CB798" i="33"/>
  <c r="CJ774" i="33"/>
  <c r="CH788" i="33"/>
  <c r="CC780" i="33"/>
  <c r="CH841" i="33"/>
  <c r="CC833" i="33"/>
  <c r="CI780" i="33"/>
  <c r="CD772" i="33"/>
  <c r="CJ778" i="33"/>
  <c r="CG808" i="33"/>
  <c r="CB800" i="33"/>
  <c r="CI785" i="33"/>
  <c r="CD777" i="33"/>
  <c r="CL789" i="34" l="1"/>
  <c r="CK814" i="34"/>
  <c r="CF806" i="34"/>
  <c r="CK797" i="34"/>
  <c r="CF789" i="34"/>
  <c r="CL798" i="34"/>
  <c r="CL827" i="34"/>
  <c r="CI824" i="34"/>
  <c r="CD816" i="34"/>
  <c r="CJ817" i="34"/>
  <c r="CE809" i="34"/>
  <c r="CK807" i="34"/>
  <c r="CF799" i="34"/>
  <c r="CL796" i="34"/>
  <c r="CL818" i="34"/>
  <c r="CJ864" i="34"/>
  <c r="CE856" i="34"/>
  <c r="CJ862" i="34"/>
  <c r="CE854" i="34"/>
  <c r="CI823" i="34"/>
  <c r="CD815" i="34"/>
  <c r="CJ867" i="34"/>
  <c r="CE859" i="34"/>
  <c r="CI826" i="34"/>
  <c r="CK867" i="34"/>
  <c r="CF859" i="34"/>
  <c r="CL799" i="34"/>
  <c r="CJ807" i="34"/>
  <c r="CE799" i="34"/>
  <c r="CK864" i="34"/>
  <c r="CF856" i="34"/>
  <c r="CI825" i="34"/>
  <c r="CK858" i="34"/>
  <c r="CF850" i="34"/>
  <c r="CL856" i="34"/>
  <c r="CL873" i="34"/>
  <c r="CI793" i="33"/>
  <c r="CD785" i="33"/>
  <c r="CG816" i="33"/>
  <c r="CB808" i="33"/>
  <c r="CH796" i="33"/>
  <c r="CC788" i="33"/>
  <c r="CJ784" i="33"/>
  <c r="CH814" i="33"/>
  <c r="CC806" i="33"/>
  <c r="CG850" i="33"/>
  <c r="CB842" i="33"/>
  <c r="CJ839" i="33"/>
  <c r="CH849" i="33"/>
  <c r="CC841" i="33"/>
  <c r="CH845" i="33"/>
  <c r="CC837" i="33"/>
  <c r="CJ786" i="33"/>
  <c r="CJ780" i="33"/>
  <c r="CI794" i="33"/>
  <c r="CD786" i="33"/>
  <c r="CJ782" i="33"/>
  <c r="CJ789" i="33"/>
  <c r="CJ785" i="33"/>
  <c r="CH864" i="33"/>
  <c r="CC856" i="33"/>
  <c r="CI792" i="33"/>
  <c r="CD784" i="33"/>
  <c r="CI788" i="33"/>
  <c r="CD780" i="33"/>
  <c r="CG814" i="33"/>
  <c r="CB806" i="33"/>
  <c r="CG845" i="33"/>
  <c r="CB837" i="33"/>
  <c r="CH843" i="33"/>
  <c r="CC835" i="33"/>
  <c r="CG812" i="33"/>
  <c r="CB804" i="33"/>
  <c r="CI790" i="33"/>
  <c r="CD782" i="33"/>
  <c r="CK875" i="34" l="1"/>
  <c r="CF867" i="34"/>
  <c r="CL826" i="34"/>
  <c r="CK805" i="34"/>
  <c r="CF797" i="34"/>
  <c r="CJ815" i="34"/>
  <c r="CE807" i="34"/>
  <c r="CI831" i="34"/>
  <c r="CD823" i="34"/>
  <c r="CJ825" i="34"/>
  <c r="CE817" i="34"/>
  <c r="CK822" i="34"/>
  <c r="CF814" i="34"/>
  <c r="CK866" i="34"/>
  <c r="CF858" i="34"/>
  <c r="CI834" i="34"/>
  <c r="CL881" i="34"/>
  <c r="CI833" i="34"/>
  <c r="CJ875" i="34"/>
  <c r="CE867" i="34"/>
  <c r="CL804" i="34"/>
  <c r="CL835" i="34"/>
  <c r="CJ870" i="34"/>
  <c r="CE862" i="34"/>
  <c r="CI832" i="34"/>
  <c r="CD824" i="34"/>
  <c r="CL864" i="34"/>
  <c r="CK872" i="34"/>
  <c r="CF864" i="34"/>
  <c r="CL807" i="34"/>
  <c r="CJ872" i="34"/>
  <c r="CE864" i="34"/>
  <c r="CK815" i="34"/>
  <c r="CF807" i="34"/>
  <c r="CL806" i="34"/>
  <c r="CL797" i="34"/>
  <c r="CG853" i="33"/>
  <c r="CB845" i="33"/>
  <c r="CH857" i="33"/>
  <c r="CC849" i="33"/>
  <c r="CI798" i="33"/>
  <c r="CD790" i="33"/>
  <c r="CG822" i="33"/>
  <c r="CB814" i="33"/>
  <c r="CJ793" i="33"/>
  <c r="CJ788" i="33"/>
  <c r="CJ792" i="33"/>
  <c r="CH872" i="33"/>
  <c r="CC864" i="33"/>
  <c r="CG820" i="33"/>
  <c r="CB812" i="33"/>
  <c r="CI796" i="33"/>
  <c r="CD788" i="33"/>
  <c r="CJ797" i="33"/>
  <c r="CJ794" i="33"/>
  <c r="CJ847" i="33"/>
  <c r="CH804" i="33"/>
  <c r="CC796" i="33"/>
  <c r="CH822" i="33"/>
  <c r="CC814" i="33"/>
  <c r="CI801" i="33"/>
  <c r="CD793" i="33"/>
  <c r="CH851" i="33"/>
  <c r="CC843" i="33"/>
  <c r="CI800" i="33"/>
  <c r="CD792" i="33"/>
  <c r="CJ790" i="33"/>
  <c r="CH853" i="33"/>
  <c r="CC845" i="33"/>
  <c r="CG858" i="33"/>
  <c r="CB850" i="33"/>
  <c r="CG824" i="33"/>
  <c r="CB816" i="33"/>
  <c r="CI802" i="33"/>
  <c r="CD794" i="33"/>
  <c r="CL805" i="34" l="1"/>
  <c r="CJ880" i="34"/>
  <c r="CE872" i="34"/>
  <c r="CK830" i="34"/>
  <c r="CF822" i="34"/>
  <c r="CL834" i="34"/>
  <c r="CL872" i="34"/>
  <c r="CK813" i="34"/>
  <c r="CF805" i="34"/>
  <c r="CJ883" i="34"/>
  <c r="CE875" i="34"/>
  <c r="CL814" i="34"/>
  <c r="CL815" i="34"/>
  <c r="CI840" i="34"/>
  <c r="CD832" i="34"/>
  <c r="CL843" i="34"/>
  <c r="CI841" i="34"/>
  <c r="CK874" i="34"/>
  <c r="CF866" i="34"/>
  <c r="CI839" i="34"/>
  <c r="CD831" i="34"/>
  <c r="CK883" i="34"/>
  <c r="CF875" i="34"/>
  <c r="CI842" i="34"/>
  <c r="CJ833" i="34"/>
  <c r="CE825" i="34"/>
  <c r="CK823" i="34"/>
  <c r="CF815" i="34"/>
  <c r="CK880" i="34"/>
  <c r="CF872" i="34"/>
  <c r="CJ878" i="34"/>
  <c r="CE870" i="34"/>
  <c r="CL812" i="34"/>
  <c r="CL889" i="34"/>
  <c r="CJ823" i="34"/>
  <c r="CE815" i="34"/>
  <c r="CH830" i="33"/>
  <c r="CC822" i="33"/>
  <c r="CJ805" i="33"/>
  <c r="CJ800" i="33"/>
  <c r="CG830" i="33"/>
  <c r="CB822" i="33"/>
  <c r="CJ798" i="33"/>
  <c r="CG832" i="33"/>
  <c r="CB824" i="33"/>
  <c r="CI808" i="33"/>
  <c r="CD800" i="33"/>
  <c r="CH812" i="33"/>
  <c r="CC804" i="33"/>
  <c r="CI804" i="33"/>
  <c r="CD796" i="33"/>
  <c r="CI806" i="33"/>
  <c r="CD798" i="33"/>
  <c r="CI810" i="33"/>
  <c r="CD802" i="33"/>
  <c r="CJ796" i="33"/>
  <c r="CG866" i="33"/>
  <c r="CB858" i="33"/>
  <c r="CH859" i="33"/>
  <c r="CC851" i="33"/>
  <c r="CJ855" i="33"/>
  <c r="CG828" i="33"/>
  <c r="CB820" i="33"/>
  <c r="CH865" i="33"/>
  <c r="CC857" i="33"/>
  <c r="CH861" i="33"/>
  <c r="CC853" i="33"/>
  <c r="CI809" i="33"/>
  <c r="CD801" i="33"/>
  <c r="CJ802" i="33"/>
  <c r="CH880" i="33"/>
  <c r="CC872" i="33"/>
  <c r="CJ801" i="33"/>
  <c r="CG861" i="33"/>
  <c r="CB853" i="33"/>
  <c r="CI849" i="34" l="1"/>
  <c r="CL822" i="34"/>
  <c r="CL880" i="34"/>
  <c r="CJ888" i="34"/>
  <c r="CE880" i="34"/>
  <c r="CK891" i="34"/>
  <c r="CF883" i="34"/>
  <c r="CJ831" i="34"/>
  <c r="CE823" i="34"/>
  <c r="CK888" i="34"/>
  <c r="CF880" i="34"/>
  <c r="CL851" i="34"/>
  <c r="CL842" i="34"/>
  <c r="CK831" i="34"/>
  <c r="CF823" i="34"/>
  <c r="CI847" i="34"/>
  <c r="CD839" i="34"/>
  <c r="CI848" i="34"/>
  <c r="CD840" i="34"/>
  <c r="CL813" i="34"/>
  <c r="CJ886" i="34"/>
  <c r="CE878" i="34"/>
  <c r="CJ891" i="34"/>
  <c r="CE883" i="34"/>
  <c r="CL820" i="34"/>
  <c r="CJ841" i="34"/>
  <c r="CE833" i="34"/>
  <c r="CI850" i="34"/>
  <c r="CK882" i="34"/>
  <c r="CF874" i="34"/>
  <c r="CL823" i="34"/>
  <c r="CK821" i="34"/>
  <c r="CF813" i="34"/>
  <c r="CK838" i="34"/>
  <c r="CF830" i="34"/>
  <c r="CG838" i="33"/>
  <c r="CB830" i="33"/>
  <c r="CI817" i="33"/>
  <c r="CD809" i="33"/>
  <c r="CH820" i="33"/>
  <c r="CC812" i="33"/>
  <c r="CJ809" i="33"/>
  <c r="CH869" i="33"/>
  <c r="CC861" i="33"/>
  <c r="CH867" i="33"/>
  <c r="CC859" i="33"/>
  <c r="CI814" i="33"/>
  <c r="CD806" i="33"/>
  <c r="CI816" i="33"/>
  <c r="CD808" i="33"/>
  <c r="CJ808" i="33"/>
  <c r="CI818" i="33"/>
  <c r="CD810" i="33"/>
  <c r="CH888" i="33"/>
  <c r="CC880" i="33"/>
  <c r="CH873" i="33"/>
  <c r="CC865" i="33"/>
  <c r="CG874" i="33"/>
  <c r="CB866" i="33"/>
  <c r="CG840" i="33"/>
  <c r="CB832" i="33"/>
  <c r="CJ813" i="33"/>
  <c r="CG869" i="33"/>
  <c r="CB861" i="33"/>
  <c r="CJ863" i="33"/>
  <c r="CJ810" i="33"/>
  <c r="CG836" i="33"/>
  <c r="CB828" i="33"/>
  <c r="CJ804" i="33"/>
  <c r="CI812" i="33"/>
  <c r="CD804" i="33"/>
  <c r="CJ806" i="33"/>
  <c r="CH838" i="33"/>
  <c r="CC830" i="33"/>
  <c r="CL828" i="34" l="1"/>
  <c r="CK890" i="34"/>
  <c r="CF882" i="34"/>
  <c r="CK839" i="34"/>
  <c r="CF831" i="34"/>
  <c r="CL831" i="34"/>
  <c r="CK846" i="34"/>
  <c r="CF838" i="34"/>
  <c r="CI858" i="34"/>
  <c r="CI856" i="34"/>
  <c r="CD848" i="34"/>
  <c r="CL888" i="34"/>
  <c r="CL850" i="34"/>
  <c r="CL830" i="34"/>
  <c r="CK829" i="34"/>
  <c r="CF821" i="34"/>
  <c r="CJ849" i="34"/>
  <c r="CE841" i="34"/>
  <c r="CL821" i="34"/>
  <c r="CI855" i="34"/>
  <c r="CD847" i="34"/>
  <c r="CL859" i="34"/>
  <c r="CJ839" i="34"/>
  <c r="CE831" i="34"/>
  <c r="CI857" i="34"/>
  <c r="CJ821" i="33"/>
  <c r="CH881" i="33"/>
  <c r="CC873" i="33"/>
  <c r="CH828" i="33"/>
  <c r="CC820" i="33"/>
  <c r="CJ814" i="33"/>
  <c r="CG848" i="33"/>
  <c r="CB840" i="33"/>
  <c r="CI820" i="33"/>
  <c r="CD812" i="33"/>
  <c r="CJ871" i="33"/>
  <c r="CI826" i="33"/>
  <c r="CD818" i="33"/>
  <c r="CH875" i="33"/>
  <c r="CC867" i="33"/>
  <c r="CI825" i="33"/>
  <c r="CD817" i="33"/>
  <c r="CG844" i="33"/>
  <c r="CB836" i="33"/>
  <c r="CJ817" i="33"/>
  <c r="CJ818" i="33"/>
  <c r="CI822" i="33"/>
  <c r="CD814" i="33"/>
  <c r="CH846" i="33"/>
  <c r="CC838" i="33"/>
  <c r="CI824" i="33"/>
  <c r="CD816" i="33"/>
  <c r="CJ812" i="33"/>
  <c r="CG877" i="33"/>
  <c r="CB869" i="33"/>
  <c r="CG882" i="33"/>
  <c r="CB874" i="33"/>
  <c r="CJ816" i="33"/>
  <c r="CH877" i="33"/>
  <c r="CC869" i="33"/>
  <c r="CG846" i="33"/>
  <c r="CB838" i="33"/>
  <c r="CJ857" i="34" l="1"/>
  <c r="CE849" i="34"/>
  <c r="CK847" i="34"/>
  <c r="CF839" i="34"/>
  <c r="CL839" i="34"/>
  <c r="CK837" i="34"/>
  <c r="CF829" i="34"/>
  <c r="CI866" i="34"/>
  <c r="CL867" i="34"/>
  <c r="CK854" i="34"/>
  <c r="CF846" i="34"/>
  <c r="CI864" i="34"/>
  <c r="CD856" i="34"/>
  <c r="CL858" i="34"/>
  <c r="CJ847" i="34"/>
  <c r="CE839" i="34"/>
  <c r="CI863" i="34"/>
  <c r="CD855" i="34"/>
  <c r="CI865" i="34"/>
  <c r="CL829" i="34"/>
  <c r="CL838" i="34"/>
  <c r="CL836" i="34"/>
  <c r="CG890" i="33"/>
  <c r="CB882" i="33"/>
  <c r="CH854" i="33"/>
  <c r="CC846" i="33"/>
  <c r="CG854" i="33"/>
  <c r="CB846" i="33"/>
  <c r="CG885" i="33"/>
  <c r="CB877" i="33"/>
  <c r="CI830" i="33"/>
  <c r="CD822" i="33"/>
  <c r="CI833" i="33"/>
  <c r="CD825" i="33"/>
  <c r="CJ879" i="33"/>
  <c r="CH836" i="33"/>
  <c r="CC828" i="33"/>
  <c r="CJ822" i="33"/>
  <c r="CJ820" i="33"/>
  <c r="CI828" i="33"/>
  <c r="CD820" i="33"/>
  <c r="CG852" i="33"/>
  <c r="CB844" i="33"/>
  <c r="CH885" i="33"/>
  <c r="CC877" i="33"/>
  <c r="CJ826" i="33"/>
  <c r="CH883" i="33"/>
  <c r="CC875" i="33"/>
  <c r="CH889" i="33"/>
  <c r="CC881" i="33"/>
  <c r="CJ824" i="33"/>
  <c r="CI832" i="33"/>
  <c r="CD824" i="33"/>
  <c r="CJ825" i="33"/>
  <c r="CI834" i="33"/>
  <c r="CD826" i="33"/>
  <c r="CG856" i="33"/>
  <c r="CB848" i="33"/>
  <c r="CJ829" i="33"/>
  <c r="CL844" i="34" l="1"/>
  <c r="CJ855" i="34"/>
  <c r="CE847" i="34"/>
  <c r="CK862" i="34"/>
  <c r="CF854" i="34"/>
  <c r="CI874" i="34"/>
  <c r="CK845" i="34"/>
  <c r="CF837" i="34"/>
  <c r="CL837" i="34"/>
  <c r="CI872" i="34"/>
  <c r="CD864" i="34"/>
  <c r="CI873" i="34"/>
  <c r="CL866" i="34"/>
  <c r="CL846" i="34"/>
  <c r="CI871" i="34"/>
  <c r="CD863" i="34"/>
  <c r="CK855" i="34"/>
  <c r="CF847" i="34"/>
  <c r="CL875" i="34"/>
  <c r="CL847" i="34"/>
  <c r="CJ865" i="34"/>
  <c r="CE857" i="34"/>
  <c r="CJ887" i="33"/>
  <c r="CJ833" i="33"/>
  <c r="CH844" i="33"/>
  <c r="CC836" i="33"/>
  <c r="CJ834" i="33"/>
  <c r="CG862" i="33"/>
  <c r="CB854" i="33"/>
  <c r="CJ830" i="33"/>
  <c r="CI841" i="33"/>
  <c r="CD833" i="33"/>
  <c r="CH862" i="33"/>
  <c r="CC854" i="33"/>
  <c r="CI836" i="33"/>
  <c r="CD828" i="33"/>
  <c r="CI840" i="33"/>
  <c r="CD832" i="33"/>
  <c r="CJ828" i="33"/>
  <c r="CH891" i="33"/>
  <c r="CC883" i="33"/>
  <c r="CJ837" i="33"/>
  <c r="CG864" i="33"/>
  <c r="CB856" i="33"/>
  <c r="CJ832" i="33"/>
  <c r="CI842" i="33"/>
  <c r="CD834" i="33"/>
  <c r="CG860" i="33"/>
  <c r="CB852" i="33"/>
  <c r="CI838" i="33"/>
  <c r="CD830" i="33"/>
  <c r="CJ873" i="34" l="1"/>
  <c r="CE865" i="34"/>
  <c r="CK863" i="34"/>
  <c r="CF855" i="34"/>
  <c r="CI881" i="34"/>
  <c r="CK853" i="34"/>
  <c r="CF845" i="34"/>
  <c r="CL855" i="34"/>
  <c r="CI879" i="34"/>
  <c r="CD871" i="34"/>
  <c r="CI880" i="34"/>
  <c r="CD872" i="34"/>
  <c r="CI882" i="34"/>
  <c r="CL852" i="34"/>
  <c r="CL874" i="34"/>
  <c r="CJ863" i="34"/>
  <c r="CE855" i="34"/>
  <c r="CL883" i="34"/>
  <c r="CL854" i="34"/>
  <c r="CL845" i="34"/>
  <c r="CK870" i="34"/>
  <c r="CF862" i="34"/>
  <c r="CH870" i="33"/>
  <c r="CC862" i="33"/>
  <c r="CJ836" i="33"/>
  <c r="CI849" i="33"/>
  <c r="CD841" i="33"/>
  <c r="CG872" i="33"/>
  <c r="CB864" i="33"/>
  <c r="CI848" i="33"/>
  <c r="CD840" i="33"/>
  <c r="CJ838" i="33"/>
  <c r="CJ841" i="33"/>
  <c r="CI850" i="33"/>
  <c r="CD842" i="33"/>
  <c r="CJ840" i="33"/>
  <c r="CJ842" i="33"/>
  <c r="CI846" i="33"/>
  <c r="CD838" i="33"/>
  <c r="CH852" i="33"/>
  <c r="CC844" i="33"/>
  <c r="CG868" i="33"/>
  <c r="CB860" i="33"/>
  <c r="CJ845" i="33"/>
  <c r="CI844" i="33"/>
  <c r="CD836" i="33"/>
  <c r="CG870" i="33"/>
  <c r="CB862" i="33"/>
  <c r="CL882" i="34" l="1"/>
  <c r="CK871" i="34"/>
  <c r="CF863" i="34"/>
  <c r="CI887" i="34"/>
  <c r="CD879" i="34"/>
  <c r="CL853" i="34"/>
  <c r="CL862" i="34"/>
  <c r="CL860" i="34"/>
  <c r="CK861" i="34"/>
  <c r="CF853" i="34"/>
  <c r="CJ881" i="34"/>
  <c r="CE873" i="34"/>
  <c r="CL891" i="34"/>
  <c r="CI890" i="34"/>
  <c r="CL863" i="34"/>
  <c r="CI889" i="34"/>
  <c r="CK878" i="34"/>
  <c r="CF870" i="34"/>
  <c r="CJ871" i="34"/>
  <c r="CE863" i="34"/>
  <c r="CI888" i="34"/>
  <c r="CD880" i="34"/>
  <c r="CJ849" i="33"/>
  <c r="CI852" i="33"/>
  <c r="CD844" i="33"/>
  <c r="CJ846" i="33"/>
  <c r="CG876" i="33"/>
  <c r="CB868" i="33"/>
  <c r="CJ848" i="33"/>
  <c r="CI856" i="33"/>
  <c r="CD848" i="33"/>
  <c r="CJ844" i="33"/>
  <c r="CJ853" i="33"/>
  <c r="CI857" i="33"/>
  <c r="CD849" i="33"/>
  <c r="CI854" i="33"/>
  <c r="CD846" i="33"/>
  <c r="CJ850" i="33"/>
  <c r="CG878" i="33"/>
  <c r="CB870" i="33"/>
  <c r="CH860" i="33"/>
  <c r="CC852" i="33"/>
  <c r="CI858" i="33"/>
  <c r="CD850" i="33"/>
  <c r="CG880" i="33"/>
  <c r="CB872" i="33"/>
  <c r="CH878" i="33"/>
  <c r="CC870" i="33"/>
  <c r="CK869" i="34" l="1"/>
  <c r="CF861" i="34"/>
  <c r="CL861" i="34"/>
  <c r="CK886" i="34"/>
  <c r="CF878" i="34"/>
  <c r="CL871" i="34"/>
  <c r="CL868" i="34"/>
  <c r="CL870" i="34"/>
  <c r="CK879" i="34"/>
  <c r="CF871" i="34"/>
  <c r="CJ879" i="34"/>
  <c r="CE871" i="34"/>
  <c r="CJ889" i="34"/>
  <c r="CE881" i="34"/>
  <c r="CL890" i="34"/>
  <c r="CG884" i="33"/>
  <c r="CB884" i="33" s="1"/>
  <c r="CB876" i="33"/>
  <c r="CJ858" i="33"/>
  <c r="CI866" i="33"/>
  <c r="CD858" i="33"/>
  <c r="CJ852" i="33"/>
  <c r="CH868" i="33"/>
  <c r="CC860" i="33"/>
  <c r="CI865" i="33"/>
  <c r="CD857" i="33"/>
  <c r="CI864" i="33"/>
  <c r="CD856" i="33"/>
  <c r="CI860" i="33"/>
  <c r="CD852" i="33"/>
  <c r="CI862" i="33"/>
  <c r="CD854" i="33"/>
  <c r="CJ854" i="33"/>
  <c r="CG888" i="33"/>
  <c r="CB880" i="33"/>
  <c r="CH886" i="33"/>
  <c r="CC878" i="33"/>
  <c r="CG886" i="33"/>
  <c r="CB878" i="33"/>
  <c r="CJ861" i="33"/>
  <c r="CJ856" i="33"/>
  <c r="CJ857" i="33"/>
  <c r="CJ887" i="34" l="1"/>
  <c r="CE879" i="34"/>
  <c r="CK887" i="34"/>
  <c r="CF879" i="34"/>
  <c r="CL876" i="34"/>
  <c r="CL869" i="34"/>
  <c r="CL878" i="34"/>
  <c r="CL879" i="34"/>
  <c r="CK877" i="34"/>
  <c r="CF869" i="34"/>
  <c r="CJ862" i="33"/>
  <c r="CI873" i="33"/>
  <c r="CD865" i="33"/>
  <c r="CI870" i="33"/>
  <c r="CD862" i="33"/>
  <c r="CH876" i="33"/>
  <c r="CC868" i="33"/>
  <c r="CJ864" i="33"/>
  <c r="CJ866" i="33"/>
  <c r="CI872" i="33"/>
  <c r="CD864" i="33"/>
  <c r="CI874" i="33"/>
  <c r="CD866" i="33"/>
  <c r="CJ869" i="33"/>
  <c r="CJ865" i="33"/>
  <c r="CI868" i="33"/>
  <c r="CD860" i="33"/>
  <c r="CJ860" i="33"/>
  <c r="CL884" i="34" l="1"/>
  <c r="CK885" i="34"/>
  <c r="CF877" i="34"/>
  <c r="CL887" i="34"/>
  <c r="CL877" i="34"/>
  <c r="CL886" i="34"/>
  <c r="CI878" i="33"/>
  <c r="CD870" i="33"/>
  <c r="CH884" i="33"/>
  <c r="CC884" i="33" s="1"/>
  <c r="CC876" i="33"/>
  <c r="CJ873" i="33"/>
  <c r="CJ877" i="33"/>
  <c r="CI881" i="33"/>
  <c r="CD873" i="33"/>
  <c r="CI880" i="33"/>
  <c r="CD872" i="33"/>
  <c r="CJ874" i="33"/>
  <c r="CI876" i="33"/>
  <c r="CD868" i="33"/>
  <c r="CJ868" i="33"/>
  <c r="CI882" i="33"/>
  <c r="CD874" i="33"/>
  <c r="CJ872" i="33"/>
  <c r="CJ870" i="33"/>
  <c r="CL885" i="34" l="1"/>
  <c r="CJ880" i="33"/>
  <c r="CJ885" i="33"/>
  <c r="CJ882" i="33"/>
  <c r="CJ876" i="33"/>
  <c r="CI890" i="33"/>
  <c r="CD882" i="33"/>
  <c r="CJ881" i="33"/>
  <c r="CI888" i="33"/>
  <c r="CD880" i="33"/>
  <c r="CJ878" i="33"/>
  <c r="CI884" i="33"/>
  <c r="CD884" i="33" s="1"/>
  <c r="CD876" i="33"/>
  <c r="CI889" i="33"/>
  <c r="CD881" i="33"/>
  <c r="CI886" i="33"/>
  <c r="CD878" i="33"/>
  <c r="CJ889" i="33" l="1"/>
  <c r="CJ890" i="33"/>
  <c r="CJ886" i="33"/>
  <c r="CJ884" i="33"/>
  <c r="CJ888" i="33"/>
  <c r="C13" i="30" l="1"/>
  <c r="C11" i="30"/>
  <c r="C10" i="30"/>
  <c r="C5" i="30"/>
  <c r="C28" i="7" l="1"/>
  <c r="C12" i="27" s="1"/>
  <c r="G6" i="31" l="1"/>
  <c r="G5" i="31"/>
  <c r="D31" i="26"/>
  <c r="C12" i="30"/>
  <c r="C247" i="7"/>
  <c r="C233" i="7"/>
  <c r="C56" i="7" l="1"/>
  <c r="C57" i="7"/>
  <c r="C58" i="7"/>
  <c r="C59" i="7"/>
  <c r="I7" i="7"/>
  <c r="C219" i="7" l="1"/>
  <c r="C91" i="24" l="1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E25" i="24" l="1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AC71" i="24" s="1"/>
  <c r="E72" i="24"/>
  <c r="AC72" i="24" s="1"/>
  <c r="E73" i="24"/>
  <c r="E74" i="24"/>
  <c r="AC74" i="24" s="1"/>
  <c r="E75" i="24"/>
  <c r="AC75" i="24" s="1"/>
  <c r="E76" i="24"/>
  <c r="AC76" i="24" s="1"/>
  <c r="E77" i="24"/>
  <c r="AC77" i="24" s="1"/>
  <c r="E78" i="24"/>
  <c r="E79" i="24"/>
  <c r="E80" i="24"/>
  <c r="E81" i="24"/>
  <c r="E82" i="24"/>
  <c r="AC82" i="24" s="1"/>
  <c r="E83" i="24"/>
  <c r="AC83" i="24" s="1"/>
  <c r="E84" i="24"/>
  <c r="AC84" i="24" s="1"/>
  <c r="E85" i="24"/>
  <c r="AC85" i="24" s="1"/>
  <c r="E86" i="24"/>
  <c r="E87" i="24"/>
  <c r="AC87" i="24" s="1"/>
  <c r="E88" i="24"/>
  <c r="AC88" i="24" s="1"/>
  <c r="E89" i="24"/>
  <c r="E92" i="24"/>
  <c r="AC92" i="24" s="1"/>
  <c r="E93" i="24"/>
  <c r="AC93" i="24" s="1"/>
  <c r="E94" i="24"/>
  <c r="AC94" i="24" s="1"/>
  <c r="E95" i="24"/>
  <c r="AC95" i="24" s="1"/>
  <c r="E96" i="24"/>
  <c r="AC96" i="24" s="1"/>
  <c r="E97" i="24"/>
  <c r="AC97" i="24" s="1"/>
  <c r="E98" i="24"/>
  <c r="AC98" i="24" s="1"/>
  <c r="E99" i="24"/>
  <c r="E100" i="24"/>
  <c r="AC100" i="24" s="1"/>
  <c r="E101" i="24"/>
  <c r="AC101" i="24" s="1"/>
  <c r="E102" i="24"/>
  <c r="AC102" i="24" s="1"/>
  <c r="E103" i="24"/>
  <c r="AC103" i="24" s="1"/>
  <c r="E104" i="24"/>
  <c r="AC104" i="24" s="1"/>
  <c r="E105" i="24"/>
  <c r="AC105" i="24" s="1"/>
  <c r="E106" i="24"/>
  <c r="AC106" i="24" s="1"/>
  <c r="E107" i="24"/>
  <c r="E108" i="24"/>
  <c r="AC108" i="24" s="1"/>
  <c r="E109" i="24"/>
  <c r="AC109" i="24" s="1"/>
  <c r="E110" i="24"/>
  <c r="AC110" i="24" s="1"/>
  <c r="E111" i="24"/>
  <c r="AC111" i="24" s="1"/>
  <c r="E112" i="24"/>
  <c r="AC112" i="24" s="1"/>
  <c r="E113" i="24"/>
  <c r="AC113" i="24" s="1"/>
  <c r="E114" i="24"/>
  <c r="AC114" i="24" s="1"/>
  <c r="E115" i="24"/>
  <c r="E116" i="24"/>
  <c r="AC116" i="24" s="1"/>
  <c r="E117" i="24"/>
  <c r="AC117" i="24" s="1"/>
  <c r="E118" i="24"/>
  <c r="AC118" i="24" s="1"/>
  <c r="E119" i="24"/>
  <c r="AC119" i="24" s="1"/>
  <c r="E120" i="24"/>
  <c r="C14" i="24"/>
  <c r="E14" i="24" s="1"/>
  <c r="W14" i="24" s="1"/>
  <c r="C15" i="24"/>
  <c r="E15" i="24" s="1"/>
  <c r="W15" i="24" s="1"/>
  <c r="C16" i="24"/>
  <c r="E16" i="24" s="1"/>
  <c r="W16" i="24" s="1"/>
  <c r="C17" i="24"/>
  <c r="E17" i="24" s="1"/>
  <c r="W17" i="24" s="1"/>
  <c r="C18" i="24"/>
  <c r="E18" i="24" s="1"/>
  <c r="W18" i="24" s="1"/>
  <c r="C19" i="24"/>
  <c r="E19" i="24" s="1"/>
  <c r="W19" i="24" s="1"/>
  <c r="C20" i="24"/>
  <c r="E20" i="24" s="1"/>
  <c r="W20" i="24" s="1"/>
  <c r="C21" i="24"/>
  <c r="E21" i="24" s="1"/>
  <c r="W21" i="24" s="1"/>
  <c r="C22" i="24"/>
  <c r="E22" i="24" s="1"/>
  <c r="W22" i="24" s="1"/>
  <c r="C23" i="24"/>
  <c r="E23" i="24" s="1"/>
  <c r="W23" i="24" s="1"/>
  <c r="C24" i="24"/>
  <c r="E24" i="24" s="1"/>
  <c r="W24" i="24" s="1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AW73" i="24" s="1"/>
  <c r="CF507" i="24" s="1"/>
  <c r="C74" i="24"/>
  <c r="AW74" i="24" s="1"/>
  <c r="CF515" i="24" s="1"/>
  <c r="C75" i="24"/>
  <c r="AW75" i="24" s="1"/>
  <c r="CF523" i="24" s="1"/>
  <c r="C76" i="24"/>
  <c r="AW76" i="24" s="1"/>
  <c r="CF531" i="24" s="1"/>
  <c r="C77" i="24"/>
  <c r="AW77" i="24" s="1"/>
  <c r="CF539" i="24" s="1"/>
  <c r="C78" i="24"/>
  <c r="AW78" i="24" s="1"/>
  <c r="CF547" i="24" s="1"/>
  <c r="C79" i="24"/>
  <c r="AW79" i="24" s="1"/>
  <c r="CF555" i="24" s="1"/>
  <c r="C80" i="24"/>
  <c r="C81" i="24"/>
  <c r="AW81" i="24" s="1"/>
  <c r="CF571" i="24" s="1"/>
  <c r="C82" i="24"/>
  <c r="AW82" i="24" s="1"/>
  <c r="CF579" i="24" s="1"/>
  <c r="C83" i="24"/>
  <c r="AW83" i="24" s="1"/>
  <c r="CF587" i="24" s="1"/>
  <c r="C84" i="24"/>
  <c r="AW84" i="24" s="1"/>
  <c r="CF595" i="24" s="1"/>
  <c r="C85" i="24"/>
  <c r="AW85" i="24" s="1"/>
  <c r="CF603" i="24" s="1"/>
  <c r="C86" i="24"/>
  <c r="C87" i="24"/>
  <c r="C88" i="24"/>
  <c r="C89" i="24"/>
  <c r="C90" i="24"/>
  <c r="E90" i="24" s="1"/>
  <c r="E91" i="24"/>
  <c r="AW93" i="24"/>
  <c r="AW101" i="24"/>
  <c r="AW109" i="24"/>
  <c r="AW117" i="24"/>
  <c r="C12" i="24"/>
  <c r="CN650" i="24"/>
  <c r="CN658" i="24" s="1"/>
  <c r="CN666" i="24" s="1"/>
  <c r="CM650" i="24"/>
  <c r="CM658" i="24" s="1"/>
  <c r="CM666" i="24" s="1"/>
  <c r="CM674" i="24" s="1"/>
  <c r="CM682" i="24" s="1"/>
  <c r="CM690" i="24" s="1"/>
  <c r="CM698" i="24" s="1"/>
  <c r="CM706" i="24" s="1"/>
  <c r="CM714" i="24" s="1"/>
  <c r="CM722" i="24" s="1"/>
  <c r="CM730" i="24" s="1"/>
  <c r="CM738" i="24" s="1"/>
  <c r="CM746" i="24" s="1"/>
  <c r="CM754" i="24" s="1"/>
  <c r="CM762" i="24" s="1"/>
  <c r="CM770" i="24" s="1"/>
  <c r="CM778" i="24" s="1"/>
  <c r="CM786" i="24" s="1"/>
  <c r="CM794" i="24" s="1"/>
  <c r="CM802" i="24" s="1"/>
  <c r="CM810" i="24" s="1"/>
  <c r="CM818" i="24" s="1"/>
  <c r="CM826" i="24" s="1"/>
  <c r="CM834" i="24" s="1"/>
  <c r="CM842" i="24" s="1"/>
  <c r="CM850" i="24" s="1"/>
  <c r="CM858" i="24" s="1"/>
  <c r="CM866" i="24" s="1"/>
  <c r="CM874" i="24" s="1"/>
  <c r="CM882" i="24" s="1"/>
  <c r="CM890" i="24" s="1"/>
  <c r="CL650" i="24"/>
  <c r="CK644" i="24"/>
  <c r="CK645" i="24"/>
  <c r="CK653" i="24" s="1"/>
  <c r="CK661" i="24" s="1"/>
  <c r="CK669" i="24" s="1"/>
  <c r="CK677" i="24" s="1"/>
  <c r="CK685" i="24" s="1"/>
  <c r="CK693" i="24" s="1"/>
  <c r="CK701" i="24" s="1"/>
  <c r="CK709" i="24" s="1"/>
  <c r="CK717" i="24" s="1"/>
  <c r="CK725" i="24" s="1"/>
  <c r="CK733" i="24" s="1"/>
  <c r="CK741" i="24" s="1"/>
  <c r="CK749" i="24" s="1"/>
  <c r="CK757" i="24" s="1"/>
  <c r="CK765" i="24" s="1"/>
  <c r="CK773" i="24" s="1"/>
  <c r="CK781" i="24" s="1"/>
  <c r="CK789" i="24" s="1"/>
  <c r="CK797" i="24" s="1"/>
  <c r="CK805" i="24" s="1"/>
  <c r="CK813" i="24" s="1"/>
  <c r="CK821" i="24" s="1"/>
  <c r="CK829" i="24" s="1"/>
  <c r="CK837" i="24" s="1"/>
  <c r="CK845" i="24" s="1"/>
  <c r="CK853" i="24" s="1"/>
  <c r="CK861" i="24" s="1"/>
  <c r="CK869" i="24" s="1"/>
  <c r="CK877" i="24" s="1"/>
  <c r="CK885" i="24" s="1"/>
  <c r="CK646" i="24"/>
  <c r="CK654" i="24" s="1"/>
  <c r="CK662" i="24" s="1"/>
  <c r="CK670" i="24" s="1"/>
  <c r="CK678" i="24" s="1"/>
  <c r="CK686" i="24" s="1"/>
  <c r="CK694" i="24" s="1"/>
  <c r="CK702" i="24" s="1"/>
  <c r="CK710" i="24" s="1"/>
  <c r="CK718" i="24" s="1"/>
  <c r="CK726" i="24" s="1"/>
  <c r="CK734" i="24" s="1"/>
  <c r="CK742" i="24" s="1"/>
  <c r="CK750" i="24" s="1"/>
  <c r="CK758" i="24" s="1"/>
  <c r="CK766" i="24" s="1"/>
  <c r="CK774" i="24" s="1"/>
  <c r="CK782" i="24" s="1"/>
  <c r="CK790" i="24" s="1"/>
  <c r="CK798" i="24" s="1"/>
  <c r="CK806" i="24" s="1"/>
  <c r="CK814" i="24" s="1"/>
  <c r="CK822" i="24" s="1"/>
  <c r="CK830" i="24" s="1"/>
  <c r="CK838" i="24" s="1"/>
  <c r="CK846" i="24" s="1"/>
  <c r="CK854" i="24" s="1"/>
  <c r="CK862" i="24" s="1"/>
  <c r="CK870" i="24" s="1"/>
  <c r="CK878" i="24" s="1"/>
  <c r="CK886" i="24" s="1"/>
  <c r="CK647" i="24"/>
  <c r="CK655" i="24" s="1"/>
  <c r="CK663" i="24" s="1"/>
  <c r="CK671" i="24" s="1"/>
  <c r="CK679" i="24" s="1"/>
  <c r="CK687" i="24" s="1"/>
  <c r="CK695" i="24" s="1"/>
  <c r="CK703" i="24" s="1"/>
  <c r="CK711" i="24" s="1"/>
  <c r="CK719" i="24" s="1"/>
  <c r="CK727" i="24" s="1"/>
  <c r="CK735" i="24" s="1"/>
  <c r="CK743" i="24" s="1"/>
  <c r="CK751" i="24" s="1"/>
  <c r="CK759" i="24" s="1"/>
  <c r="CK767" i="24" s="1"/>
  <c r="CK775" i="24" s="1"/>
  <c r="CK783" i="24" s="1"/>
  <c r="CK791" i="24" s="1"/>
  <c r="CK799" i="24" s="1"/>
  <c r="CK807" i="24" s="1"/>
  <c r="CK815" i="24" s="1"/>
  <c r="CK823" i="24" s="1"/>
  <c r="CK831" i="24" s="1"/>
  <c r="CK839" i="24" s="1"/>
  <c r="CK847" i="24" s="1"/>
  <c r="CK855" i="24" s="1"/>
  <c r="CK863" i="24" s="1"/>
  <c r="CK871" i="24" s="1"/>
  <c r="CK879" i="24" s="1"/>
  <c r="CK887" i="24" s="1"/>
  <c r="CK648" i="24"/>
  <c r="CK656" i="24" s="1"/>
  <c r="CK664" i="24" s="1"/>
  <c r="CK672" i="24" s="1"/>
  <c r="CK680" i="24" s="1"/>
  <c r="CK688" i="24" s="1"/>
  <c r="CK696" i="24" s="1"/>
  <c r="CK704" i="24" s="1"/>
  <c r="CK712" i="24" s="1"/>
  <c r="CK720" i="24" s="1"/>
  <c r="CK728" i="24" s="1"/>
  <c r="CK736" i="24" s="1"/>
  <c r="CK744" i="24" s="1"/>
  <c r="CK752" i="24" s="1"/>
  <c r="CK760" i="24" s="1"/>
  <c r="CK768" i="24" s="1"/>
  <c r="CK776" i="24" s="1"/>
  <c r="CK784" i="24" s="1"/>
  <c r="CK792" i="24" s="1"/>
  <c r="CK800" i="24" s="1"/>
  <c r="CK808" i="24" s="1"/>
  <c r="CK816" i="24" s="1"/>
  <c r="CK824" i="24" s="1"/>
  <c r="CK832" i="24" s="1"/>
  <c r="CK840" i="24" s="1"/>
  <c r="CK848" i="24" s="1"/>
  <c r="CK856" i="24" s="1"/>
  <c r="CK864" i="24" s="1"/>
  <c r="CK872" i="24" s="1"/>
  <c r="CK880" i="24" s="1"/>
  <c r="CK888" i="24" s="1"/>
  <c r="CK649" i="24"/>
  <c r="CK657" i="24" s="1"/>
  <c r="CK665" i="24" s="1"/>
  <c r="CK673" i="24" s="1"/>
  <c r="CK681" i="24" s="1"/>
  <c r="CK689" i="24" s="1"/>
  <c r="CK697" i="24" s="1"/>
  <c r="CK705" i="24" s="1"/>
  <c r="CK713" i="24" s="1"/>
  <c r="CK721" i="24" s="1"/>
  <c r="CK729" i="24" s="1"/>
  <c r="CK737" i="24" s="1"/>
  <c r="CK745" i="24" s="1"/>
  <c r="CK753" i="24" s="1"/>
  <c r="CK761" i="24" s="1"/>
  <c r="CK769" i="24" s="1"/>
  <c r="CK777" i="24" s="1"/>
  <c r="CK785" i="24" s="1"/>
  <c r="CK793" i="24" s="1"/>
  <c r="CK801" i="24" s="1"/>
  <c r="CK809" i="24" s="1"/>
  <c r="CK817" i="24" s="1"/>
  <c r="CK825" i="24" s="1"/>
  <c r="CK833" i="24" s="1"/>
  <c r="CK841" i="24" s="1"/>
  <c r="CK849" i="24" s="1"/>
  <c r="CK857" i="24" s="1"/>
  <c r="CK865" i="24" s="1"/>
  <c r="CK873" i="24" s="1"/>
  <c r="CK881" i="24" s="1"/>
  <c r="CK889" i="24" s="1"/>
  <c r="CK650" i="24"/>
  <c r="CK658" i="24" s="1"/>
  <c r="CK666" i="24" s="1"/>
  <c r="CK674" i="24" s="1"/>
  <c r="CK682" i="24" s="1"/>
  <c r="CK690" i="24" s="1"/>
  <c r="CK698" i="24" s="1"/>
  <c r="CK706" i="24" s="1"/>
  <c r="CK714" i="24" s="1"/>
  <c r="CK722" i="24" s="1"/>
  <c r="CK730" i="24" s="1"/>
  <c r="CK738" i="24" s="1"/>
  <c r="CK746" i="24" s="1"/>
  <c r="CK754" i="24" s="1"/>
  <c r="CK762" i="24" s="1"/>
  <c r="CK770" i="24" s="1"/>
  <c r="CK778" i="24" s="1"/>
  <c r="CK786" i="24" s="1"/>
  <c r="CK794" i="24" s="1"/>
  <c r="CK802" i="24" s="1"/>
  <c r="CK810" i="24" s="1"/>
  <c r="CK818" i="24" s="1"/>
  <c r="CK826" i="24" s="1"/>
  <c r="CK834" i="24" s="1"/>
  <c r="CK842" i="24" s="1"/>
  <c r="CK850" i="24" s="1"/>
  <c r="CK858" i="24" s="1"/>
  <c r="CK866" i="24" s="1"/>
  <c r="CK874" i="24" s="1"/>
  <c r="CK882" i="24" s="1"/>
  <c r="CK890" i="24" s="1"/>
  <c r="CK652" i="24"/>
  <c r="CK660" i="24" s="1"/>
  <c r="CK668" i="24" s="1"/>
  <c r="CK676" i="24" s="1"/>
  <c r="CK684" i="24" s="1"/>
  <c r="CK692" i="24" s="1"/>
  <c r="CK700" i="24" s="1"/>
  <c r="CK708" i="24" s="1"/>
  <c r="CK716" i="24" s="1"/>
  <c r="CK724" i="24" s="1"/>
  <c r="CK732" i="24" s="1"/>
  <c r="CK740" i="24" s="1"/>
  <c r="CK748" i="24" s="1"/>
  <c r="CK756" i="24" s="1"/>
  <c r="CK764" i="24" s="1"/>
  <c r="CK772" i="24" s="1"/>
  <c r="CK780" i="24" s="1"/>
  <c r="CK788" i="24" s="1"/>
  <c r="CK796" i="24" s="1"/>
  <c r="CK804" i="24" s="1"/>
  <c r="CK812" i="24" s="1"/>
  <c r="CK820" i="24" s="1"/>
  <c r="CK828" i="24" s="1"/>
  <c r="CK836" i="24" s="1"/>
  <c r="CK844" i="24" s="1"/>
  <c r="CK852" i="24" s="1"/>
  <c r="CK860" i="24" s="1"/>
  <c r="CK868" i="24" s="1"/>
  <c r="CK876" i="24" s="1"/>
  <c r="CK884" i="24" s="1"/>
  <c r="CK643" i="24"/>
  <c r="CK651" i="24" s="1"/>
  <c r="CK659" i="24" s="1"/>
  <c r="CK667" i="24" s="1"/>
  <c r="CK675" i="24" s="1"/>
  <c r="CK683" i="24" s="1"/>
  <c r="CK691" i="24" s="1"/>
  <c r="CK699" i="24" s="1"/>
  <c r="CK707" i="24" s="1"/>
  <c r="CK715" i="24" s="1"/>
  <c r="CK723" i="24" s="1"/>
  <c r="CK731" i="24" s="1"/>
  <c r="CK739" i="24" s="1"/>
  <c r="CK747" i="24" s="1"/>
  <c r="CK755" i="24" s="1"/>
  <c r="CK763" i="24" s="1"/>
  <c r="CK771" i="24" s="1"/>
  <c r="CK779" i="24" s="1"/>
  <c r="CK787" i="24" s="1"/>
  <c r="CK795" i="24" s="1"/>
  <c r="CK803" i="24" s="1"/>
  <c r="CK811" i="24" s="1"/>
  <c r="CK819" i="24" s="1"/>
  <c r="CK827" i="24" s="1"/>
  <c r="CK835" i="24" s="1"/>
  <c r="CK843" i="24" s="1"/>
  <c r="CK851" i="24" s="1"/>
  <c r="CK859" i="24" s="1"/>
  <c r="CK867" i="24" s="1"/>
  <c r="CK875" i="24" s="1"/>
  <c r="CK883" i="24" s="1"/>
  <c r="CJ714" i="24"/>
  <c r="CJ794" i="24" s="1"/>
  <c r="CJ874" i="24" s="1"/>
  <c r="CJ715" i="24"/>
  <c r="CJ795" i="24" s="1"/>
  <c r="CJ716" i="24"/>
  <c r="CJ796" i="24" s="1"/>
  <c r="CJ876" i="24" s="1"/>
  <c r="CJ717" i="24"/>
  <c r="CJ797" i="24" s="1"/>
  <c r="CJ877" i="24" s="1"/>
  <c r="CJ718" i="24"/>
  <c r="CJ798" i="24" s="1"/>
  <c r="CJ878" i="24" s="1"/>
  <c r="CJ719" i="24"/>
  <c r="CJ799" i="24" s="1"/>
  <c r="CJ879" i="24" s="1"/>
  <c r="CJ720" i="24"/>
  <c r="CJ800" i="24" s="1"/>
  <c r="CJ880" i="24" s="1"/>
  <c r="CJ721" i="24"/>
  <c r="CJ801" i="24" s="1"/>
  <c r="CJ881" i="24" s="1"/>
  <c r="CJ722" i="24"/>
  <c r="CJ802" i="24" s="1"/>
  <c r="CJ882" i="24" s="1"/>
  <c r="CJ698" i="24"/>
  <c r="CJ778" i="24" s="1"/>
  <c r="CJ858" i="24" s="1"/>
  <c r="CJ699" i="24"/>
  <c r="CJ779" i="24" s="1"/>
  <c r="CJ859" i="24" s="1"/>
  <c r="CJ700" i="24"/>
  <c r="CJ780" i="24" s="1"/>
  <c r="CJ860" i="24" s="1"/>
  <c r="CJ701" i="24"/>
  <c r="CJ781" i="24" s="1"/>
  <c r="CJ861" i="24" s="1"/>
  <c r="CJ702" i="24"/>
  <c r="CJ782" i="24" s="1"/>
  <c r="CJ862" i="24" s="1"/>
  <c r="CJ703" i="24"/>
  <c r="CJ783" i="24" s="1"/>
  <c r="CJ863" i="24" s="1"/>
  <c r="CJ704" i="24"/>
  <c r="CJ784" i="24" s="1"/>
  <c r="CJ864" i="24" s="1"/>
  <c r="CJ705" i="24"/>
  <c r="CJ785" i="24" s="1"/>
  <c r="CJ865" i="24" s="1"/>
  <c r="CJ706" i="24"/>
  <c r="CJ786" i="24" s="1"/>
  <c r="CJ866" i="24" s="1"/>
  <c r="CJ707" i="24"/>
  <c r="CJ787" i="24" s="1"/>
  <c r="CJ867" i="24" s="1"/>
  <c r="CJ708" i="24"/>
  <c r="CJ788" i="24" s="1"/>
  <c r="CJ868" i="24" s="1"/>
  <c r="CJ709" i="24"/>
  <c r="CJ789" i="24" s="1"/>
  <c r="CJ869" i="24" s="1"/>
  <c r="CJ710" i="24"/>
  <c r="CJ790" i="24" s="1"/>
  <c r="CJ870" i="24" s="1"/>
  <c r="CJ711" i="24"/>
  <c r="CJ791" i="24" s="1"/>
  <c r="CJ871" i="24" s="1"/>
  <c r="CJ712" i="24"/>
  <c r="CJ792" i="24" s="1"/>
  <c r="CJ872" i="24" s="1"/>
  <c r="CJ713" i="24"/>
  <c r="CJ793" i="24" s="1"/>
  <c r="CJ873" i="24" s="1"/>
  <c r="CJ683" i="24"/>
  <c r="CJ763" i="24" s="1"/>
  <c r="CJ843" i="24" s="1"/>
  <c r="CJ684" i="24"/>
  <c r="CJ764" i="24" s="1"/>
  <c r="CJ844" i="24" s="1"/>
  <c r="CJ685" i="24"/>
  <c r="CJ765" i="24" s="1"/>
  <c r="CJ845" i="24" s="1"/>
  <c r="CJ686" i="24"/>
  <c r="CJ766" i="24" s="1"/>
  <c r="CJ846" i="24" s="1"/>
  <c r="CJ687" i="24"/>
  <c r="CJ767" i="24" s="1"/>
  <c r="CJ847" i="24" s="1"/>
  <c r="CJ688" i="24"/>
  <c r="CJ768" i="24" s="1"/>
  <c r="CJ848" i="24" s="1"/>
  <c r="CJ689" i="24"/>
  <c r="CJ769" i="24" s="1"/>
  <c r="CJ849" i="24" s="1"/>
  <c r="CJ690" i="24"/>
  <c r="CJ770" i="24" s="1"/>
  <c r="CJ850" i="24" s="1"/>
  <c r="CJ691" i="24"/>
  <c r="CJ771" i="24" s="1"/>
  <c r="CJ692" i="24"/>
  <c r="CJ772" i="24" s="1"/>
  <c r="CJ852" i="24" s="1"/>
  <c r="CJ693" i="24"/>
  <c r="CJ773" i="24" s="1"/>
  <c r="CJ853" i="24" s="1"/>
  <c r="CJ694" i="24"/>
  <c r="CJ774" i="24" s="1"/>
  <c r="CJ854" i="24" s="1"/>
  <c r="CJ695" i="24"/>
  <c r="CJ775" i="24" s="1"/>
  <c r="CJ855" i="24" s="1"/>
  <c r="CJ696" i="24"/>
  <c r="CJ776" i="24" s="1"/>
  <c r="CJ856" i="24" s="1"/>
  <c r="CJ697" i="24"/>
  <c r="CJ777" i="24" s="1"/>
  <c r="CJ857" i="24" s="1"/>
  <c r="CJ668" i="24"/>
  <c r="CJ748" i="24" s="1"/>
  <c r="CJ828" i="24" s="1"/>
  <c r="CJ669" i="24"/>
  <c r="CJ749" i="24" s="1"/>
  <c r="CJ829" i="24" s="1"/>
  <c r="CJ670" i="24"/>
  <c r="CJ750" i="24" s="1"/>
  <c r="CJ830" i="24" s="1"/>
  <c r="CJ671" i="24"/>
  <c r="CJ751" i="24" s="1"/>
  <c r="CJ831" i="24" s="1"/>
  <c r="CJ672" i="24"/>
  <c r="CJ752" i="24" s="1"/>
  <c r="CJ832" i="24" s="1"/>
  <c r="CJ673" i="24"/>
  <c r="CJ753" i="24" s="1"/>
  <c r="CJ833" i="24" s="1"/>
  <c r="CJ674" i="24"/>
  <c r="CJ754" i="24" s="1"/>
  <c r="CJ834" i="24" s="1"/>
  <c r="CJ675" i="24"/>
  <c r="CJ755" i="24" s="1"/>
  <c r="CJ835" i="24" s="1"/>
  <c r="CJ676" i="24"/>
  <c r="CJ756" i="24" s="1"/>
  <c r="CJ836" i="24" s="1"/>
  <c r="CJ677" i="24"/>
  <c r="CJ757" i="24" s="1"/>
  <c r="CJ837" i="24" s="1"/>
  <c r="CJ678" i="24"/>
  <c r="CJ758" i="24" s="1"/>
  <c r="CJ838" i="24" s="1"/>
  <c r="CJ679" i="24"/>
  <c r="CJ759" i="24" s="1"/>
  <c r="CJ839" i="24" s="1"/>
  <c r="CJ680" i="24"/>
  <c r="CJ760" i="24" s="1"/>
  <c r="CJ840" i="24" s="1"/>
  <c r="CJ681" i="24"/>
  <c r="CJ761" i="24" s="1"/>
  <c r="CJ841" i="24" s="1"/>
  <c r="CJ682" i="24"/>
  <c r="CJ762" i="24" s="1"/>
  <c r="CJ842" i="24" s="1"/>
  <c r="CJ654" i="24"/>
  <c r="CJ734" i="24" s="1"/>
  <c r="CJ814" i="24" s="1"/>
  <c r="CJ655" i="24"/>
  <c r="CJ735" i="24" s="1"/>
  <c r="CJ815" i="24" s="1"/>
  <c r="CJ656" i="24"/>
  <c r="CJ736" i="24" s="1"/>
  <c r="CJ816" i="24" s="1"/>
  <c r="CJ657" i="24"/>
  <c r="CJ737" i="24" s="1"/>
  <c r="CJ817" i="24" s="1"/>
  <c r="CJ658" i="24"/>
  <c r="CJ738" i="24" s="1"/>
  <c r="CJ818" i="24" s="1"/>
  <c r="CJ659" i="24"/>
  <c r="CJ739" i="24" s="1"/>
  <c r="CJ660" i="24"/>
  <c r="CJ740" i="24" s="1"/>
  <c r="CJ820" i="24" s="1"/>
  <c r="CJ661" i="24"/>
  <c r="CJ741" i="24" s="1"/>
  <c r="CJ821" i="24" s="1"/>
  <c r="CJ662" i="24"/>
  <c r="CJ742" i="24" s="1"/>
  <c r="CJ822" i="24" s="1"/>
  <c r="CJ663" i="24"/>
  <c r="CJ743" i="24" s="1"/>
  <c r="CJ823" i="24" s="1"/>
  <c r="CJ664" i="24"/>
  <c r="CJ744" i="24" s="1"/>
  <c r="CJ824" i="24" s="1"/>
  <c r="CJ665" i="24"/>
  <c r="CJ745" i="24" s="1"/>
  <c r="CJ825" i="24" s="1"/>
  <c r="CJ666" i="24"/>
  <c r="CJ746" i="24" s="1"/>
  <c r="CJ826" i="24" s="1"/>
  <c r="CJ667" i="24"/>
  <c r="CJ747" i="24" s="1"/>
  <c r="CJ644" i="24"/>
  <c r="CJ724" i="24" s="1"/>
  <c r="CJ804" i="24" s="1"/>
  <c r="CJ884" i="24" s="1"/>
  <c r="CJ645" i="24"/>
  <c r="CJ725" i="24" s="1"/>
  <c r="CJ805" i="24" s="1"/>
  <c r="CJ885" i="24" s="1"/>
  <c r="CJ646" i="24"/>
  <c r="CJ726" i="24" s="1"/>
  <c r="CJ806" i="24" s="1"/>
  <c r="CJ886" i="24" s="1"/>
  <c r="CJ647" i="24"/>
  <c r="CJ727" i="24" s="1"/>
  <c r="CJ807" i="24" s="1"/>
  <c r="CJ887" i="24" s="1"/>
  <c r="CJ648" i="24"/>
  <c r="CJ728" i="24" s="1"/>
  <c r="CJ808" i="24" s="1"/>
  <c r="CJ888" i="24" s="1"/>
  <c r="CJ649" i="24"/>
  <c r="CJ729" i="24" s="1"/>
  <c r="CJ809" i="24" s="1"/>
  <c r="CJ889" i="24" s="1"/>
  <c r="CJ650" i="24"/>
  <c r="CJ730" i="24" s="1"/>
  <c r="CJ810" i="24" s="1"/>
  <c r="CJ890" i="24" s="1"/>
  <c r="CJ651" i="24"/>
  <c r="CJ731" i="24" s="1"/>
  <c r="CJ811" i="24" s="1"/>
  <c r="CJ652" i="24"/>
  <c r="CJ732" i="24" s="1"/>
  <c r="CJ812" i="24" s="1"/>
  <c r="CJ653" i="24"/>
  <c r="CJ733" i="24" s="1"/>
  <c r="CJ813" i="24" s="1"/>
  <c r="CJ643" i="24"/>
  <c r="CJ723" i="24" s="1"/>
  <c r="CL641" i="24"/>
  <c r="CM641" i="24" s="1"/>
  <c r="CN641" i="24" s="1"/>
  <c r="CN649" i="24" s="1"/>
  <c r="CN657" i="24" s="1"/>
  <c r="CN665" i="24" s="1"/>
  <c r="CN673" i="24" s="1"/>
  <c r="CN681" i="24" s="1"/>
  <c r="CN689" i="24" s="1"/>
  <c r="CN697" i="24" s="1"/>
  <c r="CN705" i="24" s="1"/>
  <c r="CN713" i="24" s="1"/>
  <c r="CN721" i="24" s="1"/>
  <c r="CN729" i="24" s="1"/>
  <c r="CN737" i="24" s="1"/>
  <c r="CN745" i="24" s="1"/>
  <c r="CN753" i="24" s="1"/>
  <c r="CN761" i="24" s="1"/>
  <c r="CN769" i="24" s="1"/>
  <c r="CN777" i="24" s="1"/>
  <c r="CN785" i="24" s="1"/>
  <c r="CN793" i="24" s="1"/>
  <c r="CN801" i="24" s="1"/>
  <c r="CN809" i="24" s="1"/>
  <c r="CN817" i="24" s="1"/>
  <c r="CN825" i="24" s="1"/>
  <c r="CN833" i="24" s="1"/>
  <c r="CN841" i="24" s="1"/>
  <c r="CN849" i="24" s="1"/>
  <c r="CN857" i="24" s="1"/>
  <c r="CN865" i="24" s="1"/>
  <c r="CN873" i="24" s="1"/>
  <c r="CN881" i="24" s="1"/>
  <c r="CN889" i="24" s="1"/>
  <c r="CL640" i="24"/>
  <c r="CM640" i="24" s="1"/>
  <c r="CL639" i="24"/>
  <c r="CM639" i="24" s="1"/>
  <c r="CN639" i="24" s="1"/>
  <c r="CN647" i="24" s="1"/>
  <c r="CN655" i="24" s="1"/>
  <c r="CN663" i="24" s="1"/>
  <c r="CN671" i="24" s="1"/>
  <c r="CN679" i="24" s="1"/>
  <c r="CN687" i="24" s="1"/>
  <c r="CN695" i="24" s="1"/>
  <c r="CN703" i="24" s="1"/>
  <c r="CN711" i="24" s="1"/>
  <c r="CN719" i="24" s="1"/>
  <c r="CN727" i="24" s="1"/>
  <c r="CN735" i="24" s="1"/>
  <c r="CN743" i="24" s="1"/>
  <c r="CN751" i="24" s="1"/>
  <c r="CN759" i="24" s="1"/>
  <c r="CN767" i="24" s="1"/>
  <c r="CN775" i="24" s="1"/>
  <c r="CN783" i="24" s="1"/>
  <c r="CN791" i="24" s="1"/>
  <c r="CN799" i="24" s="1"/>
  <c r="CN807" i="24" s="1"/>
  <c r="CN815" i="24" s="1"/>
  <c r="CN823" i="24" s="1"/>
  <c r="CN831" i="24" s="1"/>
  <c r="CN839" i="24" s="1"/>
  <c r="CN847" i="24" s="1"/>
  <c r="CN855" i="24" s="1"/>
  <c r="CN863" i="24" s="1"/>
  <c r="CN871" i="24" s="1"/>
  <c r="CN879" i="24" s="1"/>
  <c r="CN887" i="24" s="1"/>
  <c r="CL638" i="24"/>
  <c r="CM638" i="24" s="1"/>
  <c r="CN638" i="24" s="1"/>
  <c r="CN646" i="24" s="1"/>
  <c r="CN654" i="24" s="1"/>
  <c r="CN662" i="24" s="1"/>
  <c r="CN670" i="24" s="1"/>
  <c r="CN678" i="24" s="1"/>
  <c r="CN686" i="24" s="1"/>
  <c r="CN694" i="24" s="1"/>
  <c r="CN702" i="24" s="1"/>
  <c r="CN710" i="24" s="1"/>
  <c r="CN718" i="24" s="1"/>
  <c r="CN726" i="24" s="1"/>
  <c r="CN734" i="24" s="1"/>
  <c r="CN742" i="24" s="1"/>
  <c r="CN750" i="24" s="1"/>
  <c r="CN758" i="24" s="1"/>
  <c r="CN766" i="24" s="1"/>
  <c r="CN774" i="24" s="1"/>
  <c r="CN782" i="24" s="1"/>
  <c r="CN790" i="24" s="1"/>
  <c r="CN798" i="24" s="1"/>
  <c r="CN806" i="24" s="1"/>
  <c r="CN814" i="24" s="1"/>
  <c r="CN822" i="24" s="1"/>
  <c r="CN830" i="24" s="1"/>
  <c r="CN838" i="24" s="1"/>
  <c r="CN846" i="24" s="1"/>
  <c r="CN854" i="24" s="1"/>
  <c r="CN862" i="24" s="1"/>
  <c r="CN870" i="24" s="1"/>
  <c r="CN878" i="24" s="1"/>
  <c r="CN886" i="24" s="1"/>
  <c r="CL637" i="24"/>
  <c r="CL645" i="24" s="1"/>
  <c r="CL653" i="24" s="1"/>
  <c r="CL661" i="24" s="1"/>
  <c r="CL669" i="24" s="1"/>
  <c r="CL677" i="24" s="1"/>
  <c r="CL685" i="24" s="1"/>
  <c r="CL693" i="24" s="1"/>
  <c r="CL701" i="24" s="1"/>
  <c r="CL709" i="24" s="1"/>
  <c r="CL717" i="24" s="1"/>
  <c r="CL725" i="24" s="1"/>
  <c r="CL733" i="24" s="1"/>
  <c r="CL741" i="24" s="1"/>
  <c r="CL749" i="24" s="1"/>
  <c r="CL757" i="24" s="1"/>
  <c r="CL765" i="24" s="1"/>
  <c r="CL773" i="24" s="1"/>
  <c r="CL781" i="24" s="1"/>
  <c r="CL789" i="24" s="1"/>
  <c r="CL797" i="24" s="1"/>
  <c r="CL805" i="24" s="1"/>
  <c r="CL813" i="24" s="1"/>
  <c r="CL821" i="24" s="1"/>
  <c r="CL829" i="24" s="1"/>
  <c r="CL837" i="24" s="1"/>
  <c r="CL845" i="24" s="1"/>
  <c r="CL853" i="24" s="1"/>
  <c r="CL861" i="24" s="1"/>
  <c r="CL869" i="24" s="1"/>
  <c r="CL877" i="24" s="1"/>
  <c r="CL885" i="24" s="1"/>
  <c r="CL636" i="24"/>
  <c r="CM636" i="24" s="1"/>
  <c r="CN636" i="24" s="1"/>
  <c r="CN644" i="24" s="1"/>
  <c r="CN652" i="24" s="1"/>
  <c r="CN660" i="24" s="1"/>
  <c r="CN668" i="24" s="1"/>
  <c r="CN676" i="24" s="1"/>
  <c r="CN684" i="24" s="1"/>
  <c r="CN692" i="24" s="1"/>
  <c r="CN700" i="24" s="1"/>
  <c r="CN708" i="24" s="1"/>
  <c r="CN716" i="24" s="1"/>
  <c r="CN724" i="24" s="1"/>
  <c r="CN732" i="24" s="1"/>
  <c r="CN740" i="24" s="1"/>
  <c r="CN748" i="24" s="1"/>
  <c r="CN756" i="24" s="1"/>
  <c r="CN764" i="24" s="1"/>
  <c r="CN772" i="24" s="1"/>
  <c r="CN780" i="24" s="1"/>
  <c r="CN788" i="24" s="1"/>
  <c r="CN796" i="24" s="1"/>
  <c r="CN804" i="24" s="1"/>
  <c r="CN812" i="24" s="1"/>
  <c r="CN820" i="24" s="1"/>
  <c r="CN828" i="24" s="1"/>
  <c r="CN836" i="24" s="1"/>
  <c r="CN844" i="24" s="1"/>
  <c r="CN852" i="24" s="1"/>
  <c r="CN860" i="24" s="1"/>
  <c r="CN868" i="24" s="1"/>
  <c r="CN876" i="24" s="1"/>
  <c r="CN884" i="24" s="1"/>
  <c r="CL635" i="24"/>
  <c r="CM635" i="24" s="1"/>
  <c r="CN635" i="24" s="1"/>
  <c r="CN643" i="24" s="1"/>
  <c r="CN651" i="24" s="1"/>
  <c r="CN659" i="24" s="1"/>
  <c r="CN667" i="24" s="1"/>
  <c r="CN675" i="24" s="1"/>
  <c r="CN683" i="24" s="1"/>
  <c r="CN691" i="24" s="1"/>
  <c r="CN699" i="24" s="1"/>
  <c r="CN707" i="24" s="1"/>
  <c r="CN715" i="24" s="1"/>
  <c r="CN723" i="24" s="1"/>
  <c r="CN731" i="24" s="1"/>
  <c r="CN739" i="24" s="1"/>
  <c r="CN747" i="24" s="1"/>
  <c r="CN755" i="24" s="1"/>
  <c r="CN763" i="24" s="1"/>
  <c r="CN771" i="24" s="1"/>
  <c r="CN779" i="24" s="1"/>
  <c r="CN787" i="24" s="1"/>
  <c r="CN795" i="24" s="1"/>
  <c r="CN803" i="24" s="1"/>
  <c r="CN811" i="24" s="1"/>
  <c r="CN819" i="24" s="1"/>
  <c r="CN827" i="24" s="1"/>
  <c r="CN835" i="24" s="1"/>
  <c r="CN843" i="24" s="1"/>
  <c r="CN851" i="24" s="1"/>
  <c r="CN859" i="24" s="1"/>
  <c r="CN867" i="24" s="1"/>
  <c r="CN875" i="24" s="1"/>
  <c r="CN883" i="24" s="1"/>
  <c r="CL634" i="24"/>
  <c r="CM634" i="24" s="1"/>
  <c r="CN634" i="24" s="1"/>
  <c r="CL633" i="24"/>
  <c r="CM633" i="24" s="1"/>
  <c r="CN633" i="24" s="1"/>
  <c r="CL632" i="24"/>
  <c r="CM632" i="24" s="1"/>
  <c r="CN632" i="24" s="1"/>
  <c r="CL631" i="24"/>
  <c r="CM631" i="24" s="1"/>
  <c r="CN631" i="24" s="1"/>
  <c r="CL630" i="24"/>
  <c r="CM630" i="24" s="1"/>
  <c r="CN630" i="24" s="1"/>
  <c r="CL629" i="24"/>
  <c r="CM629" i="24" s="1"/>
  <c r="CN629" i="24" s="1"/>
  <c r="CL628" i="24"/>
  <c r="CM628" i="24" s="1"/>
  <c r="CN628" i="24" s="1"/>
  <c r="CL627" i="24"/>
  <c r="CM627" i="24" s="1"/>
  <c r="CN627" i="24" s="1"/>
  <c r="CL626" i="24"/>
  <c r="CM626" i="24" s="1"/>
  <c r="CN626" i="24" s="1"/>
  <c r="CL625" i="24"/>
  <c r="CM625" i="24" s="1"/>
  <c r="CN625" i="24" s="1"/>
  <c r="CL624" i="24"/>
  <c r="CM624" i="24" s="1"/>
  <c r="CN624" i="24" s="1"/>
  <c r="CL623" i="24"/>
  <c r="CM623" i="24" s="1"/>
  <c r="CN623" i="24" s="1"/>
  <c r="CL622" i="24"/>
  <c r="CM622" i="24" s="1"/>
  <c r="CN622" i="24" s="1"/>
  <c r="CL621" i="24"/>
  <c r="CM621" i="24" s="1"/>
  <c r="CN621" i="24" s="1"/>
  <c r="CL620" i="24"/>
  <c r="CM620" i="24" s="1"/>
  <c r="CN620" i="24" s="1"/>
  <c r="CL619" i="24"/>
  <c r="CM619" i="24" s="1"/>
  <c r="CN619" i="24" s="1"/>
  <c r="CL618" i="24"/>
  <c r="CM618" i="24" s="1"/>
  <c r="CN618" i="24" s="1"/>
  <c r="CL617" i="24"/>
  <c r="CM617" i="24" s="1"/>
  <c r="CN617" i="24" s="1"/>
  <c r="CL616" i="24"/>
  <c r="CM616" i="24" s="1"/>
  <c r="CN616" i="24" s="1"/>
  <c r="CL615" i="24"/>
  <c r="CM615" i="24" s="1"/>
  <c r="CN615" i="24" s="1"/>
  <c r="CL614" i="24"/>
  <c r="CM614" i="24" s="1"/>
  <c r="CN614" i="24" s="1"/>
  <c r="CL613" i="24"/>
  <c r="CM613" i="24" s="1"/>
  <c r="CN613" i="24" s="1"/>
  <c r="CL612" i="24"/>
  <c r="CM612" i="24" s="1"/>
  <c r="CN612" i="24" s="1"/>
  <c r="CL611" i="24"/>
  <c r="CM611" i="24" s="1"/>
  <c r="CN611" i="24" s="1"/>
  <c r="CL610" i="24"/>
  <c r="CM610" i="24" s="1"/>
  <c r="CN610" i="24" s="1"/>
  <c r="CL609" i="24"/>
  <c r="CM609" i="24" s="1"/>
  <c r="CN609" i="24" s="1"/>
  <c r="CL608" i="24"/>
  <c r="CM608" i="24" s="1"/>
  <c r="CN608" i="24" s="1"/>
  <c r="CL607" i="24"/>
  <c r="CM607" i="24" s="1"/>
  <c r="CN607" i="24" s="1"/>
  <c r="CL606" i="24"/>
  <c r="CM606" i="24" s="1"/>
  <c r="CN606" i="24" s="1"/>
  <c r="CL605" i="24"/>
  <c r="CM605" i="24" s="1"/>
  <c r="CN605" i="24" s="1"/>
  <c r="CL604" i="24"/>
  <c r="CM604" i="24" s="1"/>
  <c r="CN604" i="24" s="1"/>
  <c r="CL603" i="24"/>
  <c r="CM603" i="24" s="1"/>
  <c r="CN603" i="24" s="1"/>
  <c r="CL602" i="24"/>
  <c r="CM602" i="24" s="1"/>
  <c r="CN602" i="24" s="1"/>
  <c r="CL601" i="24"/>
  <c r="CM601" i="24" s="1"/>
  <c r="CN601" i="24" s="1"/>
  <c r="CL600" i="24"/>
  <c r="CM600" i="24" s="1"/>
  <c r="CN600" i="24" s="1"/>
  <c r="CL599" i="24"/>
  <c r="CM599" i="24" s="1"/>
  <c r="CN599" i="24" s="1"/>
  <c r="CL598" i="24"/>
  <c r="CM598" i="24" s="1"/>
  <c r="CN598" i="24" s="1"/>
  <c r="CL597" i="24"/>
  <c r="CM597" i="24" s="1"/>
  <c r="CN597" i="24" s="1"/>
  <c r="CL596" i="24"/>
  <c r="CM596" i="24" s="1"/>
  <c r="CN596" i="24" s="1"/>
  <c r="CL595" i="24"/>
  <c r="CM595" i="24" s="1"/>
  <c r="CN595" i="24" s="1"/>
  <c r="CL594" i="24"/>
  <c r="CM594" i="24" s="1"/>
  <c r="CN594" i="24" s="1"/>
  <c r="CL593" i="24"/>
  <c r="CM593" i="24" s="1"/>
  <c r="CN593" i="24" s="1"/>
  <c r="CL592" i="24"/>
  <c r="CM592" i="24" s="1"/>
  <c r="CN592" i="24" s="1"/>
  <c r="CL591" i="24"/>
  <c r="CM591" i="24" s="1"/>
  <c r="CN591" i="24" s="1"/>
  <c r="CL590" i="24"/>
  <c r="CM590" i="24" s="1"/>
  <c r="CN590" i="24" s="1"/>
  <c r="CL589" i="24"/>
  <c r="CM589" i="24" s="1"/>
  <c r="CN589" i="24" s="1"/>
  <c r="CL588" i="24"/>
  <c r="CM588" i="24" s="1"/>
  <c r="CN588" i="24" s="1"/>
  <c r="CL587" i="24"/>
  <c r="CL586" i="24"/>
  <c r="CM586" i="24" s="1"/>
  <c r="CN586" i="24" s="1"/>
  <c r="CL585" i="24"/>
  <c r="CM585" i="24" s="1"/>
  <c r="CN585" i="24" s="1"/>
  <c r="CL584" i="24"/>
  <c r="CM584" i="24" s="1"/>
  <c r="CN584" i="24" s="1"/>
  <c r="CL583" i="24"/>
  <c r="CM583" i="24" s="1"/>
  <c r="CN583" i="24" s="1"/>
  <c r="CL582" i="24"/>
  <c r="CM582" i="24" s="1"/>
  <c r="CN582" i="24" s="1"/>
  <c r="CL581" i="24"/>
  <c r="CM581" i="24" s="1"/>
  <c r="CN581" i="24" s="1"/>
  <c r="CL580" i="24"/>
  <c r="CM580" i="24" s="1"/>
  <c r="CN580" i="24" s="1"/>
  <c r="CL579" i="24"/>
  <c r="CM579" i="24" s="1"/>
  <c r="CN579" i="24" s="1"/>
  <c r="CL578" i="24"/>
  <c r="CM578" i="24" s="1"/>
  <c r="CN578" i="24" s="1"/>
  <c r="CL577" i="24"/>
  <c r="CM577" i="24" s="1"/>
  <c r="CN577" i="24" s="1"/>
  <c r="CL576" i="24"/>
  <c r="CM576" i="24" s="1"/>
  <c r="CN576" i="24" s="1"/>
  <c r="CL575" i="24"/>
  <c r="CM575" i="24" s="1"/>
  <c r="CN575" i="24" s="1"/>
  <c r="CL574" i="24"/>
  <c r="CM574" i="24" s="1"/>
  <c r="CN574" i="24" s="1"/>
  <c r="CL573" i="24"/>
  <c r="CM573" i="24" s="1"/>
  <c r="CN573" i="24" s="1"/>
  <c r="CL572" i="24"/>
  <c r="CM572" i="24" s="1"/>
  <c r="CN572" i="24" s="1"/>
  <c r="CL571" i="24"/>
  <c r="CM571" i="24" s="1"/>
  <c r="CN571" i="24" s="1"/>
  <c r="CL570" i="24"/>
  <c r="CM570" i="24" s="1"/>
  <c r="CN570" i="24" s="1"/>
  <c r="CL569" i="24"/>
  <c r="CM569" i="24" s="1"/>
  <c r="CN569" i="24" s="1"/>
  <c r="CL568" i="24"/>
  <c r="CM568" i="24" s="1"/>
  <c r="CN568" i="24" s="1"/>
  <c r="CL567" i="24"/>
  <c r="CM567" i="24" s="1"/>
  <c r="CN567" i="24" s="1"/>
  <c r="CL566" i="24"/>
  <c r="CM566" i="24" s="1"/>
  <c r="CN566" i="24" s="1"/>
  <c r="CL565" i="24"/>
  <c r="CM565" i="24" s="1"/>
  <c r="CN565" i="24" s="1"/>
  <c r="CL564" i="24"/>
  <c r="CM564" i="24" s="1"/>
  <c r="CN564" i="24" s="1"/>
  <c r="CL563" i="24"/>
  <c r="CM563" i="24" s="1"/>
  <c r="CN563" i="24" s="1"/>
  <c r="CL562" i="24"/>
  <c r="CM562" i="24" s="1"/>
  <c r="CN562" i="24" s="1"/>
  <c r="CL561" i="24"/>
  <c r="CM561" i="24" s="1"/>
  <c r="CN561" i="24" s="1"/>
  <c r="CL560" i="24"/>
  <c r="CM560" i="24" s="1"/>
  <c r="CN560" i="24" s="1"/>
  <c r="CL559" i="24"/>
  <c r="CM559" i="24" s="1"/>
  <c r="CN559" i="24" s="1"/>
  <c r="CL558" i="24"/>
  <c r="CM558" i="24" s="1"/>
  <c r="CN558" i="24" s="1"/>
  <c r="CL557" i="24"/>
  <c r="CM557" i="24" s="1"/>
  <c r="CN557" i="24" s="1"/>
  <c r="CL556" i="24"/>
  <c r="CM556" i="24" s="1"/>
  <c r="CN556" i="24" s="1"/>
  <c r="CL555" i="24"/>
  <c r="CM555" i="24" s="1"/>
  <c r="CN555" i="24" s="1"/>
  <c r="CL554" i="24"/>
  <c r="CM554" i="24" s="1"/>
  <c r="CN554" i="24" s="1"/>
  <c r="CL553" i="24"/>
  <c r="CM553" i="24" s="1"/>
  <c r="CN553" i="24" s="1"/>
  <c r="CL552" i="24"/>
  <c r="CM552" i="24" s="1"/>
  <c r="CN552" i="24" s="1"/>
  <c r="CL551" i="24"/>
  <c r="CM551" i="24" s="1"/>
  <c r="CN551" i="24" s="1"/>
  <c r="CL550" i="24"/>
  <c r="CM550" i="24" s="1"/>
  <c r="CN550" i="24" s="1"/>
  <c r="CL549" i="24"/>
  <c r="CM549" i="24" s="1"/>
  <c r="CN549" i="24" s="1"/>
  <c r="CL548" i="24"/>
  <c r="CM548" i="24" s="1"/>
  <c r="CN548" i="24" s="1"/>
  <c r="CL547" i="24"/>
  <c r="CM547" i="24" s="1"/>
  <c r="CN547" i="24" s="1"/>
  <c r="CL546" i="24"/>
  <c r="CM546" i="24" s="1"/>
  <c r="CN546" i="24" s="1"/>
  <c r="CL545" i="24"/>
  <c r="CM545" i="24" s="1"/>
  <c r="CN545" i="24" s="1"/>
  <c r="CL544" i="24"/>
  <c r="CM544" i="24" s="1"/>
  <c r="CN544" i="24" s="1"/>
  <c r="CL543" i="24"/>
  <c r="CM543" i="24" s="1"/>
  <c r="CN543" i="24" s="1"/>
  <c r="CL542" i="24"/>
  <c r="CM542" i="24" s="1"/>
  <c r="CN542" i="24" s="1"/>
  <c r="CL541" i="24"/>
  <c r="CM541" i="24" s="1"/>
  <c r="CN541" i="24" s="1"/>
  <c r="CL540" i="24"/>
  <c r="CM540" i="24" s="1"/>
  <c r="CN540" i="24" s="1"/>
  <c r="CL539" i="24"/>
  <c r="CM539" i="24" s="1"/>
  <c r="CL538" i="24"/>
  <c r="CM538" i="24" s="1"/>
  <c r="CN538" i="24" s="1"/>
  <c r="CL537" i="24"/>
  <c r="CM537" i="24" s="1"/>
  <c r="CN537" i="24" s="1"/>
  <c r="CL536" i="24"/>
  <c r="CM536" i="24" s="1"/>
  <c r="CN536" i="24" s="1"/>
  <c r="CL535" i="24"/>
  <c r="CM535" i="24" s="1"/>
  <c r="CN535" i="24" s="1"/>
  <c r="CL534" i="24"/>
  <c r="CM534" i="24" s="1"/>
  <c r="CN534" i="24" s="1"/>
  <c r="CL533" i="24"/>
  <c r="CM533" i="24" s="1"/>
  <c r="CN533" i="24" s="1"/>
  <c r="CL532" i="24"/>
  <c r="CM532" i="24" s="1"/>
  <c r="CN532" i="24" s="1"/>
  <c r="CL531" i="24"/>
  <c r="CL530" i="24"/>
  <c r="CM530" i="24" s="1"/>
  <c r="CN530" i="24" s="1"/>
  <c r="CL529" i="24"/>
  <c r="CM529" i="24" s="1"/>
  <c r="CN529" i="24" s="1"/>
  <c r="CL528" i="24"/>
  <c r="CM528" i="24" s="1"/>
  <c r="CN528" i="24" s="1"/>
  <c r="CL527" i="24"/>
  <c r="CM527" i="24" s="1"/>
  <c r="CN527" i="24" s="1"/>
  <c r="CL526" i="24"/>
  <c r="CM526" i="24" s="1"/>
  <c r="CN526" i="24" s="1"/>
  <c r="CL525" i="24"/>
  <c r="CM525" i="24" s="1"/>
  <c r="CN525" i="24" s="1"/>
  <c r="CL524" i="24"/>
  <c r="CM524" i="24" s="1"/>
  <c r="CN524" i="24" s="1"/>
  <c r="CL523" i="24"/>
  <c r="CL522" i="24"/>
  <c r="CM522" i="24" s="1"/>
  <c r="CN522" i="24" s="1"/>
  <c r="CL521" i="24"/>
  <c r="CM521" i="24" s="1"/>
  <c r="CN521" i="24" s="1"/>
  <c r="CL520" i="24"/>
  <c r="CM520" i="24" s="1"/>
  <c r="CN520" i="24" s="1"/>
  <c r="CL519" i="24"/>
  <c r="CM519" i="24" s="1"/>
  <c r="CN519" i="24" s="1"/>
  <c r="CL518" i="24"/>
  <c r="CM518" i="24" s="1"/>
  <c r="CN518" i="24" s="1"/>
  <c r="CL517" i="24"/>
  <c r="CM517" i="24" s="1"/>
  <c r="CN517" i="24" s="1"/>
  <c r="CL516" i="24"/>
  <c r="CM516" i="24" s="1"/>
  <c r="CN516" i="24" s="1"/>
  <c r="CL515" i="24"/>
  <c r="CL514" i="24"/>
  <c r="CM514" i="24" s="1"/>
  <c r="CN514" i="24" s="1"/>
  <c r="CL513" i="24"/>
  <c r="CM513" i="24" s="1"/>
  <c r="CN513" i="24" s="1"/>
  <c r="CL512" i="24"/>
  <c r="CM512" i="24" s="1"/>
  <c r="CN512" i="24" s="1"/>
  <c r="CL511" i="24"/>
  <c r="CM511" i="24" s="1"/>
  <c r="CN511" i="24" s="1"/>
  <c r="CL510" i="24"/>
  <c r="CM510" i="24" s="1"/>
  <c r="CN510" i="24" s="1"/>
  <c r="CL509" i="24"/>
  <c r="CM509" i="24" s="1"/>
  <c r="CN509" i="24" s="1"/>
  <c r="CL508" i="24"/>
  <c r="CM508" i="24" s="1"/>
  <c r="CN508" i="24" s="1"/>
  <c r="CL507" i="24"/>
  <c r="CL506" i="24"/>
  <c r="CM506" i="24" s="1"/>
  <c r="CN506" i="24" s="1"/>
  <c r="CL505" i="24"/>
  <c r="CM505" i="24" s="1"/>
  <c r="CN505" i="24" s="1"/>
  <c r="CL504" i="24"/>
  <c r="CM504" i="24" s="1"/>
  <c r="CN504" i="24" s="1"/>
  <c r="CL503" i="24"/>
  <c r="CM503" i="24" s="1"/>
  <c r="CN503" i="24" s="1"/>
  <c r="CL502" i="24"/>
  <c r="CM502" i="24" s="1"/>
  <c r="CN502" i="24" s="1"/>
  <c r="CL501" i="24"/>
  <c r="CM501" i="24" s="1"/>
  <c r="CN501" i="24" s="1"/>
  <c r="CL500" i="24"/>
  <c r="CM500" i="24" s="1"/>
  <c r="CN500" i="24" s="1"/>
  <c r="CL499" i="24"/>
  <c r="CL498" i="24"/>
  <c r="CM498" i="24" s="1"/>
  <c r="CN498" i="24" s="1"/>
  <c r="CL497" i="24"/>
  <c r="CM497" i="24" s="1"/>
  <c r="CN497" i="24" s="1"/>
  <c r="CL496" i="24"/>
  <c r="CM496" i="24" s="1"/>
  <c r="CN496" i="24" s="1"/>
  <c r="CL495" i="24"/>
  <c r="CM495" i="24" s="1"/>
  <c r="CN495" i="24" s="1"/>
  <c r="CL494" i="24"/>
  <c r="CM494" i="24" s="1"/>
  <c r="CN494" i="24" s="1"/>
  <c r="CL493" i="24"/>
  <c r="CM493" i="24" s="1"/>
  <c r="CN493" i="24" s="1"/>
  <c r="CL492" i="24"/>
  <c r="CM492" i="24" s="1"/>
  <c r="CN492" i="24" s="1"/>
  <c r="CL491" i="24"/>
  <c r="CL490" i="24"/>
  <c r="CM490" i="24" s="1"/>
  <c r="CN490" i="24" s="1"/>
  <c r="CL489" i="24"/>
  <c r="CM489" i="24" s="1"/>
  <c r="CN489" i="24" s="1"/>
  <c r="CL488" i="24"/>
  <c r="CM488" i="24" s="1"/>
  <c r="CN488" i="24" s="1"/>
  <c r="CL487" i="24"/>
  <c r="CM487" i="24" s="1"/>
  <c r="CN487" i="24" s="1"/>
  <c r="CL486" i="24"/>
  <c r="CM486" i="24" s="1"/>
  <c r="CN486" i="24" s="1"/>
  <c r="CL485" i="24"/>
  <c r="CM485" i="24" s="1"/>
  <c r="CN485" i="24" s="1"/>
  <c r="CL484" i="24"/>
  <c r="CM484" i="24" s="1"/>
  <c r="CN484" i="24" s="1"/>
  <c r="CL483" i="24"/>
  <c r="AW92" i="24"/>
  <c r="AW96" i="24"/>
  <c r="AW110" i="24"/>
  <c r="AW119" i="24"/>
  <c r="AD71" i="24"/>
  <c r="AE71" i="24"/>
  <c r="Y71" i="24"/>
  <c r="AF71" i="24" s="1"/>
  <c r="AG71" i="24" s="1"/>
  <c r="AD72" i="24"/>
  <c r="AE72" i="24"/>
  <c r="Y72" i="24"/>
  <c r="AF72" i="24" s="1"/>
  <c r="AG72" i="24" s="1"/>
  <c r="AD73" i="24"/>
  <c r="AE73" i="24"/>
  <c r="Y73" i="24"/>
  <c r="AF73" i="24" s="1"/>
  <c r="AG73" i="24" s="1"/>
  <c r="AD74" i="24"/>
  <c r="AE74" i="24"/>
  <c r="Y74" i="24"/>
  <c r="AF74" i="24" s="1"/>
  <c r="AG74" i="24" s="1"/>
  <c r="AD75" i="24"/>
  <c r="AE75" i="24"/>
  <c r="Y75" i="24"/>
  <c r="AF75" i="24" s="1"/>
  <c r="AG75" i="24" s="1"/>
  <c r="AD76" i="24"/>
  <c r="AE76" i="24"/>
  <c r="Y76" i="24"/>
  <c r="AF76" i="24" s="1"/>
  <c r="AG76" i="24" s="1"/>
  <c r="AD77" i="24"/>
  <c r="AE77" i="24"/>
  <c r="Y77" i="24"/>
  <c r="AF77" i="24" s="1"/>
  <c r="AD79" i="24"/>
  <c r="AE79" i="24"/>
  <c r="Y79" i="24"/>
  <c r="AF79" i="24" s="1"/>
  <c r="AG79" i="24" s="1"/>
  <c r="AD80" i="24"/>
  <c r="AE80" i="24"/>
  <c r="Y80" i="24"/>
  <c r="AF80" i="24" s="1"/>
  <c r="AG80" i="24" s="1"/>
  <c r="AD81" i="24"/>
  <c r="AE81" i="24"/>
  <c r="Y81" i="24"/>
  <c r="AF81" i="24" s="1"/>
  <c r="AG81" i="24" s="1"/>
  <c r="AD82" i="24"/>
  <c r="AE82" i="24"/>
  <c r="Y82" i="24"/>
  <c r="AF82" i="24" s="1"/>
  <c r="AG82" i="24" s="1"/>
  <c r="AD83" i="24"/>
  <c r="AE83" i="24"/>
  <c r="Y83" i="24"/>
  <c r="AF83" i="24" s="1"/>
  <c r="AG83" i="24" s="1"/>
  <c r="AD84" i="24"/>
  <c r="AE84" i="24"/>
  <c r="Y84" i="24"/>
  <c r="AF84" i="24" s="1"/>
  <c r="AG84" i="24" s="1"/>
  <c r="AD85" i="24"/>
  <c r="AE85" i="24"/>
  <c r="Y85" i="24"/>
  <c r="AF85" i="24" s="1"/>
  <c r="AD86" i="24"/>
  <c r="AE86" i="24"/>
  <c r="Y86" i="24"/>
  <c r="AF86" i="24" s="1"/>
  <c r="AG86" i="24" s="1"/>
  <c r="AD87" i="24"/>
  <c r="AE87" i="24"/>
  <c r="Y87" i="24"/>
  <c r="AF87" i="24" s="1"/>
  <c r="AG87" i="24" s="1"/>
  <c r="AD88" i="24"/>
  <c r="AE88" i="24"/>
  <c r="Y88" i="24"/>
  <c r="AF88" i="24" s="1"/>
  <c r="AG88" i="24" s="1"/>
  <c r="AD89" i="24"/>
  <c r="AE89" i="24"/>
  <c r="Y89" i="24"/>
  <c r="AF89" i="24" s="1"/>
  <c r="AD92" i="24"/>
  <c r="AE92" i="24"/>
  <c r="Y92" i="24"/>
  <c r="AF92" i="24" s="1"/>
  <c r="AG92" i="24" s="1"/>
  <c r="AD93" i="24"/>
  <c r="AE93" i="24"/>
  <c r="Y93" i="24"/>
  <c r="AF93" i="24" s="1"/>
  <c r="AD94" i="24"/>
  <c r="AE94" i="24"/>
  <c r="Y94" i="24"/>
  <c r="AF94" i="24" s="1"/>
  <c r="AG94" i="24" s="1"/>
  <c r="AD95" i="24"/>
  <c r="AE95" i="24"/>
  <c r="Y95" i="24"/>
  <c r="AF95" i="24" s="1"/>
  <c r="AG95" i="24" s="1"/>
  <c r="AD96" i="24"/>
  <c r="AE96" i="24"/>
  <c r="Y96" i="24"/>
  <c r="AF96" i="24" s="1"/>
  <c r="AG96" i="24" s="1"/>
  <c r="AD97" i="24"/>
  <c r="AE97" i="24"/>
  <c r="Y97" i="24"/>
  <c r="AF97" i="24" s="1"/>
  <c r="AG97" i="24" s="1"/>
  <c r="AD98" i="24"/>
  <c r="AE98" i="24"/>
  <c r="Y98" i="24"/>
  <c r="AF98" i="24" s="1"/>
  <c r="AD99" i="24"/>
  <c r="AE99" i="24"/>
  <c r="Y99" i="24"/>
  <c r="AF99" i="24" s="1"/>
  <c r="AD100" i="24"/>
  <c r="AE100" i="24"/>
  <c r="Y100" i="24"/>
  <c r="AF100" i="24" s="1"/>
  <c r="AG100" i="24" s="1"/>
  <c r="AD101" i="24"/>
  <c r="AE101" i="24"/>
  <c r="Y101" i="24"/>
  <c r="AF101" i="24" s="1"/>
  <c r="AD102" i="24"/>
  <c r="AE102" i="24"/>
  <c r="Y102" i="24"/>
  <c r="AF102" i="24" s="1"/>
  <c r="AD103" i="24"/>
  <c r="AE103" i="24"/>
  <c r="Y103" i="24"/>
  <c r="AF103" i="24" s="1"/>
  <c r="AD104" i="24"/>
  <c r="AE104" i="24"/>
  <c r="Y104" i="24"/>
  <c r="AF104" i="24" s="1"/>
  <c r="AG104" i="24" s="1"/>
  <c r="AD105" i="24"/>
  <c r="AE105" i="24"/>
  <c r="Y105" i="24"/>
  <c r="AF105" i="24" s="1"/>
  <c r="AD106" i="24"/>
  <c r="AE106" i="24"/>
  <c r="Y106" i="24"/>
  <c r="AF106" i="24" s="1"/>
  <c r="AG106" i="24" s="1"/>
  <c r="AD107" i="24"/>
  <c r="AE107" i="24"/>
  <c r="Y107" i="24"/>
  <c r="AF107" i="24" s="1"/>
  <c r="AG107" i="24" s="1"/>
  <c r="AD108" i="24"/>
  <c r="AE108" i="24"/>
  <c r="Y108" i="24"/>
  <c r="AF108" i="24" s="1"/>
  <c r="AG108" i="24" s="1"/>
  <c r="AD109" i="24"/>
  <c r="AE109" i="24"/>
  <c r="Y109" i="24"/>
  <c r="AF109" i="24" s="1"/>
  <c r="AG109" i="24" s="1"/>
  <c r="AD110" i="24"/>
  <c r="AE110" i="24"/>
  <c r="Y110" i="24"/>
  <c r="AF110" i="24" s="1"/>
  <c r="AD111" i="24"/>
  <c r="AE111" i="24"/>
  <c r="Y111" i="24"/>
  <c r="AF111" i="24" s="1"/>
  <c r="AG111" i="24" s="1"/>
  <c r="AD112" i="24"/>
  <c r="AE112" i="24"/>
  <c r="Y112" i="24"/>
  <c r="AF112" i="24" s="1"/>
  <c r="AG112" i="24" s="1"/>
  <c r="AD113" i="24"/>
  <c r="AE113" i="24"/>
  <c r="Y113" i="24"/>
  <c r="AF113" i="24" s="1"/>
  <c r="AG113" i="24" s="1"/>
  <c r="AD114" i="24"/>
  <c r="AE114" i="24"/>
  <c r="Y114" i="24"/>
  <c r="AF114" i="24" s="1"/>
  <c r="AG114" i="24" s="1"/>
  <c r="AD115" i="24"/>
  <c r="AE115" i="24"/>
  <c r="Y115" i="24"/>
  <c r="AF115" i="24" s="1"/>
  <c r="AD116" i="24"/>
  <c r="AE116" i="24"/>
  <c r="Y116" i="24"/>
  <c r="AF116" i="24" s="1"/>
  <c r="AG116" i="24" s="1"/>
  <c r="AD117" i="24"/>
  <c r="AE117" i="24"/>
  <c r="Y117" i="24"/>
  <c r="AF117" i="24" s="1"/>
  <c r="AD118" i="24"/>
  <c r="AE118" i="24"/>
  <c r="Y118" i="24"/>
  <c r="AF118" i="24" s="1"/>
  <c r="AD119" i="24"/>
  <c r="AE119" i="24"/>
  <c r="Y119" i="24"/>
  <c r="AF119" i="24" s="1"/>
  <c r="AG119" i="24" s="1"/>
  <c r="AC73" i="24"/>
  <c r="AC78" i="24"/>
  <c r="AC79" i="24"/>
  <c r="AC80" i="24"/>
  <c r="AC81" i="24"/>
  <c r="AC86" i="24"/>
  <c r="AC89" i="24"/>
  <c r="AC99" i="24"/>
  <c r="AC107" i="24"/>
  <c r="AC115" i="24"/>
  <c r="AW71" i="24"/>
  <c r="CF491" i="24" s="1"/>
  <c r="AW72" i="24"/>
  <c r="CF499" i="24" s="1"/>
  <c r="AW80" i="24"/>
  <c r="CF563" i="24" s="1"/>
  <c r="AW86" i="24"/>
  <c r="CF611" i="24" s="1"/>
  <c r="AW87" i="24"/>
  <c r="CF619" i="24" s="1"/>
  <c r="AW88" i="24"/>
  <c r="CF627" i="24" s="1"/>
  <c r="AW89" i="24"/>
  <c r="CF635" i="24" s="1"/>
  <c r="AW91" i="24"/>
  <c r="AW94" i="24"/>
  <c r="AW95" i="24"/>
  <c r="AW97" i="24"/>
  <c r="AW98" i="24"/>
  <c r="AW99" i="24"/>
  <c r="AW100" i="24"/>
  <c r="AW102" i="24"/>
  <c r="AW103" i="24"/>
  <c r="AW104" i="24"/>
  <c r="AW105" i="24"/>
  <c r="AW106" i="24"/>
  <c r="AW107" i="24"/>
  <c r="AW108" i="24"/>
  <c r="AW111" i="24"/>
  <c r="AW112" i="24"/>
  <c r="AW113" i="24"/>
  <c r="AW114" i="24"/>
  <c r="AW115" i="24"/>
  <c r="AW116" i="24"/>
  <c r="AW118" i="24"/>
  <c r="AW120" i="24"/>
  <c r="W90" i="24" l="1"/>
  <c r="AD90" i="24" s="1"/>
  <c r="AC91" i="24"/>
  <c r="W91" i="24"/>
  <c r="AC120" i="24"/>
  <c r="W120" i="24"/>
  <c r="AW90" i="24"/>
  <c r="CF643" i="24" s="1"/>
  <c r="AC90" i="24"/>
  <c r="CF659" i="24"/>
  <c r="AD91" i="24"/>
  <c r="CG539" i="24"/>
  <c r="CH555" i="24"/>
  <c r="CG555" i="24"/>
  <c r="CM637" i="24"/>
  <c r="CN637" i="24" s="1"/>
  <c r="CN645" i="24" s="1"/>
  <c r="CN653" i="24" s="1"/>
  <c r="CN661" i="24" s="1"/>
  <c r="CN669" i="24" s="1"/>
  <c r="CN677" i="24" s="1"/>
  <c r="CN685" i="24" s="1"/>
  <c r="CN693" i="24" s="1"/>
  <c r="CN701" i="24" s="1"/>
  <c r="CN709" i="24" s="1"/>
  <c r="CN717" i="24" s="1"/>
  <c r="CN725" i="24" s="1"/>
  <c r="CN733" i="24" s="1"/>
  <c r="CN741" i="24" s="1"/>
  <c r="CN749" i="24" s="1"/>
  <c r="CN757" i="24" s="1"/>
  <c r="CN765" i="24" s="1"/>
  <c r="CN773" i="24" s="1"/>
  <c r="CN781" i="24" s="1"/>
  <c r="CN789" i="24" s="1"/>
  <c r="CN797" i="24" s="1"/>
  <c r="CN805" i="24" s="1"/>
  <c r="CN813" i="24" s="1"/>
  <c r="CN821" i="24" s="1"/>
  <c r="CN829" i="24" s="1"/>
  <c r="CN837" i="24" s="1"/>
  <c r="CN845" i="24" s="1"/>
  <c r="CN853" i="24" s="1"/>
  <c r="CN861" i="24" s="1"/>
  <c r="CN869" i="24" s="1"/>
  <c r="CN877" i="24" s="1"/>
  <c r="CN885" i="24" s="1"/>
  <c r="CG571" i="24"/>
  <c r="CG611" i="24"/>
  <c r="CG579" i="24"/>
  <c r="CL644" i="24"/>
  <c r="CL652" i="24" s="1"/>
  <c r="CL660" i="24" s="1"/>
  <c r="CL668" i="24" s="1"/>
  <c r="CL676" i="24" s="1"/>
  <c r="CL684" i="24" s="1"/>
  <c r="CL692" i="24" s="1"/>
  <c r="CL700" i="24" s="1"/>
  <c r="CL708" i="24" s="1"/>
  <c r="CL716" i="24" s="1"/>
  <c r="CL724" i="24" s="1"/>
  <c r="CL732" i="24" s="1"/>
  <c r="CL740" i="24" s="1"/>
  <c r="CL748" i="24" s="1"/>
  <c r="CL756" i="24" s="1"/>
  <c r="CL764" i="24" s="1"/>
  <c r="CL772" i="24" s="1"/>
  <c r="CL780" i="24" s="1"/>
  <c r="CL788" i="24" s="1"/>
  <c r="CL796" i="24" s="1"/>
  <c r="CL804" i="24" s="1"/>
  <c r="CL812" i="24" s="1"/>
  <c r="CL820" i="24" s="1"/>
  <c r="CL828" i="24" s="1"/>
  <c r="CL836" i="24" s="1"/>
  <c r="CL844" i="24" s="1"/>
  <c r="CL852" i="24" s="1"/>
  <c r="CL860" i="24" s="1"/>
  <c r="CL868" i="24" s="1"/>
  <c r="CL876" i="24" s="1"/>
  <c r="CL884" i="24" s="1"/>
  <c r="CF691" i="24"/>
  <c r="CJ803" i="24"/>
  <c r="CJ883" i="24" s="1"/>
  <c r="CF883" i="24" s="1"/>
  <c r="CF787" i="24"/>
  <c r="CF715" i="24"/>
  <c r="CM483" i="24"/>
  <c r="CG483" i="24"/>
  <c r="CH547" i="24"/>
  <c r="CM515" i="24"/>
  <c r="CG515" i="24"/>
  <c r="CF867" i="24"/>
  <c r="CF779" i="24"/>
  <c r="CF707" i="24"/>
  <c r="CM523" i="24"/>
  <c r="CG523" i="24"/>
  <c r="CG547" i="24"/>
  <c r="CJ827" i="24"/>
  <c r="CJ819" i="24"/>
  <c r="CF819" i="24" s="1"/>
  <c r="CF771" i="24"/>
  <c r="CF699" i="24"/>
  <c r="CM491" i="24"/>
  <c r="CG491" i="24"/>
  <c r="CM531" i="24"/>
  <c r="CG531" i="24"/>
  <c r="CM587" i="24"/>
  <c r="CG587" i="24"/>
  <c r="CF723" i="24"/>
  <c r="CF763" i="24"/>
  <c r="CF683" i="24"/>
  <c r="CF675" i="24"/>
  <c r="CM499" i="24"/>
  <c r="CG499" i="24"/>
  <c r="CN539" i="24"/>
  <c r="CH539" i="24"/>
  <c r="CN640" i="24"/>
  <c r="CN648" i="24" s="1"/>
  <c r="CN656" i="24" s="1"/>
  <c r="CN664" i="24" s="1"/>
  <c r="CN672" i="24" s="1"/>
  <c r="CN680" i="24" s="1"/>
  <c r="CN688" i="24" s="1"/>
  <c r="CN696" i="24" s="1"/>
  <c r="CN704" i="24" s="1"/>
  <c r="CN712" i="24" s="1"/>
  <c r="CN720" i="24" s="1"/>
  <c r="CN728" i="24" s="1"/>
  <c r="CN736" i="24" s="1"/>
  <c r="CN744" i="24" s="1"/>
  <c r="CN752" i="24" s="1"/>
  <c r="CN760" i="24" s="1"/>
  <c r="CN768" i="24" s="1"/>
  <c r="CN776" i="24" s="1"/>
  <c r="CN784" i="24" s="1"/>
  <c r="CN792" i="24" s="1"/>
  <c r="CN800" i="24" s="1"/>
  <c r="CN808" i="24" s="1"/>
  <c r="CN816" i="24" s="1"/>
  <c r="CN824" i="24" s="1"/>
  <c r="CN832" i="24" s="1"/>
  <c r="CN840" i="24" s="1"/>
  <c r="CN848" i="24" s="1"/>
  <c r="CN856" i="24" s="1"/>
  <c r="CN864" i="24" s="1"/>
  <c r="CN872" i="24" s="1"/>
  <c r="CN880" i="24" s="1"/>
  <c r="CN888" i="24" s="1"/>
  <c r="CM648" i="24"/>
  <c r="CM656" i="24" s="1"/>
  <c r="CM664" i="24" s="1"/>
  <c r="CM672" i="24" s="1"/>
  <c r="CM680" i="24" s="1"/>
  <c r="CM688" i="24" s="1"/>
  <c r="CM696" i="24" s="1"/>
  <c r="CM704" i="24" s="1"/>
  <c r="CM712" i="24" s="1"/>
  <c r="CM720" i="24" s="1"/>
  <c r="CM728" i="24" s="1"/>
  <c r="CM736" i="24" s="1"/>
  <c r="CM744" i="24" s="1"/>
  <c r="CM752" i="24" s="1"/>
  <c r="CM760" i="24" s="1"/>
  <c r="CM768" i="24" s="1"/>
  <c r="CM776" i="24" s="1"/>
  <c r="CM784" i="24" s="1"/>
  <c r="CM792" i="24" s="1"/>
  <c r="CM800" i="24" s="1"/>
  <c r="CM808" i="24" s="1"/>
  <c r="CM816" i="24" s="1"/>
  <c r="CM824" i="24" s="1"/>
  <c r="CM832" i="24" s="1"/>
  <c r="CM840" i="24" s="1"/>
  <c r="CM848" i="24" s="1"/>
  <c r="CM856" i="24" s="1"/>
  <c r="CM864" i="24" s="1"/>
  <c r="CM872" i="24" s="1"/>
  <c r="CM880" i="24" s="1"/>
  <c r="CM888" i="24" s="1"/>
  <c r="CJ851" i="24"/>
  <c r="CF851" i="24" s="1"/>
  <c r="CF651" i="24"/>
  <c r="CM507" i="24"/>
  <c r="CG507" i="24"/>
  <c r="CM646" i="24"/>
  <c r="CM654" i="24" s="1"/>
  <c r="CM662" i="24" s="1"/>
  <c r="CM670" i="24" s="1"/>
  <c r="CM678" i="24" s="1"/>
  <c r="CM686" i="24" s="1"/>
  <c r="CM694" i="24" s="1"/>
  <c r="CM702" i="24" s="1"/>
  <c r="CM710" i="24" s="1"/>
  <c r="CM718" i="24" s="1"/>
  <c r="CM726" i="24" s="1"/>
  <c r="CM734" i="24" s="1"/>
  <c r="CM742" i="24" s="1"/>
  <c r="CM750" i="24" s="1"/>
  <c r="CM758" i="24" s="1"/>
  <c r="CM766" i="24" s="1"/>
  <c r="CM774" i="24" s="1"/>
  <c r="CM782" i="24" s="1"/>
  <c r="CM790" i="24" s="1"/>
  <c r="CM798" i="24" s="1"/>
  <c r="CM806" i="24" s="1"/>
  <c r="CM814" i="24" s="1"/>
  <c r="CM822" i="24" s="1"/>
  <c r="CM830" i="24" s="1"/>
  <c r="CM838" i="24" s="1"/>
  <c r="CM846" i="24" s="1"/>
  <c r="CM854" i="24" s="1"/>
  <c r="CM862" i="24" s="1"/>
  <c r="CM870" i="24" s="1"/>
  <c r="CM878" i="24" s="1"/>
  <c r="CM886" i="24" s="1"/>
  <c r="CH571" i="24"/>
  <c r="CH611" i="24"/>
  <c r="CH579" i="24"/>
  <c r="CM644" i="24"/>
  <c r="CM652" i="24" s="1"/>
  <c r="CM660" i="24" s="1"/>
  <c r="CM668" i="24" s="1"/>
  <c r="CM676" i="24" s="1"/>
  <c r="CM684" i="24" s="1"/>
  <c r="CM692" i="24" s="1"/>
  <c r="CM700" i="24" s="1"/>
  <c r="CM708" i="24" s="1"/>
  <c r="CM716" i="24" s="1"/>
  <c r="CM724" i="24" s="1"/>
  <c r="CM732" i="24" s="1"/>
  <c r="CM740" i="24" s="1"/>
  <c r="CM748" i="24" s="1"/>
  <c r="CM756" i="24" s="1"/>
  <c r="CM764" i="24" s="1"/>
  <c r="CM772" i="24" s="1"/>
  <c r="CM780" i="24" s="1"/>
  <c r="CM788" i="24" s="1"/>
  <c r="CM796" i="24" s="1"/>
  <c r="CM804" i="24" s="1"/>
  <c r="CM812" i="24" s="1"/>
  <c r="CM820" i="24" s="1"/>
  <c r="CM828" i="24" s="1"/>
  <c r="CM836" i="24" s="1"/>
  <c r="CM844" i="24" s="1"/>
  <c r="CM852" i="24" s="1"/>
  <c r="CM860" i="24" s="1"/>
  <c r="CM868" i="24" s="1"/>
  <c r="CM876" i="24" s="1"/>
  <c r="CM884" i="24" s="1"/>
  <c r="CH563" i="24"/>
  <c r="CH635" i="24"/>
  <c r="CH603" i="24"/>
  <c r="CG563" i="24"/>
  <c r="CG635" i="24"/>
  <c r="CG603" i="24"/>
  <c r="CF859" i="24"/>
  <c r="CL649" i="24"/>
  <c r="CL657" i="24" s="1"/>
  <c r="CL665" i="24" s="1"/>
  <c r="CL673" i="24" s="1"/>
  <c r="CL681" i="24" s="1"/>
  <c r="CL689" i="24" s="1"/>
  <c r="CL697" i="24" s="1"/>
  <c r="CL705" i="24" s="1"/>
  <c r="CL713" i="24" s="1"/>
  <c r="CL721" i="24" s="1"/>
  <c r="CL729" i="24" s="1"/>
  <c r="CL737" i="24" s="1"/>
  <c r="CL745" i="24" s="1"/>
  <c r="CL753" i="24" s="1"/>
  <c r="CL761" i="24" s="1"/>
  <c r="CL769" i="24" s="1"/>
  <c r="CL777" i="24" s="1"/>
  <c r="CL785" i="24" s="1"/>
  <c r="CL793" i="24" s="1"/>
  <c r="CL801" i="24" s="1"/>
  <c r="CL809" i="24" s="1"/>
  <c r="CL817" i="24" s="1"/>
  <c r="CL825" i="24" s="1"/>
  <c r="CL833" i="24" s="1"/>
  <c r="CL841" i="24" s="1"/>
  <c r="CL849" i="24" s="1"/>
  <c r="CL857" i="24" s="1"/>
  <c r="CL865" i="24" s="1"/>
  <c r="CL873" i="24" s="1"/>
  <c r="CL881" i="24" s="1"/>
  <c r="CL889" i="24" s="1"/>
  <c r="CH627" i="24"/>
  <c r="CH595" i="24"/>
  <c r="CM643" i="24"/>
  <c r="CM651" i="24" s="1"/>
  <c r="CM659" i="24" s="1"/>
  <c r="CM667" i="24" s="1"/>
  <c r="CM675" i="24" s="1"/>
  <c r="CM683" i="24" s="1"/>
  <c r="CM691" i="24" s="1"/>
  <c r="CM699" i="24" s="1"/>
  <c r="CM707" i="24" s="1"/>
  <c r="CM715" i="24" s="1"/>
  <c r="CM723" i="24" s="1"/>
  <c r="CM731" i="24" s="1"/>
  <c r="CM739" i="24" s="1"/>
  <c r="CM747" i="24" s="1"/>
  <c r="CM755" i="24" s="1"/>
  <c r="CM763" i="24" s="1"/>
  <c r="CL648" i="24"/>
  <c r="CL656" i="24" s="1"/>
  <c r="CL664" i="24" s="1"/>
  <c r="CL672" i="24" s="1"/>
  <c r="CL680" i="24" s="1"/>
  <c r="CL688" i="24" s="1"/>
  <c r="CL696" i="24" s="1"/>
  <c r="CL704" i="24" s="1"/>
  <c r="CL712" i="24" s="1"/>
  <c r="CL720" i="24" s="1"/>
  <c r="CL728" i="24" s="1"/>
  <c r="CL736" i="24" s="1"/>
  <c r="CL744" i="24" s="1"/>
  <c r="CL752" i="24" s="1"/>
  <c r="CL760" i="24" s="1"/>
  <c r="CL768" i="24" s="1"/>
  <c r="CL776" i="24" s="1"/>
  <c r="CL784" i="24" s="1"/>
  <c r="CL792" i="24" s="1"/>
  <c r="CL800" i="24" s="1"/>
  <c r="CL808" i="24" s="1"/>
  <c r="CL816" i="24" s="1"/>
  <c r="CL824" i="24" s="1"/>
  <c r="CL832" i="24" s="1"/>
  <c r="CL840" i="24" s="1"/>
  <c r="CL848" i="24" s="1"/>
  <c r="CL856" i="24" s="1"/>
  <c r="CL864" i="24" s="1"/>
  <c r="CL872" i="24" s="1"/>
  <c r="CL880" i="24" s="1"/>
  <c r="CL888" i="24" s="1"/>
  <c r="CM649" i="24"/>
  <c r="CM657" i="24" s="1"/>
  <c r="CM665" i="24" s="1"/>
  <c r="CM673" i="24" s="1"/>
  <c r="CM681" i="24" s="1"/>
  <c r="CM689" i="24" s="1"/>
  <c r="CM697" i="24" s="1"/>
  <c r="CM705" i="24" s="1"/>
  <c r="CM713" i="24" s="1"/>
  <c r="CM721" i="24" s="1"/>
  <c r="CM729" i="24" s="1"/>
  <c r="CM737" i="24" s="1"/>
  <c r="CM745" i="24" s="1"/>
  <c r="CM753" i="24" s="1"/>
  <c r="CM761" i="24" s="1"/>
  <c r="CM769" i="24" s="1"/>
  <c r="CM777" i="24" s="1"/>
  <c r="CM785" i="24" s="1"/>
  <c r="CM793" i="24" s="1"/>
  <c r="CM801" i="24" s="1"/>
  <c r="CM809" i="24" s="1"/>
  <c r="CM817" i="24" s="1"/>
  <c r="CM825" i="24" s="1"/>
  <c r="CM833" i="24" s="1"/>
  <c r="CM841" i="24" s="1"/>
  <c r="CM849" i="24" s="1"/>
  <c r="CM857" i="24" s="1"/>
  <c r="CM865" i="24" s="1"/>
  <c r="CM873" i="24" s="1"/>
  <c r="CM881" i="24" s="1"/>
  <c r="CM889" i="24" s="1"/>
  <c r="CG627" i="24"/>
  <c r="CG595" i="24"/>
  <c r="CJ875" i="24"/>
  <c r="CF875" i="24" s="1"/>
  <c r="CL643" i="24"/>
  <c r="CL647" i="24"/>
  <c r="CL655" i="24" s="1"/>
  <c r="CL663" i="24" s="1"/>
  <c r="CL671" i="24" s="1"/>
  <c r="CL679" i="24" s="1"/>
  <c r="CL687" i="24" s="1"/>
  <c r="CL695" i="24" s="1"/>
  <c r="CL703" i="24" s="1"/>
  <c r="CL711" i="24" s="1"/>
  <c r="CL719" i="24" s="1"/>
  <c r="CL727" i="24" s="1"/>
  <c r="CL735" i="24" s="1"/>
  <c r="CL743" i="24" s="1"/>
  <c r="CL751" i="24" s="1"/>
  <c r="CL759" i="24" s="1"/>
  <c r="CL767" i="24" s="1"/>
  <c r="CL775" i="24" s="1"/>
  <c r="CL783" i="24" s="1"/>
  <c r="CL791" i="24" s="1"/>
  <c r="CL799" i="24" s="1"/>
  <c r="CL807" i="24" s="1"/>
  <c r="CL815" i="24" s="1"/>
  <c r="CL823" i="24" s="1"/>
  <c r="CL831" i="24" s="1"/>
  <c r="CL839" i="24" s="1"/>
  <c r="CL847" i="24" s="1"/>
  <c r="CL855" i="24" s="1"/>
  <c r="CL863" i="24" s="1"/>
  <c r="CL871" i="24" s="1"/>
  <c r="CL879" i="24" s="1"/>
  <c r="CL887" i="24" s="1"/>
  <c r="CH619" i="24"/>
  <c r="CF667" i="24"/>
  <c r="CL646" i="24"/>
  <c r="CL654" i="24" s="1"/>
  <c r="CL662" i="24" s="1"/>
  <c r="CL670" i="24" s="1"/>
  <c r="CL678" i="24" s="1"/>
  <c r="CL686" i="24" s="1"/>
  <c r="CL694" i="24" s="1"/>
  <c r="CL702" i="24" s="1"/>
  <c r="CL710" i="24" s="1"/>
  <c r="CL718" i="24" s="1"/>
  <c r="CL726" i="24" s="1"/>
  <c r="CL734" i="24" s="1"/>
  <c r="CL742" i="24" s="1"/>
  <c r="CL750" i="24" s="1"/>
  <c r="CL758" i="24" s="1"/>
  <c r="CL766" i="24" s="1"/>
  <c r="CL774" i="24" s="1"/>
  <c r="CL782" i="24" s="1"/>
  <c r="CL790" i="24" s="1"/>
  <c r="CL798" i="24" s="1"/>
  <c r="CL806" i="24" s="1"/>
  <c r="CL814" i="24" s="1"/>
  <c r="CL822" i="24" s="1"/>
  <c r="CL830" i="24" s="1"/>
  <c r="CL838" i="24" s="1"/>
  <c r="CL846" i="24" s="1"/>
  <c r="CL854" i="24" s="1"/>
  <c r="CL862" i="24" s="1"/>
  <c r="CL870" i="24" s="1"/>
  <c r="CL878" i="24" s="1"/>
  <c r="CL886" i="24" s="1"/>
  <c r="CM647" i="24"/>
  <c r="CM655" i="24" s="1"/>
  <c r="CM663" i="24" s="1"/>
  <c r="CM671" i="24" s="1"/>
  <c r="CM679" i="24" s="1"/>
  <c r="CM687" i="24" s="1"/>
  <c r="CM695" i="24" s="1"/>
  <c r="CM703" i="24" s="1"/>
  <c r="CM711" i="24" s="1"/>
  <c r="CM719" i="24" s="1"/>
  <c r="CM727" i="24" s="1"/>
  <c r="CM735" i="24" s="1"/>
  <c r="CM743" i="24" s="1"/>
  <c r="CM751" i="24" s="1"/>
  <c r="CM759" i="24" s="1"/>
  <c r="CM767" i="24" s="1"/>
  <c r="CM775" i="24" s="1"/>
  <c r="CM783" i="24" s="1"/>
  <c r="CM791" i="24" s="1"/>
  <c r="CM799" i="24" s="1"/>
  <c r="CM807" i="24" s="1"/>
  <c r="CM815" i="24" s="1"/>
  <c r="CM823" i="24" s="1"/>
  <c r="CM831" i="24" s="1"/>
  <c r="CM839" i="24" s="1"/>
  <c r="CM847" i="24" s="1"/>
  <c r="CM855" i="24" s="1"/>
  <c r="CM863" i="24" s="1"/>
  <c r="CM871" i="24" s="1"/>
  <c r="CM879" i="24" s="1"/>
  <c r="CM887" i="24" s="1"/>
  <c r="CG619" i="24"/>
  <c r="AD120" i="24"/>
  <c r="CF747" i="24"/>
  <c r="CF739" i="24"/>
  <c r="CF755" i="24"/>
  <c r="CF843" i="24"/>
  <c r="CF835" i="24"/>
  <c r="CF811" i="24"/>
  <c r="CF795" i="24"/>
  <c r="CF731" i="24"/>
  <c r="Y91" i="24"/>
  <c r="AF91" i="24" s="1"/>
  <c r="AG91" i="24" s="1"/>
  <c r="Y90" i="24"/>
  <c r="AF90" i="24" s="1"/>
  <c r="AG90" i="24" s="1"/>
  <c r="AH92" i="24"/>
  <c r="AH72" i="24"/>
  <c r="AI72" i="24" s="1"/>
  <c r="CN674" i="24"/>
  <c r="CL658" i="24"/>
  <c r="AD78" i="24"/>
  <c r="AG118" i="24"/>
  <c r="AH118" i="24" s="1"/>
  <c r="AG105" i="24"/>
  <c r="AH105" i="24" s="1"/>
  <c r="AG115" i="24"/>
  <c r="AH115" i="24" s="1"/>
  <c r="AG117" i="24"/>
  <c r="AH117" i="24" s="1"/>
  <c r="AG110" i="24"/>
  <c r="AH110" i="24" s="1"/>
  <c r="AG103" i="24"/>
  <c r="AH103" i="24" s="1"/>
  <c r="AG101" i="24"/>
  <c r="AH101" i="24" s="1"/>
  <c r="AG89" i="24"/>
  <c r="AH89" i="24" s="1"/>
  <c r="AG102" i="24"/>
  <c r="AH102" i="24" s="1"/>
  <c r="AG98" i="24"/>
  <c r="AH98" i="24" s="1"/>
  <c r="AH88" i="24"/>
  <c r="AI88" i="24" s="1"/>
  <c r="AH96" i="24"/>
  <c r="AI96" i="24" s="1"/>
  <c r="AH80" i="24"/>
  <c r="AI80" i="24" s="1"/>
  <c r="AH84" i="24"/>
  <c r="AJ84" i="24" s="1"/>
  <c r="AH76" i="24"/>
  <c r="AI76" i="24" s="1"/>
  <c r="AH116" i="24"/>
  <c r="AH114" i="24"/>
  <c r="AH109" i="24"/>
  <c r="AH108" i="24"/>
  <c r="AH106" i="24"/>
  <c r="AH100" i="24"/>
  <c r="AG99" i="24"/>
  <c r="AH99" i="24" s="1"/>
  <c r="AH97" i="24"/>
  <c r="AH94" i="24"/>
  <c r="AH86" i="24"/>
  <c r="AH81" i="24"/>
  <c r="AH73" i="24"/>
  <c r="AH74" i="24"/>
  <c r="AH113" i="24"/>
  <c r="AH112" i="24"/>
  <c r="AH104" i="24"/>
  <c r="AG93" i="24"/>
  <c r="AH93" i="24" s="1"/>
  <c r="AG85" i="24"/>
  <c r="AH85" i="24" s="1"/>
  <c r="AH82" i="24"/>
  <c r="AG77" i="24"/>
  <c r="AH77" i="24" s="1"/>
  <c r="AH119" i="24"/>
  <c r="AH111" i="24"/>
  <c r="AH107" i="24"/>
  <c r="AH95" i="24"/>
  <c r="AH87" i="24"/>
  <c r="AH83" i="24"/>
  <c r="AH79" i="24"/>
  <c r="AH75" i="24"/>
  <c r="AH71" i="24"/>
  <c r="C211" i="7" l="1"/>
  <c r="AI5" i="35"/>
  <c r="AH5" i="35" s="1"/>
  <c r="AJ5" i="35" s="1"/>
  <c r="AH3" i="34"/>
  <c r="AG3" i="34" s="1"/>
  <c r="AI3" i="34" s="1"/>
  <c r="AG3" i="33"/>
  <c r="AF3" i="33" s="1"/>
  <c r="AH3" i="33" s="1"/>
  <c r="C209" i="7"/>
  <c r="AI7" i="35"/>
  <c r="AH7" i="35" s="1"/>
  <c r="AJ7" i="35" s="1"/>
  <c r="AH5" i="34"/>
  <c r="AG5" i="34" s="1"/>
  <c r="AI5" i="34" s="1"/>
  <c r="AG5" i="33"/>
  <c r="AF5" i="33" s="1"/>
  <c r="AH5" i="33" s="1"/>
  <c r="C208" i="7"/>
  <c r="AI8" i="35"/>
  <c r="AH8" i="35" s="1"/>
  <c r="AJ8" i="35" s="1"/>
  <c r="AH6" i="34"/>
  <c r="AG6" i="34" s="1"/>
  <c r="AI6" i="34" s="1"/>
  <c r="AG6" i="33"/>
  <c r="AF6" i="33" s="1"/>
  <c r="AH6" i="33" s="1"/>
  <c r="AK3" i="24"/>
  <c r="AK6" i="24"/>
  <c r="AK5" i="24"/>
  <c r="CH755" i="24"/>
  <c r="CH659" i="24"/>
  <c r="CH667" i="24"/>
  <c r="CH651" i="24"/>
  <c r="CH731" i="24"/>
  <c r="CH683" i="24"/>
  <c r="CH715" i="24"/>
  <c r="CH675" i="24"/>
  <c r="CM645" i="24"/>
  <c r="CM653" i="24" s="1"/>
  <c r="CM661" i="24" s="1"/>
  <c r="CM669" i="24" s="1"/>
  <c r="CM677" i="24" s="1"/>
  <c r="CM685" i="24" s="1"/>
  <c r="CM693" i="24" s="1"/>
  <c r="CM701" i="24" s="1"/>
  <c r="CM709" i="24" s="1"/>
  <c r="CM717" i="24" s="1"/>
  <c r="CM725" i="24" s="1"/>
  <c r="CM733" i="24" s="1"/>
  <c r="CM741" i="24" s="1"/>
  <c r="CM749" i="24" s="1"/>
  <c r="CM757" i="24" s="1"/>
  <c r="CM765" i="24" s="1"/>
  <c r="CM773" i="24" s="1"/>
  <c r="CM781" i="24" s="1"/>
  <c r="CM789" i="24" s="1"/>
  <c r="CM797" i="24" s="1"/>
  <c r="CM805" i="24" s="1"/>
  <c r="CM813" i="24" s="1"/>
  <c r="CM821" i="24" s="1"/>
  <c r="CM829" i="24" s="1"/>
  <c r="CM837" i="24" s="1"/>
  <c r="CM845" i="24" s="1"/>
  <c r="CM853" i="24" s="1"/>
  <c r="CM861" i="24" s="1"/>
  <c r="CM869" i="24" s="1"/>
  <c r="CM877" i="24" s="1"/>
  <c r="CM885" i="24" s="1"/>
  <c r="CH739" i="24"/>
  <c r="AJ72" i="24"/>
  <c r="CF803" i="24"/>
  <c r="CH707" i="24"/>
  <c r="CH699" i="24"/>
  <c r="CN587" i="24"/>
  <c r="CH587" i="24"/>
  <c r="CN531" i="24"/>
  <c r="CH531" i="24"/>
  <c r="CH747" i="24"/>
  <c r="CN515" i="24"/>
  <c r="CH515" i="24"/>
  <c r="CF827" i="24"/>
  <c r="CN499" i="24"/>
  <c r="CH499" i="24"/>
  <c r="CN491" i="24"/>
  <c r="CH491" i="24"/>
  <c r="CH723" i="24"/>
  <c r="CL651" i="24"/>
  <c r="CG643" i="24"/>
  <c r="CN507" i="24"/>
  <c r="CH507" i="24"/>
  <c r="CN523" i="24"/>
  <c r="CH523" i="24"/>
  <c r="CN483" i="24"/>
  <c r="CH483" i="24"/>
  <c r="CH763" i="24"/>
  <c r="CM771" i="24"/>
  <c r="CH691" i="24"/>
  <c r="CH643" i="24"/>
  <c r="AK76" i="24"/>
  <c r="AL76" i="24" s="1"/>
  <c r="AK72" i="24"/>
  <c r="AQ72" i="24" s="1"/>
  <c r="BA72" i="24" s="1"/>
  <c r="CF500" i="24" s="1"/>
  <c r="AJ88" i="24"/>
  <c r="Y120" i="24"/>
  <c r="AF120" i="24" s="1"/>
  <c r="AG120" i="24" s="1"/>
  <c r="AK88" i="24"/>
  <c r="AQ88" i="24" s="1"/>
  <c r="BB88" i="24" s="1"/>
  <c r="CG628" i="24" s="1"/>
  <c r="AK92" i="24"/>
  <c r="AL92" i="24" s="1"/>
  <c r="AJ92" i="24"/>
  <c r="AM92" i="24"/>
  <c r="AI84" i="24"/>
  <c r="AI92" i="24"/>
  <c r="AE78" i="24"/>
  <c r="AK84" i="24"/>
  <c r="AL84" i="24" s="1"/>
  <c r="AM84" i="24" s="1"/>
  <c r="AJ96" i="24"/>
  <c r="Y78" i="24"/>
  <c r="AF78" i="24" s="1"/>
  <c r="AG78" i="24" s="1"/>
  <c r="CN682" i="24"/>
  <c r="CL666" i="24"/>
  <c r="AK96" i="24"/>
  <c r="AJ80" i="24"/>
  <c r="AK80" i="24"/>
  <c r="AQ80" i="24" s="1"/>
  <c r="AJ76" i="24"/>
  <c r="AM76" i="24"/>
  <c r="AN76" i="24" s="1"/>
  <c r="AJ77" i="24"/>
  <c r="AK77" i="24"/>
  <c r="AI77" i="24"/>
  <c r="AJ85" i="24"/>
  <c r="AK85" i="24"/>
  <c r="AI85" i="24"/>
  <c r="AI95" i="24"/>
  <c r="AJ95" i="24"/>
  <c r="AK95" i="24"/>
  <c r="AJ104" i="24"/>
  <c r="AI104" i="24"/>
  <c r="AK104" i="24"/>
  <c r="AJ89" i="24"/>
  <c r="AK89" i="24"/>
  <c r="AI89" i="24"/>
  <c r="AI75" i="24"/>
  <c r="AJ75" i="24"/>
  <c r="AK75" i="24"/>
  <c r="AN111" i="24"/>
  <c r="AI111" i="24"/>
  <c r="AJ111" i="24"/>
  <c r="AK111" i="24"/>
  <c r="AL111" i="24" s="1"/>
  <c r="AM111" i="24" s="1"/>
  <c r="AJ105" i="24"/>
  <c r="AK105" i="24"/>
  <c r="AI105" i="24"/>
  <c r="AI94" i="24"/>
  <c r="AJ94" i="24"/>
  <c r="AK94" i="24"/>
  <c r="AJ101" i="24"/>
  <c r="AK101" i="24"/>
  <c r="AI101" i="24"/>
  <c r="AJ93" i="24"/>
  <c r="AK93" i="24"/>
  <c r="AL93" i="24" s="1"/>
  <c r="AM93" i="24"/>
  <c r="AI93" i="24"/>
  <c r="AI107" i="24"/>
  <c r="AJ107" i="24"/>
  <c r="AK107" i="24"/>
  <c r="AI74" i="24"/>
  <c r="AJ74" i="24"/>
  <c r="AK74" i="24"/>
  <c r="AI79" i="24"/>
  <c r="AJ79" i="24"/>
  <c r="AK79" i="24"/>
  <c r="AI115" i="24"/>
  <c r="AJ115" i="24"/>
  <c r="AK115" i="24"/>
  <c r="AI110" i="24"/>
  <c r="AJ110" i="24"/>
  <c r="AK110" i="24"/>
  <c r="AL110" i="24" s="1"/>
  <c r="AM110" i="24" s="1"/>
  <c r="AN110" i="24"/>
  <c r="AJ81" i="24"/>
  <c r="AK81" i="24"/>
  <c r="AI81" i="24"/>
  <c r="AI106" i="24"/>
  <c r="AJ106" i="24"/>
  <c r="AK106" i="24"/>
  <c r="AI87" i="24"/>
  <c r="AJ87" i="24"/>
  <c r="AK87" i="24"/>
  <c r="AJ97" i="24"/>
  <c r="AK97" i="24"/>
  <c r="AI97" i="24"/>
  <c r="AI71" i="24"/>
  <c r="AJ71" i="24"/>
  <c r="AK71" i="24"/>
  <c r="AJ100" i="24"/>
  <c r="AK100" i="24"/>
  <c r="AI100" i="24"/>
  <c r="AI83" i="24"/>
  <c r="AJ83" i="24"/>
  <c r="AK83" i="24"/>
  <c r="AI119" i="24"/>
  <c r="AJ119" i="24"/>
  <c r="AK119" i="24"/>
  <c r="AJ112" i="24"/>
  <c r="AI112" i="24"/>
  <c r="AK112" i="24"/>
  <c r="AI86" i="24"/>
  <c r="AJ86" i="24"/>
  <c r="AK86" i="24"/>
  <c r="AJ108" i="24"/>
  <c r="AK108" i="24"/>
  <c r="AI108" i="24"/>
  <c r="AJ113" i="24"/>
  <c r="AK113" i="24"/>
  <c r="AI113" i="24"/>
  <c r="AJ109" i="24"/>
  <c r="AK109" i="24"/>
  <c r="AI109" i="24"/>
  <c r="AI118" i="24"/>
  <c r="AJ118" i="24"/>
  <c r="AK118" i="24"/>
  <c r="AL118" i="24" s="1"/>
  <c r="AM118" i="24"/>
  <c r="AN118" i="24" s="1"/>
  <c r="AJ73" i="24"/>
  <c r="AK73" i="24"/>
  <c r="AI73" i="24"/>
  <c r="AI114" i="24"/>
  <c r="AJ114" i="24"/>
  <c r="AK114" i="24"/>
  <c r="AL114" i="24" s="1"/>
  <c r="AM114" i="24" s="1"/>
  <c r="AI82" i="24"/>
  <c r="AJ82" i="24"/>
  <c r="AK82" i="24"/>
  <c r="AL82" i="24" s="1"/>
  <c r="AM82" i="24" s="1"/>
  <c r="AN82" i="24"/>
  <c r="AI99" i="24"/>
  <c r="AJ99" i="24"/>
  <c r="AK99" i="24"/>
  <c r="AJ116" i="24"/>
  <c r="AK116" i="24"/>
  <c r="AI116" i="24"/>
  <c r="AI103" i="24"/>
  <c r="AJ103" i="24"/>
  <c r="AK103" i="24"/>
  <c r="AL103" i="24" s="1"/>
  <c r="AM103" i="24"/>
  <c r="AI102" i="24"/>
  <c r="AJ102" i="24"/>
  <c r="AK102" i="24"/>
  <c r="AI98" i="24"/>
  <c r="AJ98" i="24"/>
  <c r="AK98" i="24"/>
  <c r="AJ117" i="24"/>
  <c r="AK117" i="24"/>
  <c r="AI117" i="24"/>
  <c r="AQ76" i="24" l="1"/>
  <c r="BA76" i="24" s="1"/>
  <c r="CF532" i="24" s="1"/>
  <c r="BC72" i="24"/>
  <c r="CH500" i="24" s="1"/>
  <c r="AN77" i="24"/>
  <c r="AS77" i="24" s="1"/>
  <c r="BB72" i="24"/>
  <c r="CG500" i="24" s="1"/>
  <c r="AN72" i="24"/>
  <c r="AO72" i="24" s="1"/>
  <c r="AP72" i="24" s="1"/>
  <c r="AU72" i="24" s="1"/>
  <c r="AN103" i="24"/>
  <c r="AO103" i="24" s="1"/>
  <c r="AP103" i="24" s="1"/>
  <c r="AN84" i="24"/>
  <c r="AS84" i="24" s="1"/>
  <c r="AN114" i="24"/>
  <c r="AO114" i="24" s="1"/>
  <c r="AP114" i="24" s="1"/>
  <c r="AN93" i="24"/>
  <c r="AO93" i="24" s="1"/>
  <c r="AN92" i="24"/>
  <c r="AO92" i="24" s="1"/>
  <c r="AP92" i="24" s="1"/>
  <c r="CH771" i="24"/>
  <c r="CM779" i="24"/>
  <c r="CL659" i="24"/>
  <c r="CG651" i="24"/>
  <c r="AL88" i="24"/>
  <c r="BC88" i="24"/>
  <c r="BG88" i="24" s="1"/>
  <c r="BA88" i="24"/>
  <c r="CF628" i="24" s="1"/>
  <c r="AL72" i="24"/>
  <c r="AM72" i="24" s="1"/>
  <c r="AQ92" i="24"/>
  <c r="BB92" i="24" s="1"/>
  <c r="CG660" i="24" s="1"/>
  <c r="AQ102" i="24"/>
  <c r="BA102" i="24" s="1"/>
  <c r="CF740" i="24" s="1"/>
  <c r="AQ84" i="24"/>
  <c r="BB84" i="24" s="1"/>
  <c r="CG596" i="24" s="1"/>
  <c r="AQ106" i="24"/>
  <c r="BA106" i="24" s="1"/>
  <c r="CF772" i="24" s="1"/>
  <c r="AQ99" i="24"/>
  <c r="BA99" i="24" s="1"/>
  <c r="CF716" i="24" s="1"/>
  <c r="AH78" i="24"/>
  <c r="AK78" i="24" s="1"/>
  <c r="AL99" i="24"/>
  <c r="AM99" i="24" s="1"/>
  <c r="CN690" i="24"/>
  <c r="CL674" i="24"/>
  <c r="AL112" i="24"/>
  <c r="AQ112" i="24"/>
  <c r="AL106" i="24"/>
  <c r="AL105" i="24"/>
  <c r="AQ105" i="24"/>
  <c r="AQ114" i="24"/>
  <c r="AL108" i="24"/>
  <c r="AQ108" i="24"/>
  <c r="AQ115" i="24"/>
  <c r="AL107" i="24"/>
  <c r="AM107" i="24" s="1"/>
  <c r="AQ107" i="24"/>
  <c r="AL117" i="24"/>
  <c r="AQ117" i="24"/>
  <c r="AO118" i="24"/>
  <c r="AP118" i="24" s="1"/>
  <c r="AS118" i="24"/>
  <c r="AL115" i="24"/>
  <c r="AQ111" i="24"/>
  <c r="AL109" i="24"/>
  <c r="AM109" i="24" s="1"/>
  <c r="AQ109" i="24"/>
  <c r="AQ118" i="24"/>
  <c r="AL113" i="24"/>
  <c r="AQ113" i="24"/>
  <c r="AO110" i="24"/>
  <c r="AP110" i="24" s="1"/>
  <c r="AS110" i="24"/>
  <c r="AL104" i="24"/>
  <c r="AM104" i="24" s="1"/>
  <c r="AQ104" i="24"/>
  <c r="AL116" i="24"/>
  <c r="AQ116" i="24"/>
  <c r="AQ110" i="24"/>
  <c r="AL119" i="24"/>
  <c r="AQ119" i="24"/>
  <c r="AO111" i="24"/>
  <c r="AP111" i="24" s="1"/>
  <c r="AS111" i="24"/>
  <c r="AL101" i="24"/>
  <c r="AQ101" i="24"/>
  <c r="AL102" i="24"/>
  <c r="AM102" i="24" s="1"/>
  <c r="AQ87" i="24"/>
  <c r="AL80" i="24"/>
  <c r="AM80" i="24" s="1"/>
  <c r="AQ93" i="24"/>
  <c r="AL96" i="24"/>
  <c r="AM96" i="24" s="1"/>
  <c r="AQ96" i="24"/>
  <c r="AL94" i="24"/>
  <c r="AM94" i="24" s="1"/>
  <c r="AQ94" i="24"/>
  <c r="AL89" i="24"/>
  <c r="AM89" i="24" s="1"/>
  <c r="AQ89" i="24"/>
  <c r="AL95" i="24"/>
  <c r="AQ95" i="24"/>
  <c r="AL98" i="24"/>
  <c r="AQ98" i="24"/>
  <c r="AL100" i="24"/>
  <c r="AM100" i="24" s="1"/>
  <c r="AQ100" i="24"/>
  <c r="AL97" i="24"/>
  <c r="AQ97" i="24"/>
  <c r="AQ103" i="24"/>
  <c r="AO82" i="24"/>
  <c r="AP82" i="24" s="1"/>
  <c r="AS82" i="24"/>
  <c r="AL87" i="24"/>
  <c r="AL81" i="24"/>
  <c r="AM81" i="24" s="1"/>
  <c r="AQ81" i="24"/>
  <c r="AL75" i="24"/>
  <c r="AM75" i="24" s="1"/>
  <c r="AQ75" i="24"/>
  <c r="AQ82" i="24"/>
  <c r="AL85" i="24"/>
  <c r="AQ85" i="24"/>
  <c r="AO76" i="24"/>
  <c r="AP76" i="24" s="1"/>
  <c r="AS76" i="24"/>
  <c r="AL73" i="24"/>
  <c r="AQ73" i="24"/>
  <c r="AQ71" i="24"/>
  <c r="AL77" i="24"/>
  <c r="AM77" i="24" s="1"/>
  <c r="AQ77" i="24"/>
  <c r="AL79" i="24"/>
  <c r="AM79" i="24" s="1"/>
  <c r="AQ79" i="24"/>
  <c r="AL83" i="24"/>
  <c r="AQ83" i="24"/>
  <c r="BB80" i="24"/>
  <c r="CG564" i="24" s="1"/>
  <c r="BA80" i="24"/>
  <c r="CF564" i="24" s="1"/>
  <c r="BC80" i="24"/>
  <c r="AL86" i="24"/>
  <c r="AQ86" i="24"/>
  <c r="AL71" i="24"/>
  <c r="AL74" i="24"/>
  <c r="AQ74" i="24"/>
  <c r="C39" i="7"/>
  <c r="BG72" i="24" l="1"/>
  <c r="BK72" i="24" s="1"/>
  <c r="BB76" i="24"/>
  <c r="CG532" i="24" s="1"/>
  <c r="AS103" i="24"/>
  <c r="BC76" i="24"/>
  <c r="CH532" i="24" s="1"/>
  <c r="AO77" i="24"/>
  <c r="AP77" i="24" s="1"/>
  <c r="AU77" i="24" s="1"/>
  <c r="AS93" i="24"/>
  <c r="AO84" i="24"/>
  <c r="AP84" i="24" s="1"/>
  <c r="AU84" i="24" s="1"/>
  <c r="AS114" i="24"/>
  <c r="AM116" i="24"/>
  <c r="AN116" i="24"/>
  <c r="AM113" i="24"/>
  <c r="AN113" i="24"/>
  <c r="AM106" i="24"/>
  <c r="AN106" i="24"/>
  <c r="AS72" i="24"/>
  <c r="AN79" i="24"/>
  <c r="AM115" i="24"/>
  <c r="AN115" i="24"/>
  <c r="AM71" i="24"/>
  <c r="AN71" i="24"/>
  <c r="AM83" i="24"/>
  <c r="AN83" i="24"/>
  <c r="AM101" i="24"/>
  <c r="AN101" i="24"/>
  <c r="AS92" i="24"/>
  <c r="AN104" i="24"/>
  <c r="AM86" i="24"/>
  <c r="AN86" i="24"/>
  <c r="AM108" i="24"/>
  <c r="AN108" i="24"/>
  <c r="AM112" i="24"/>
  <c r="AN112" i="24"/>
  <c r="AN89" i="24"/>
  <c r="AN109" i="24"/>
  <c r="AM95" i="24"/>
  <c r="AN95" i="24"/>
  <c r="AM105" i="24"/>
  <c r="AN105" i="24"/>
  <c r="AM85" i="24"/>
  <c r="AN85" i="24"/>
  <c r="AM87" i="24"/>
  <c r="AN87" i="24"/>
  <c r="AM98" i="24"/>
  <c r="AN98" i="24"/>
  <c r="AM117" i="24"/>
  <c r="AN117" i="24"/>
  <c r="AM88" i="24"/>
  <c r="AN88" i="24"/>
  <c r="AN80" i="24"/>
  <c r="AN107" i="24"/>
  <c r="AN100" i="24"/>
  <c r="AM73" i="24"/>
  <c r="AN73" i="24" s="1"/>
  <c r="AM97" i="24"/>
  <c r="AN97" i="24"/>
  <c r="AN75" i="24"/>
  <c r="AN96" i="24"/>
  <c r="AM74" i="24"/>
  <c r="AN74" i="24"/>
  <c r="AN99" i="24"/>
  <c r="AN102" i="24"/>
  <c r="AM119" i="24"/>
  <c r="AN119" i="24"/>
  <c r="AR72" i="24"/>
  <c r="AT72" i="24" s="1"/>
  <c r="S72" i="24" s="1"/>
  <c r="AN81" i="24"/>
  <c r="AN94" i="24"/>
  <c r="O88" i="24"/>
  <c r="T72" i="24"/>
  <c r="O72" i="24"/>
  <c r="BB99" i="24"/>
  <c r="CG716" i="24" s="1"/>
  <c r="C41" i="7"/>
  <c r="C14" i="30" s="1"/>
  <c r="CL667" i="24"/>
  <c r="CG659" i="24"/>
  <c r="CH779" i="24"/>
  <c r="CM787" i="24"/>
  <c r="CH628" i="24"/>
  <c r="AU92" i="24"/>
  <c r="BC84" i="24"/>
  <c r="CH596" i="24" s="1"/>
  <c r="BC92" i="24"/>
  <c r="BG92" i="24" s="1"/>
  <c r="AL78" i="24"/>
  <c r="BA84" i="24"/>
  <c r="CF596" i="24" s="1"/>
  <c r="BA92" i="24"/>
  <c r="CF660" i="24" s="1"/>
  <c r="AM78" i="24"/>
  <c r="AJ78" i="24"/>
  <c r="AI78" i="24"/>
  <c r="AQ78" i="24" s="1"/>
  <c r="BC78" i="24" s="1"/>
  <c r="BB106" i="24"/>
  <c r="CG772" i="24" s="1"/>
  <c r="BC99" i="24"/>
  <c r="CH716" i="24" s="1"/>
  <c r="BC106" i="24"/>
  <c r="BC102" i="24"/>
  <c r="BA87" i="24"/>
  <c r="CF620" i="24" s="1"/>
  <c r="BB102" i="24"/>
  <c r="CG740" i="24" s="1"/>
  <c r="BB87" i="24"/>
  <c r="CG620" i="24" s="1"/>
  <c r="BG76" i="24"/>
  <c r="BG80" i="24"/>
  <c r="CH564" i="24"/>
  <c r="BK88" i="24"/>
  <c r="CH629" i="24"/>
  <c r="CN698" i="24"/>
  <c r="CL682" i="24"/>
  <c r="BC115" i="24"/>
  <c r="BA115" i="24"/>
  <c r="CF844" i="24" s="1"/>
  <c r="BB115" i="24"/>
  <c r="CG844" i="24" s="1"/>
  <c r="BA110" i="24"/>
  <c r="CF804" i="24" s="1"/>
  <c r="BB110" i="24"/>
  <c r="CG804" i="24" s="1"/>
  <c r="BC110" i="24"/>
  <c r="BC109" i="24"/>
  <c r="BA109" i="24"/>
  <c r="CF796" i="24" s="1"/>
  <c r="BB109" i="24"/>
  <c r="CG796" i="24" s="1"/>
  <c r="AR111" i="24"/>
  <c r="M111" i="24" s="1"/>
  <c r="AU111" i="24"/>
  <c r="BC105" i="24"/>
  <c r="BA105" i="24"/>
  <c r="CF764" i="24" s="1"/>
  <c r="BB105" i="24"/>
  <c r="CG764" i="24" s="1"/>
  <c r="AR110" i="24"/>
  <c r="AT110" i="24" s="1"/>
  <c r="S110" i="24" s="1"/>
  <c r="AU110" i="24"/>
  <c r="BB118" i="24"/>
  <c r="CG868" i="24" s="1"/>
  <c r="BC118" i="24"/>
  <c r="BA118" i="24"/>
  <c r="CF868" i="24" s="1"/>
  <c r="BA119" i="24"/>
  <c r="CF876" i="24" s="1"/>
  <c r="BC119" i="24"/>
  <c r="BB119" i="24"/>
  <c r="CG876" i="24" s="1"/>
  <c r="AR118" i="24"/>
  <c r="M118" i="24" s="1"/>
  <c r="AU118" i="24"/>
  <c r="BC108" i="24"/>
  <c r="BA108" i="24"/>
  <c r="CF788" i="24" s="1"/>
  <c r="BB108" i="24"/>
  <c r="CG788" i="24" s="1"/>
  <c r="BC116" i="24"/>
  <c r="BA116" i="24"/>
  <c r="CF852" i="24" s="1"/>
  <c r="BB116" i="24"/>
  <c r="CG852" i="24" s="1"/>
  <c r="BA113" i="24"/>
  <c r="CF828" i="24" s="1"/>
  <c r="BB113" i="24"/>
  <c r="CG828" i="24" s="1"/>
  <c r="BC113" i="24"/>
  <c r="BC111" i="24"/>
  <c r="BB111" i="24"/>
  <c r="CG812" i="24" s="1"/>
  <c r="BA111" i="24"/>
  <c r="CF812" i="24" s="1"/>
  <c r="BA117" i="24"/>
  <c r="CF860" i="24" s="1"/>
  <c r="BB117" i="24"/>
  <c r="CG860" i="24" s="1"/>
  <c r="BC117" i="24"/>
  <c r="BA114" i="24"/>
  <c r="CF836" i="24" s="1"/>
  <c r="BC114" i="24"/>
  <c r="BB114" i="24"/>
  <c r="CG836" i="24" s="1"/>
  <c r="BB112" i="24"/>
  <c r="CG820" i="24" s="1"/>
  <c r="BA112" i="24"/>
  <c r="CF820" i="24" s="1"/>
  <c r="BC112" i="24"/>
  <c r="BB104" i="24"/>
  <c r="CG756" i="24" s="1"/>
  <c r="BC104" i="24"/>
  <c r="BA104" i="24"/>
  <c r="CF756" i="24" s="1"/>
  <c r="BB107" i="24"/>
  <c r="CG780" i="24" s="1"/>
  <c r="BC107" i="24"/>
  <c r="BA107" i="24"/>
  <c r="CF780" i="24" s="1"/>
  <c r="AR114" i="24"/>
  <c r="AT114" i="24" s="1"/>
  <c r="S114" i="24" s="1"/>
  <c r="AU114" i="24"/>
  <c r="BA95" i="24"/>
  <c r="CF684" i="24" s="1"/>
  <c r="BB95" i="24"/>
  <c r="CG684" i="24" s="1"/>
  <c r="BC95" i="24"/>
  <c r="BC93" i="24"/>
  <c r="BA93" i="24"/>
  <c r="CF668" i="24" s="1"/>
  <c r="BB93" i="24"/>
  <c r="CG668" i="24" s="1"/>
  <c r="BC87" i="24"/>
  <c r="BA89" i="24"/>
  <c r="CF636" i="24" s="1"/>
  <c r="BB89" i="24"/>
  <c r="CG636" i="24" s="1"/>
  <c r="BC89" i="24"/>
  <c r="BB96" i="24"/>
  <c r="BC96" i="24"/>
  <c r="BA96" i="24"/>
  <c r="CF692" i="24" s="1"/>
  <c r="AP93" i="24"/>
  <c r="AU93" i="24" s="1"/>
  <c r="BC101" i="24"/>
  <c r="BB101" i="24"/>
  <c r="CG732" i="24" s="1"/>
  <c r="BA101" i="24"/>
  <c r="CF732" i="24" s="1"/>
  <c r="BB97" i="24"/>
  <c r="CG700" i="24" s="1"/>
  <c r="BA97" i="24"/>
  <c r="BC97" i="24"/>
  <c r="BB103" i="24"/>
  <c r="CG748" i="24" s="1"/>
  <c r="BC103" i="24"/>
  <c r="BA103" i="24"/>
  <c r="CF748" i="24" s="1"/>
  <c r="BA98" i="24"/>
  <c r="CF708" i="24" s="1"/>
  <c r="BC98" i="24"/>
  <c r="BB98" i="24"/>
  <c r="CG708" i="24" s="1"/>
  <c r="BA94" i="24"/>
  <c r="CF676" i="24" s="1"/>
  <c r="BC94" i="24"/>
  <c r="BB94" i="24"/>
  <c r="CG676" i="24" s="1"/>
  <c r="AR92" i="24"/>
  <c r="AR103" i="24"/>
  <c r="AU103" i="24"/>
  <c r="BB100" i="24"/>
  <c r="CG724" i="24" s="1"/>
  <c r="BA100" i="24"/>
  <c r="CF724" i="24" s="1"/>
  <c r="BC100" i="24"/>
  <c r="BB74" i="24"/>
  <c r="CG516" i="24" s="1"/>
  <c r="BA74" i="24"/>
  <c r="CF516" i="24" s="1"/>
  <c r="BC74" i="24"/>
  <c r="BA85" i="24"/>
  <c r="CF604" i="24" s="1"/>
  <c r="BB85" i="24"/>
  <c r="CG604" i="24" s="1"/>
  <c r="BC85" i="24"/>
  <c r="BB79" i="24"/>
  <c r="CG556" i="24" s="1"/>
  <c r="BA79" i="24"/>
  <c r="CF556" i="24" s="1"/>
  <c r="BC79" i="24"/>
  <c r="BB82" i="24"/>
  <c r="BA82" i="24"/>
  <c r="CF580" i="24" s="1"/>
  <c r="BC82" i="24"/>
  <c r="BB75" i="24"/>
  <c r="CG524" i="24" s="1"/>
  <c r="BA75" i="24"/>
  <c r="CF524" i="24" s="1"/>
  <c r="BC75" i="24"/>
  <c r="BB77" i="24"/>
  <c r="CG540" i="24" s="1"/>
  <c r="BA77" i="24"/>
  <c r="CF540" i="24" s="1"/>
  <c r="BC77" i="24"/>
  <c r="BB81" i="24"/>
  <c r="CG572" i="24" s="1"/>
  <c r="BA81" i="24"/>
  <c r="CF572" i="24" s="1"/>
  <c r="BC81" i="24"/>
  <c r="BB83" i="24"/>
  <c r="CG588" i="24" s="1"/>
  <c r="BC83" i="24"/>
  <c r="BA83" i="24"/>
  <c r="CF588" i="24" s="1"/>
  <c r="BA86" i="24"/>
  <c r="CF612" i="24" s="1"/>
  <c r="BC86" i="24"/>
  <c r="BB86" i="24"/>
  <c r="CG612" i="24" s="1"/>
  <c r="BB71" i="24"/>
  <c r="BA71" i="24"/>
  <c r="CF492" i="24" s="1"/>
  <c r="BC71" i="24"/>
  <c r="BB73" i="24"/>
  <c r="CG508" i="24" s="1"/>
  <c r="BA73" i="24"/>
  <c r="CF508" i="24" s="1"/>
  <c r="BC73" i="24"/>
  <c r="AR76" i="24"/>
  <c r="AU76" i="24"/>
  <c r="AR82" i="24"/>
  <c r="M82" i="24" s="1"/>
  <c r="AU82" i="24"/>
  <c r="M103" i="24" l="1"/>
  <c r="CH501" i="24"/>
  <c r="AR77" i="24"/>
  <c r="AT77" i="24" s="1"/>
  <c r="S77" i="24" s="1"/>
  <c r="BA78" i="24"/>
  <c r="CF548" i="24" s="1"/>
  <c r="AR84" i="24"/>
  <c r="AT84" i="24" s="1"/>
  <c r="S84" i="24" s="1"/>
  <c r="AS73" i="24"/>
  <c r="AO73" i="24"/>
  <c r="AS101" i="24"/>
  <c r="AO101" i="24"/>
  <c r="AP101" i="24" s="1"/>
  <c r="AU101" i="24" s="1"/>
  <c r="T101" i="24" s="1"/>
  <c r="AO97" i="24"/>
  <c r="AP97" i="24" s="1"/>
  <c r="AU97" i="24" s="1"/>
  <c r="T97" i="24" s="1"/>
  <c r="AS97" i="24"/>
  <c r="AS117" i="24"/>
  <c r="AO117" i="24"/>
  <c r="AO105" i="24"/>
  <c r="AP105" i="24" s="1"/>
  <c r="AU105" i="24" s="1"/>
  <c r="T105" i="24" s="1"/>
  <c r="AS105" i="24"/>
  <c r="AO108" i="24"/>
  <c r="AS108" i="24"/>
  <c r="AO83" i="24"/>
  <c r="AS83" i="24"/>
  <c r="AS106" i="24"/>
  <c r="AO106" i="24"/>
  <c r="AP106" i="24" s="1"/>
  <c r="AU106" i="24" s="1"/>
  <c r="T106" i="24" s="1"/>
  <c r="AO112" i="24"/>
  <c r="AP112" i="24" s="1"/>
  <c r="AU112" i="24" s="1"/>
  <c r="T112" i="24" s="1"/>
  <c r="AS112" i="24"/>
  <c r="BF72" i="24"/>
  <c r="CG501" i="24" s="1"/>
  <c r="AN78" i="24"/>
  <c r="AO78" i="24" s="1"/>
  <c r="AP78" i="24" s="1"/>
  <c r="AU78" i="24" s="1"/>
  <c r="AO102" i="24"/>
  <c r="AS102" i="24"/>
  <c r="AS75" i="24"/>
  <c r="AO75" i="24"/>
  <c r="M72" i="24"/>
  <c r="AS99" i="24"/>
  <c r="AO99" i="24"/>
  <c r="AO98" i="24"/>
  <c r="AS98" i="24"/>
  <c r="AS95" i="24"/>
  <c r="AO95" i="24"/>
  <c r="AP95" i="24" s="1"/>
  <c r="AU95" i="24" s="1"/>
  <c r="T95" i="24" s="1"/>
  <c r="AO86" i="24"/>
  <c r="AP86" i="24" s="1"/>
  <c r="AU86" i="24" s="1"/>
  <c r="T86" i="24" s="1"/>
  <c r="AS86" i="24"/>
  <c r="AS71" i="24"/>
  <c r="AO71" i="24"/>
  <c r="AO113" i="24"/>
  <c r="AP113" i="24" s="1"/>
  <c r="AU113" i="24" s="1"/>
  <c r="T113" i="24" s="1"/>
  <c r="AS113" i="24"/>
  <c r="AO85" i="24"/>
  <c r="AS85" i="24"/>
  <c r="BE72" i="24"/>
  <c r="CF501" i="24" s="1"/>
  <c r="AO74" i="24"/>
  <c r="AS74" i="24"/>
  <c r="AO100" i="24"/>
  <c r="AS100" i="24"/>
  <c r="AO88" i="24"/>
  <c r="AS88" i="24"/>
  <c r="AO119" i="24"/>
  <c r="AS119" i="24"/>
  <c r="AO94" i="24"/>
  <c r="AP94" i="24" s="1"/>
  <c r="AU94" i="24" s="1"/>
  <c r="T94" i="24" s="1"/>
  <c r="AS94" i="24"/>
  <c r="AO107" i="24"/>
  <c r="AS107" i="24"/>
  <c r="AO87" i="24"/>
  <c r="AP87" i="24" s="1"/>
  <c r="AU87" i="24" s="1"/>
  <c r="T87" i="24" s="1"/>
  <c r="AS87" i="24"/>
  <c r="AO109" i="24"/>
  <c r="AP109" i="24" s="1"/>
  <c r="AU109" i="24" s="1"/>
  <c r="T109" i="24" s="1"/>
  <c r="AS109" i="24"/>
  <c r="AO104" i="24"/>
  <c r="AP104" i="24" s="1"/>
  <c r="AU104" i="24" s="1"/>
  <c r="T104" i="24" s="1"/>
  <c r="AS104" i="24"/>
  <c r="AO115" i="24"/>
  <c r="AS115" i="24"/>
  <c r="AO116" i="24"/>
  <c r="AS116" i="24"/>
  <c r="AS79" i="24"/>
  <c r="AO79" i="24"/>
  <c r="AS81" i="24"/>
  <c r="AO81" i="24"/>
  <c r="AO96" i="24"/>
  <c r="AS96" i="24"/>
  <c r="AO80" i="24"/>
  <c r="AS80" i="24"/>
  <c r="AO89" i="24"/>
  <c r="AP89" i="24" s="1"/>
  <c r="AU89" i="24" s="1"/>
  <c r="T89" i="24" s="1"/>
  <c r="AS89" i="24"/>
  <c r="O81" i="24"/>
  <c r="T92" i="24"/>
  <c r="O92" i="24"/>
  <c r="O102" i="24"/>
  <c r="O99" i="24"/>
  <c r="O94" i="24"/>
  <c r="T84" i="24"/>
  <c r="O84" i="24"/>
  <c r="O79" i="24"/>
  <c r="O89" i="24"/>
  <c r="O75" i="24"/>
  <c r="O83" i="24"/>
  <c r="O98" i="24"/>
  <c r="O117" i="24"/>
  <c r="O87" i="24"/>
  <c r="O80" i="24"/>
  <c r="O100" i="24"/>
  <c r="O109" i="24"/>
  <c r="O116" i="24"/>
  <c r="O96" i="24"/>
  <c r="O101" i="24"/>
  <c r="T82" i="24"/>
  <c r="O82" i="24"/>
  <c r="O119" i="24"/>
  <c r="O106" i="24"/>
  <c r="O107" i="24"/>
  <c r="O104" i="24"/>
  <c r="N72" i="24"/>
  <c r="P72" i="24"/>
  <c r="Q72" i="24"/>
  <c r="O86" i="24"/>
  <c r="T77" i="24"/>
  <c r="O77" i="24"/>
  <c r="O74" i="24"/>
  <c r="T93" i="24"/>
  <c r="O93" i="24"/>
  <c r="T114" i="24"/>
  <c r="O114" i="24"/>
  <c r="T118" i="24"/>
  <c r="O118" i="24"/>
  <c r="T111" i="24"/>
  <c r="O111" i="24"/>
  <c r="O112" i="24"/>
  <c r="O71" i="24"/>
  <c r="O73" i="24"/>
  <c r="T76" i="24"/>
  <c r="O76" i="24"/>
  <c r="O85" i="24"/>
  <c r="T103" i="24"/>
  <c r="O103" i="24"/>
  <c r="O97" i="24"/>
  <c r="O95" i="24"/>
  <c r="O105" i="24"/>
  <c r="O115" i="24"/>
  <c r="P88" i="24"/>
  <c r="N88" i="24"/>
  <c r="Q88" i="24"/>
  <c r="O113" i="24"/>
  <c r="T110" i="24"/>
  <c r="O110" i="24"/>
  <c r="O108" i="24"/>
  <c r="BG84" i="24"/>
  <c r="BK84" i="24" s="1"/>
  <c r="BF92" i="24"/>
  <c r="CG661" i="24" s="1"/>
  <c r="CH787" i="24"/>
  <c r="CM795" i="24"/>
  <c r="CL675" i="24"/>
  <c r="CG667" i="24"/>
  <c r="CH660" i="24"/>
  <c r="BB78" i="24"/>
  <c r="CG548" i="24" s="1"/>
  <c r="BG99" i="24"/>
  <c r="CH717" i="24" s="1"/>
  <c r="BG109" i="24"/>
  <c r="CH796" i="24"/>
  <c r="BG103" i="24"/>
  <c r="CH748" i="24"/>
  <c r="BG112" i="24"/>
  <c r="CH820" i="24"/>
  <c r="BG116" i="24"/>
  <c r="CH852" i="24"/>
  <c r="BG114" i="24"/>
  <c r="CH836" i="24"/>
  <c r="BG111" i="24"/>
  <c r="CH812" i="24"/>
  <c r="BG110" i="24"/>
  <c r="CH804" i="24"/>
  <c r="BG106" i="24"/>
  <c r="CH772" i="24"/>
  <c r="BG113" i="24"/>
  <c r="CH828" i="24"/>
  <c r="BG119" i="24"/>
  <c r="CH876" i="24"/>
  <c r="BG107" i="24"/>
  <c r="CH780" i="24"/>
  <c r="BG102" i="24"/>
  <c r="CH740" i="24"/>
  <c r="BG108" i="24"/>
  <c r="CH788" i="24"/>
  <c r="BG104" i="24"/>
  <c r="CH756" i="24"/>
  <c r="BG117" i="24"/>
  <c r="CH860" i="24"/>
  <c r="BG105" i="24"/>
  <c r="CH764" i="24"/>
  <c r="BG101" i="24"/>
  <c r="CH732" i="24"/>
  <c r="BG118" i="24"/>
  <c r="CH868" i="24"/>
  <c r="BG115" i="24"/>
  <c r="CH844" i="24"/>
  <c r="M114" i="24"/>
  <c r="M92" i="24"/>
  <c r="M110" i="24"/>
  <c r="BF76" i="24"/>
  <c r="BJ76" i="24" s="1"/>
  <c r="M76" i="24"/>
  <c r="AT111" i="24"/>
  <c r="S111" i="24" s="1"/>
  <c r="BG86" i="24"/>
  <c r="CH612" i="24"/>
  <c r="BG73" i="24"/>
  <c r="CH508" i="24"/>
  <c r="AT103" i="24"/>
  <c r="S103" i="24" s="1"/>
  <c r="BE111" i="24"/>
  <c r="CF813" i="24" s="1"/>
  <c r="BE110" i="24"/>
  <c r="CF805" i="24" s="1"/>
  <c r="BO88" i="24"/>
  <c r="CH630" i="24"/>
  <c r="BG85" i="24"/>
  <c r="CH604" i="24"/>
  <c r="CF700" i="24"/>
  <c r="CG492" i="24"/>
  <c r="BG83" i="24"/>
  <c r="CH588" i="24"/>
  <c r="BG75" i="24"/>
  <c r="CH524" i="24"/>
  <c r="BG94" i="24"/>
  <c r="CH676" i="24"/>
  <c r="BG89" i="24"/>
  <c r="CH636" i="24"/>
  <c r="BG93" i="24"/>
  <c r="CH668" i="24"/>
  <c r="BG77" i="24"/>
  <c r="CH540" i="24"/>
  <c r="BG74" i="24"/>
  <c r="CH516" i="24"/>
  <c r="BG100" i="24"/>
  <c r="CH724" i="24"/>
  <c r="BO72" i="24"/>
  <c r="CH502" i="24"/>
  <c r="BK80" i="24"/>
  <c r="CH565" i="24"/>
  <c r="BF82" i="24"/>
  <c r="CG580" i="24"/>
  <c r="BF118" i="24"/>
  <c r="CG869" i="24" s="1"/>
  <c r="BG79" i="24"/>
  <c r="CH556" i="24"/>
  <c r="AT82" i="24"/>
  <c r="S82" i="24" s="1"/>
  <c r="BG98" i="24"/>
  <c r="CH708" i="24"/>
  <c r="BG87" i="24"/>
  <c r="CH620" i="24"/>
  <c r="AT118" i="24"/>
  <c r="S118" i="24" s="1"/>
  <c r="BK76" i="24"/>
  <c r="CH533" i="24"/>
  <c r="BG81" i="24"/>
  <c r="CH572" i="24"/>
  <c r="BG82" i="24"/>
  <c r="CH580" i="24"/>
  <c r="BG96" i="24"/>
  <c r="CH692" i="24"/>
  <c r="BG95" i="24"/>
  <c r="CH684" i="24"/>
  <c r="BG71" i="24"/>
  <c r="CH492" i="24"/>
  <c r="BG97" i="24"/>
  <c r="CH700" i="24"/>
  <c r="CG692" i="24"/>
  <c r="BK92" i="24"/>
  <c r="CH661" i="24"/>
  <c r="BG78" i="24"/>
  <c r="CH548" i="24"/>
  <c r="CN706" i="24"/>
  <c r="CL690" i="24"/>
  <c r="BF111" i="24"/>
  <c r="BF114" i="24"/>
  <c r="BF110" i="24"/>
  <c r="BF103" i="24"/>
  <c r="BE114" i="24"/>
  <c r="CF837" i="24" s="1"/>
  <c r="BE118" i="24"/>
  <c r="CF869" i="24" s="1"/>
  <c r="BE92" i="24"/>
  <c r="BE103" i="24"/>
  <c r="CF749" i="24" s="1"/>
  <c r="AT92" i="24"/>
  <c r="S92" i="24" s="1"/>
  <c r="AR93" i="24"/>
  <c r="M93" i="24" s="1"/>
  <c r="BE82" i="24"/>
  <c r="AT76" i="24"/>
  <c r="S76" i="24" s="1"/>
  <c r="BE76" i="24"/>
  <c r="R72" i="24" l="1"/>
  <c r="BF84" i="24"/>
  <c r="BJ84" i="24" s="1"/>
  <c r="BN84" i="24" s="1"/>
  <c r="AR112" i="24"/>
  <c r="M112" i="24" s="1"/>
  <c r="BE77" i="24"/>
  <c r="CF541" i="24" s="1"/>
  <c r="M77" i="24"/>
  <c r="BF77" i="24"/>
  <c r="CG541" i="24" s="1"/>
  <c r="AR105" i="24"/>
  <c r="M105" i="24" s="1"/>
  <c r="AR87" i="24"/>
  <c r="M87" i="24" s="1"/>
  <c r="AR94" i="24"/>
  <c r="BF94" i="24" s="1"/>
  <c r="BJ94" i="24" s="1"/>
  <c r="M84" i="24"/>
  <c r="BE84" i="24"/>
  <c r="CF597" i="24" s="1"/>
  <c r="AR101" i="24"/>
  <c r="BE101" i="24" s="1"/>
  <c r="CF733" i="24" s="1"/>
  <c r="AR97" i="24"/>
  <c r="BE97" i="24" s="1"/>
  <c r="CF701" i="24" s="1"/>
  <c r="AR95" i="24"/>
  <c r="AT95" i="24" s="1"/>
  <c r="S95" i="24" s="1"/>
  <c r="BJ72" i="24"/>
  <c r="BN72" i="24" s="1"/>
  <c r="AR104" i="24"/>
  <c r="M104" i="24" s="1"/>
  <c r="AR113" i="24"/>
  <c r="M113" i="24" s="1"/>
  <c r="AR78" i="24"/>
  <c r="AT78" i="24" s="1"/>
  <c r="S78" i="24" s="1"/>
  <c r="BJ92" i="24"/>
  <c r="BN92" i="24" s="1"/>
  <c r="AS78" i="24"/>
  <c r="AP79" i="24"/>
  <c r="AU79" i="24" s="1"/>
  <c r="AP75" i="24"/>
  <c r="AU75" i="24" s="1"/>
  <c r="AR89" i="24"/>
  <c r="BF89" i="24" s="1"/>
  <c r="AR86" i="24"/>
  <c r="BF86" i="24" s="1"/>
  <c r="CG613" i="24" s="1"/>
  <c r="AR109" i="24"/>
  <c r="BF109" i="24" s="1"/>
  <c r="BJ109" i="24" s="1"/>
  <c r="AP85" i="24"/>
  <c r="AU85" i="24" s="1"/>
  <c r="AP119" i="24"/>
  <c r="AU119" i="24" s="1"/>
  <c r="AR106" i="24"/>
  <c r="AT106" i="24" s="1"/>
  <c r="S106" i="24" s="1"/>
  <c r="AP80" i="24"/>
  <c r="AU80" i="24" s="1"/>
  <c r="AP116" i="24"/>
  <c r="AU116" i="24" s="1"/>
  <c r="AP88" i="24"/>
  <c r="AU88" i="24" s="1"/>
  <c r="AP102" i="24"/>
  <c r="AU102" i="24" s="1"/>
  <c r="AP83" i="24"/>
  <c r="AU83" i="24" s="1"/>
  <c r="AP117" i="24"/>
  <c r="AU117" i="24" s="1"/>
  <c r="BI72" i="24"/>
  <c r="BM72" i="24" s="1"/>
  <c r="CF503" i="24" s="1"/>
  <c r="AP98" i="24"/>
  <c r="AU98" i="24" s="1"/>
  <c r="AP96" i="24"/>
  <c r="AU96" i="24" s="1"/>
  <c r="AP115" i="24"/>
  <c r="AU115" i="24" s="1"/>
  <c r="AP107" i="24"/>
  <c r="AU107" i="24" s="1"/>
  <c r="AP100" i="24"/>
  <c r="AU100" i="24" s="1"/>
  <c r="AP71" i="24"/>
  <c r="AU71" i="24" s="1"/>
  <c r="AP99" i="24"/>
  <c r="AU99" i="24" s="1"/>
  <c r="AP108" i="24"/>
  <c r="AU108" i="24" s="1"/>
  <c r="AP81" i="24"/>
  <c r="AU81" i="24" s="1"/>
  <c r="AP73" i="24"/>
  <c r="AU73" i="24" s="1"/>
  <c r="AP74" i="24"/>
  <c r="AU74" i="24" s="1"/>
  <c r="N117" i="24"/>
  <c r="Q117" i="24"/>
  <c r="P117" i="24"/>
  <c r="N97" i="24"/>
  <c r="Q97" i="24"/>
  <c r="P97" i="24"/>
  <c r="N73" i="24"/>
  <c r="Q73" i="24"/>
  <c r="P73" i="24"/>
  <c r="N118" i="24"/>
  <c r="R118" i="24" s="1"/>
  <c r="Q118" i="24"/>
  <c r="P118" i="24"/>
  <c r="Q77" i="24"/>
  <c r="N77" i="24"/>
  <c r="P77" i="24"/>
  <c r="Q89" i="24"/>
  <c r="P89" i="24"/>
  <c r="N89" i="24"/>
  <c r="CH597" i="24"/>
  <c r="Q108" i="24"/>
  <c r="N108" i="24"/>
  <c r="P108" i="24"/>
  <c r="N107" i="24"/>
  <c r="Q107" i="24"/>
  <c r="P107" i="24"/>
  <c r="N101" i="24"/>
  <c r="P101" i="24"/>
  <c r="Q101" i="24"/>
  <c r="N100" i="24"/>
  <c r="Q100" i="24"/>
  <c r="P100" i="24"/>
  <c r="N98" i="24"/>
  <c r="P98" i="24"/>
  <c r="Q98" i="24"/>
  <c r="N79" i="24"/>
  <c r="P79" i="24"/>
  <c r="Q79" i="24"/>
  <c r="N102" i="24"/>
  <c r="P102" i="24"/>
  <c r="Q102" i="24"/>
  <c r="T78" i="24"/>
  <c r="O78" i="24"/>
  <c r="N99" i="24"/>
  <c r="Q99" i="24"/>
  <c r="P99" i="24"/>
  <c r="N115" i="24"/>
  <c r="P115" i="24"/>
  <c r="Q115" i="24"/>
  <c r="P103" i="24"/>
  <c r="N103" i="24"/>
  <c r="R103" i="24" s="1"/>
  <c r="Q103" i="24"/>
  <c r="N71" i="24"/>
  <c r="P71" i="24"/>
  <c r="Q71" i="24"/>
  <c r="N114" i="24"/>
  <c r="R114" i="24" s="1"/>
  <c r="Q114" i="24"/>
  <c r="P114" i="24"/>
  <c r="N86" i="24"/>
  <c r="P86" i="24"/>
  <c r="Q86" i="24"/>
  <c r="Q110" i="24"/>
  <c r="N110" i="24"/>
  <c r="R110" i="24" s="1"/>
  <c r="P110" i="24"/>
  <c r="N106" i="24"/>
  <c r="Q106" i="24"/>
  <c r="P106" i="24"/>
  <c r="Q96" i="24"/>
  <c r="N96" i="24"/>
  <c r="P96" i="24"/>
  <c r="N80" i="24"/>
  <c r="P80" i="24"/>
  <c r="Q80" i="24"/>
  <c r="N83" i="24"/>
  <c r="Q83" i="24"/>
  <c r="P83" i="24"/>
  <c r="N84" i="24"/>
  <c r="Q84" i="24"/>
  <c r="P84" i="24"/>
  <c r="N92" i="24"/>
  <c r="R92" i="24" s="1"/>
  <c r="P92" i="24"/>
  <c r="Q92" i="24"/>
  <c r="N104" i="24"/>
  <c r="P104" i="24"/>
  <c r="Q104" i="24"/>
  <c r="N105" i="24"/>
  <c r="P105" i="24"/>
  <c r="Q105" i="24"/>
  <c r="N85" i="24"/>
  <c r="P85" i="24"/>
  <c r="Q85" i="24"/>
  <c r="N112" i="24"/>
  <c r="Q112" i="24"/>
  <c r="P112" i="24"/>
  <c r="N93" i="24"/>
  <c r="Q93" i="24"/>
  <c r="P93" i="24"/>
  <c r="N82" i="24"/>
  <c r="R82" i="24" s="1"/>
  <c r="P82" i="24"/>
  <c r="Q82" i="24"/>
  <c r="N113" i="24"/>
  <c r="P113" i="24"/>
  <c r="Q113" i="24"/>
  <c r="N119" i="24"/>
  <c r="P119" i="24"/>
  <c r="Q119" i="24"/>
  <c r="Q116" i="24"/>
  <c r="N116" i="24"/>
  <c r="P116" i="24"/>
  <c r="N87" i="24"/>
  <c r="P87" i="24"/>
  <c r="Q87" i="24"/>
  <c r="N75" i="24"/>
  <c r="Q75" i="24"/>
  <c r="P75" i="24"/>
  <c r="N94" i="24"/>
  <c r="R94" i="24" s="1"/>
  <c r="Q94" i="24"/>
  <c r="P94" i="24"/>
  <c r="Q81" i="24"/>
  <c r="P81" i="24"/>
  <c r="N81" i="24"/>
  <c r="N109" i="24"/>
  <c r="R109" i="24" s="1"/>
  <c r="P109" i="24"/>
  <c r="Q109" i="24"/>
  <c r="Q95" i="24"/>
  <c r="N95" i="24"/>
  <c r="P95" i="24"/>
  <c r="N76" i="24"/>
  <c r="R76" i="24" s="1"/>
  <c r="Q76" i="24"/>
  <c r="P76" i="24"/>
  <c r="P111" i="24"/>
  <c r="N111" i="24"/>
  <c r="R111" i="24" s="1"/>
  <c r="Q111" i="24"/>
  <c r="N74" i="24"/>
  <c r="Q74" i="24"/>
  <c r="P74" i="24"/>
  <c r="BJ82" i="24"/>
  <c r="BN82" i="24" s="1"/>
  <c r="CL683" i="24"/>
  <c r="CG675" i="24"/>
  <c r="CM803" i="24"/>
  <c r="CH795" i="24"/>
  <c r="BK99" i="24"/>
  <c r="BO99" i="24" s="1"/>
  <c r="BK110" i="24"/>
  <c r="CH805" i="24"/>
  <c r="CG837" i="24"/>
  <c r="CG813" i="24"/>
  <c r="CG533" i="24"/>
  <c r="BK105" i="24"/>
  <c r="CH765" i="24"/>
  <c r="BK119" i="24"/>
  <c r="CH877" i="24"/>
  <c r="BK116" i="24"/>
  <c r="CH853" i="24"/>
  <c r="BK108" i="24"/>
  <c r="CH789" i="24"/>
  <c r="BK111" i="24"/>
  <c r="CH813" i="24"/>
  <c r="BK115" i="24"/>
  <c r="CH845" i="24"/>
  <c r="BK117" i="24"/>
  <c r="CH861" i="24"/>
  <c r="BK112" i="24"/>
  <c r="CH821" i="24"/>
  <c r="CG805" i="24"/>
  <c r="BK113" i="24"/>
  <c r="CH829" i="24"/>
  <c r="BK114" i="24"/>
  <c r="CH837" i="24"/>
  <c r="CG749" i="24"/>
  <c r="CG581" i="24"/>
  <c r="BK118" i="24"/>
  <c r="CH869" i="24"/>
  <c r="BK104" i="24"/>
  <c r="CH757" i="24"/>
  <c r="BK102" i="24"/>
  <c r="CH741" i="24"/>
  <c r="BK103" i="24"/>
  <c r="CH749" i="24"/>
  <c r="BK106" i="24"/>
  <c r="CH773" i="24"/>
  <c r="BK101" i="24"/>
  <c r="CH733" i="24"/>
  <c r="BK107" i="24"/>
  <c r="CH781" i="24"/>
  <c r="BK109" i="24"/>
  <c r="CH797" i="24"/>
  <c r="BJ118" i="24"/>
  <c r="BI110" i="24"/>
  <c r="BI111" i="24"/>
  <c r="BI118" i="24"/>
  <c r="BO92" i="24"/>
  <c r="CH662" i="24"/>
  <c r="BK81" i="24"/>
  <c r="CH573" i="24"/>
  <c r="BK87" i="24"/>
  <c r="CH621" i="24"/>
  <c r="BK75" i="24"/>
  <c r="CH525" i="24"/>
  <c r="BK85" i="24"/>
  <c r="CH605" i="24"/>
  <c r="BN76" i="24"/>
  <c r="CG534" i="24"/>
  <c r="BO76" i="24"/>
  <c r="CH534" i="24"/>
  <c r="BK98" i="24"/>
  <c r="CH709" i="24"/>
  <c r="BK100" i="24"/>
  <c r="CH725" i="24"/>
  <c r="BK93" i="24"/>
  <c r="CH669" i="24"/>
  <c r="BK83" i="24"/>
  <c r="CH589" i="24"/>
  <c r="BO84" i="24"/>
  <c r="CH598" i="24"/>
  <c r="BK95" i="24"/>
  <c r="CH685" i="24"/>
  <c r="BI82" i="24"/>
  <c r="CF581" i="24"/>
  <c r="BK97" i="24"/>
  <c r="CH701" i="24"/>
  <c r="BK96" i="24"/>
  <c r="CH693" i="24"/>
  <c r="BO80" i="24"/>
  <c r="CH566" i="24"/>
  <c r="BI76" i="24"/>
  <c r="CF533" i="24"/>
  <c r="BI114" i="24"/>
  <c r="BK74" i="24"/>
  <c r="CH517" i="24"/>
  <c r="BK89" i="24"/>
  <c r="CH637" i="24"/>
  <c r="BS88" i="24"/>
  <c r="CH631" i="24"/>
  <c r="BK73" i="24"/>
  <c r="CH509" i="24"/>
  <c r="BK78" i="24"/>
  <c r="CH549" i="24"/>
  <c r="BK71" i="24"/>
  <c r="CH493" i="24"/>
  <c r="BK79" i="24"/>
  <c r="CH557" i="24"/>
  <c r="BS72" i="24"/>
  <c r="CH503" i="24"/>
  <c r="BI103" i="24"/>
  <c r="BI92" i="24"/>
  <c r="CF661" i="24"/>
  <c r="BK82" i="24"/>
  <c r="CH581" i="24"/>
  <c r="BK77" i="24"/>
  <c r="CH541" i="24"/>
  <c r="BK94" i="24"/>
  <c r="CH677" i="24"/>
  <c r="BK86" i="24"/>
  <c r="CH613" i="24"/>
  <c r="CN714" i="24"/>
  <c r="CL698" i="24"/>
  <c r="BJ110" i="24"/>
  <c r="BJ103" i="24"/>
  <c r="BJ114" i="24"/>
  <c r="BJ111" i="24"/>
  <c r="AT93" i="24"/>
  <c r="S93" i="24" s="1"/>
  <c r="BE93" i="24"/>
  <c r="BF93" i="24"/>
  <c r="D6" i="26"/>
  <c r="R93" i="24" l="1"/>
  <c r="R89" i="24"/>
  <c r="R84" i="24"/>
  <c r="N78" i="24"/>
  <c r="R86" i="24"/>
  <c r="R77" i="24"/>
  <c r="BF112" i="24"/>
  <c r="R112" i="24" s="1"/>
  <c r="CG597" i="24"/>
  <c r="AT97" i="24"/>
  <c r="S97" i="24" s="1"/>
  <c r="M97" i="24"/>
  <c r="BE105" i="24"/>
  <c r="CF765" i="24" s="1"/>
  <c r="AT105" i="24"/>
  <c r="S105" i="24" s="1"/>
  <c r="BF97" i="24"/>
  <c r="BJ77" i="24"/>
  <c r="CG542" i="24" s="1"/>
  <c r="BI77" i="24"/>
  <c r="CF542" i="24" s="1"/>
  <c r="AT112" i="24"/>
  <c r="S112" i="24" s="1"/>
  <c r="BE112" i="24"/>
  <c r="CF821" i="24" s="1"/>
  <c r="BF105" i="24"/>
  <c r="R105" i="24" s="1"/>
  <c r="BE87" i="24"/>
  <c r="CF621" i="24" s="1"/>
  <c r="BF87" i="24"/>
  <c r="AT87" i="24"/>
  <c r="S87" i="24" s="1"/>
  <c r="BI84" i="24"/>
  <c r="CF598" i="24" s="1"/>
  <c r="CG797" i="24"/>
  <c r="AT109" i="24"/>
  <c r="S109" i="24" s="1"/>
  <c r="BF95" i="24"/>
  <c r="P78" i="24"/>
  <c r="BF78" i="24"/>
  <c r="BJ78" i="24" s="1"/>
  <c r="BN78" i="24" s="1"/>
  <c r="M95" i="24"/>
  <c r="BE95" i="24"/>
  <c r="CF685" i="24" s="1"/>
  <c r="BE106" i="24"/>
  <c r="CF773" i="24" s="1"/>
  <c r="M106" i="24"/>
  <c r="BF106" i="24"/>
  <c r="AT94" i="24"/>
  <c r="S94" i="24" s="1"/>
  <c r="BE94" i="24"/>
  <c r="CF677" i="24" s="1"/>
  <c r="M94" i="24"/>
  <c r="BF113" i="24"/>
  <c r="R113" i="24" s="1"/>
  <c r="Q78" i="24"/>
  <c r="AT86" i="24"/>
  <c r="S86" i="24" s="1"/>
  <c r="BE113" i="24"/>
  <c r="CF829" i="24" s="1"/>
  <c r="AT113" i="24"/>
  <c r="S113" i="24" s="1"/>
  <c r="CG502" i="24"/>
  <c r="M101" i="24"/>
  <c r="AT101" i="24"/>
  <c r="S101" i="24" s="1"/>
  <c r="BF101" i="24"/>
  <c r="BE89" i="24"/>
  <c r="BI89" i="24" s="1"/>
  <c r="BE104" i="24"/>
  <c r="CF757" i="24" s="1"/>
  <c r="CF502" i="24"/>
  <c r="CG662" i="24"/>
  <c r="BF104" i="24"/>
  <c r="R104" i="24" s="1"/>
  <c r="BE78" i="24"/>
  <c r="CF549" i="24" s="1"/>
  <c r="M78" i="24"/>
  <c r="M109" i="24"/>
  <c r="AT104" i="24"/>
  <c r="S104" i="24" s="1"/>
  <c r="BE109" i="24"/>
  <c r="BI109" i="24" s="1"/>
  <c r="AR80" i="24"/>
  <c r="BF80" i="24" s="1"/>
  <c r="R80" i="24" s="1"/>
  <c r="AR75" i="24"/>
  <c r="AT75" i="24" s="1"/>
  <c r="S75" i="24" s="1"/>
  <c r="CG582" i="24"/>
  <c r="AR117" i="24"/>
  <c r="BF117" i="24" s="1"/>
  <c r="R117" i="24" s="1"/>
  <c r="M89" i="24"/>
  <c r="AT89" i="24"/>
  <c r="S89" i="24" s="1"/>
  <c r="AR102" i="24"/>
  <c r="BF102" i="24" s="1"/>
  <c r="R102" i="24" s="1"/>
  <c r="AR83" i="24"/>
  <c r="AT83" i="24" s="1"/>
  <c r="S83" i="24" s="1"/>
  <c r="AR108" i="24"/>
  <c r="M108" i="24" s="1"/>
  <c r="AR73" i="24"/>
  <c r="M73" i="24" s="1"/>
  <c r="AR79" i="24"/>
  <c r="BF79" i="24" s="1"/>
  <c r="R79" i="24" s="1"/>
  <c r="AR116" i="24"/>
  <c r="M116" i="24" s="1"/>
  <c r="AR96" i="24"/>
  <c r="BF96" i="24" s="1"/>
  <c r="R96" i="24" s="1"/>
  <c r="AR71" i="24"/>
  <c r="AT71" i="24" s="1"/>
  <c r="S71" i="24" s="1"/>
  <c r="AR88" i="24"/>
  <c r="AT88" i="24" s="1"/>
  <c r="S88" i="24" s="1"/>
  <c r="AR85" i="24"/>
  <c r="AT85" i="24" s="1"/>
  <c r="S85" i="24" s="1"/>
  <c r="AR107" i="24"/>
  <c r="BE107" i="24" s="1"/>
  <c r="AR81" i="24"/>
  <c r="AT81" i="24" s="1"/>
  <c r="S81" i="24" s="1"/>
  <c r="AR100" i="24"/>
  <c r="M100" i="24" s="1"/>
  <c r="AR98" i="24"/>
  <c r="BF98" i="24" s="1"/>
  <c r="R98" i="24" s="1"/>
  <c r="AR119" i="24"/>
  <c r="BE119" i="24" s="1"/>
  <c r="AR74" i="24"/>
  <c r="BF74" i="24" s="1"/>
  <c r="R74" i="24" s="1"/>
  <c r="AR99" i="24"/>
  <c r="M99" i="24" s="1"/>
  <c r="AR115" i="24"/>
  <c r="BF115" i="24" s="1"/>
  <c r="R115" i="24" s="1"/>
  <c r="T108" i="24"/>
  <c r="T107" i="24"/>
  <c r="T85" i="24"/>
  <c r="T117" i="24"/>
  <c r="T116" i="24"/>
  <c r="T74" i="24"/>
  <c r="T99" i="24"/>
  <c r="T115" i="24"/>
  <c r="M86" i="24"/>
  <c r="BE86" i="24"/>
  <c r="T83" i="24"/>
  <c r="T80" i="24"/>
  <c r="T73" i="24"/>
  <c r="T71" i="24"/>
  <c r="T96" i="24"/>
  <c r="T102" i="24"/>
  <c r="T75" i="24"/>
  <c r="T81" i="24"/>
  <c r="T100" i="24"/>
  <c r="T98" i="24"/>
  <c r="T119" i="24"/>
  <c r="T88" i="24"/>
  <c r="T79" i="24"/>
  <c r="BJ86" i="24"/>
  <c r="CG614" i="24" s="1"/>
  <c r="CG598" i="24"/>
  <c r="CM811" i="24"/>
  <c r="CH803" i="24"/>
  <c r="CL691" i="24"/>
  <c r="CG683" i="24"/>
  <c r="CH718" i="24"/>
  <c r="BQ72" i="24"/>
  <c r="CF504" i="24" s="1"/>
  <c r="BO116" i="24"/>
  <c r="CH854" i="24"/>
  <c r="BM110" i="24"/>
  <c r="CF807" i="24" s="1"/>
  <c r="CF806" i="24"/>
  <c r="BN109" i="24"/>
  <c r="CG798" i="24"/>
  <c r="BO107" i="24"/>
  <c r="CH782" i="24"/>
  <c r="BO104" i="24"/>
  <c r="CH758" i="24"/>
  <c r="BN114" i="24"/>
  <c r="CG838" i="24"/>
  <c r="BN118" i="24"/>
  <c r="CG870" i="24"/>
  <c r="BM103" i="24"/>
  <c r="CF751" i="24" s="1"/>
  <c r="CF750" i="24"/>
  <c r="BO113" i="24"/>
  <c r="CH830" i="24"/>
  <c r="BO112" i="24"/>
  <c r="CH822" i="24"/>
  <c r="BO111" i="24"/>
  <c r="CH814" i="24"/>
  <c r="BO119" i="24"/>
  <c r="CH878" i="24"/>
  <c r="BO110" i="24"/>
  <c r="CH806" i="24"/>
  <c r="BN110" i="24"/>
  <c r="CG806" i="24"/>
  <c r="BO109" i="24"/>
  <c r="CH798" i="24"/>
  <c r="BO106" i="24"/>
  <c r="CH774" i="24"/>
  <c r="BO103" i="24"/>
  <c r="CH750" i="24"/>
  <c r="BO114" i="24"/>
  <c r="CH838" i="24"/>
  <c r="BM114" i="24"/>
  <c r="CF839" i="24" s="1"/>
  <c r="CF838" i="24"/>
  <c r="BM118" i="24"/>
  <c r="CF870" i="24"/>
  <c r="BO117" i="24"/>
  <c r="CH862" i="24"/>
  <c r="BO108" i="24"/>
  <c r="CH790" i="24"/>
  <c r="BO105" i="24"/>
  <c r="CH766" i="24"/>
  <c r="BN111" i="24"/>
  <c r="CG814" i="24"/>
  <c r="CG637" i="24"/>
  <c r="BO118" i="24"/>
  <c r="CH870" i="24"/>
  <c r="BM111" i="24"/>
  <c r="CF815" i="24" s="1"/>
  <c r="CF814" i="24"/>
  <c r="BO102" i="24"/>
  <c r="CH742" i="24"/>
  <c r="BO101" i="24"/>
  <c r="CH734" i="24"/>
  <c r="BN103" i="24"/>
  <c r="CG750" i="24"/>
  <c r="BO115" i="24"/>
  <c r="CH846" i="24"/>
  <c r="CG677" i="24"/>
  <c r="CG669" i="24"/>
  <c r="BJ89" i="24"/>
  <c r="BN89" i="24" s="1"/>
  <c r="BO86" i="24"/>
  <c r="CH614" i="24"/>
  <c r="BO78" i="24"/>
  <c r="CH550" i="24"/>
  <c r="BO89" i="24"/>
  <c r="CH638" i="24"/>
  <c r="BO97" i="24"/>
  <c r="CH702" i="24"/>
  <c r="BM82" i="24"/>
  <c r="CF582" i="24"/>
  <c r="BO83" i="24"/>
  <c r="CH590" i="24"/>
  <c r="BS76" i="24"/>
  <c r="CH535" i="24"/>
  <c r="BN94" i="24"/>
  <c r="CG678" i="24"/>
  <c r="BW72" i="24"/>
  <c r="CH504" i="24"/>
  <c r="BO95" i="24"/>
  <c r="CH686" i="24"/>
  <c r="BO94" i="24"/>
  <c r="CH678" i="24"/>
  <c r="BO74" i="24"/>
  <c r="CH518" i="24"/>
  <c r="BO93" i="24"/>
  <c r="CH670" i="24"/>
  <c r="BO77" i="24"/>
  <c r="CH542" i="24"/>
  <c r="BO79" i="24"/>
  <c r="CH558" i="24"/>
  <c r="BO73" i="24"/>
  <c r="CH510" i="24"/>
  <c r="BS99" i="24"/>
  <c r="CH719" i="24"/>
  <c r="BS80" i="24"/>
  <c r="CH567" i="24"/>
  <c r="BR72" i="24"/>
  <c r="CG503" i="24"/>
  <c r="BO100" i="24"/>
  <c r="CH726" i="24"/>
  <c r="BI93" i="24"/>
  <c r="CF669" i="24"/>
  <c r="BM92" i="24"/>
  <c r="CF662" i="24"/>
  <c r="BR92" i="24"/>
  <c r="CG663" i="24"/>
  <c r="CG583" i="24"/>
  <c r="BO87" i="24"/>
  <c r="CH622" i="24"/>
  <c r="BM76" i="24"/>
  <c r="CF534" i="24"/>
  <c r="BR76" i="24"/>
  <c r="CG535" i="24"/>
  <c r="BO85" i="24"/>
  <c r="CH606" i="24"/>
  <c r="BO81" i="24"/>
  <c r="CH574" i="24"/>
  <c r="BO82" i="24"/>
  <c r="CH582" i="24"/>
  <c r="BO71" i="24"/>
  <c r="CH494" i="24"/>
  <c r="BW88" i="24"/>
  <c r="CH632" i="24"/>
  <c r="BO96" i="24"/>
  <c r="CH694" i="24"/>
  <c r="BS84" i="24"/>
  <c r="CH599" i="24"/>
  <c r="BO98" i="24"/>
  <c r="CH710" i="24"/>
  <c r="BS92" i="24"/>
  <c r="CH663" i="24"/>
  <c r="BR84" i="24"/>
  <c r="CG599" i="24"/>
  <c r="BO75" i="24"/>
  <c r="CH526" i="24"/>
  <c r="CN722" i="24"/>
  <c r="CL706" i="24"/>
  <c r="BJ93" i="24"/>
  <c r="BJ97" i="24" l="1"/>
  <c r="CG702" i="24" s="1"/>
  <c r="R97" i="24"/>
  <c r="BJ101" i="24"/>
  <c r="CG734" i="24" s="1"/>
  <c r="R101" i="24"/>
  <c r="BJ95" i="24"/>
  <c r="CG686" i="24" s="1"/>
  <c r="R95" i="24"/>
  <c r="CG621" i="24"/>
  <c r="R87" i="24"/>
  <c r="R78" i="24"/>
  <c r="BJ106" i="24"/>
  <c r="CG774" i="24" s="1"/>
  <c r="R106" i="24"/>
  <c r="CG821" i="24"/>
  <c r="BJ112" i="24"/>
  <c r="CG822" i="24" s="1"/>
  <c r="CG701" i="24"/>
  <c r="BN77" i="24"/>
  <c r="BR77" i="24" s="1"/>
  <c r="BI97" i="24"/>
  <c r="CF702" i="24" s="1"/>
  <c r="BM77" i="24"/>
  <c r="CF543" i="24" s="1"/>
  <c r="BI105" i="24"/>
  <c r="BM105" i="24" s="1"/>
  <c r="CF767" i="24" s="1"/>
  <c r="CG765" i="24"/>
  <c r="BJ105" i="24"/>
  <c r="BN105" i="24" s="1"/>
  <c r="BJ87" i="24"/>
  <c r="BN87" i="24" s="1"/>
  <c r="BI112" i="24"/>
  <c r="BM112" i="24" s="1"/>
  <c r="CF823" i="24" s="1"/>
  <c r="CG550" i="24"/>
  <c r="CG549" i="24"/>
  <c r="BI87" i="24"/>
  <c r="BM87" i="24" s="1"/>
  <c r="BI106" i="24"/>
  <c r="BM106" i="24" s="1"/>
  <c r="CF797" i="24"/>
  <c r="BM84" i="24"/>
  <c r="BQ84" i="24" s="1"/>
  <c r="BU84" i="24" s="1"/>
  <c r="BJ113" i="24"/>
  <c r="BN113" i="24" s="1"/>
  <c r="BI113" i="24"/>
  <c r="BM113" i="24" s="1"/>
  <c r="CF831" i="24" s="1"/>
  <c r="CG829" i="24"/>
  <c r="BJ104" i="24"/>
  <c r="CG758" i="24" s="1"/>
  <c r="BI104" i="24"/>
  <c r="CF758" i="24" s="1"/>
  <c r="BE75" i="24"/>
  <c r="CF525" i="24" s="1"/>
  <c r="CG757" i="24"/>
  <c r="CG685" i="24"/>
  <c r="CF637" i="24"/>
  <c r="BI94" i="24"/>
  <c r="CF678" i="24" s="1"/>
  <c r="BI95" i="24"/>
  <c r="BM95" i="24" s="1"/>
  <c r="CF687" i="24" s="1"/>
  <c r="BI101" i="24"/>
  <c r="BM101" i="24" s="1"/>
  <c r="CF735" i="24" s="1"/>
  <c r="BN101" i="24"/>
  <c r="CG735" i="24" s="1"/>
  <c r="CG773" i="24"/>
  <c r="CG733" i="24"/>
  <c r="BE80" i="24"/>
  <c r="CF565" i="24" s="1"/>
  <c r="BE117" i="24"/>
  <c r="CF861" i="24" s="1"/>
  <c r="BI78" i="24"/>
  <c r="CF550" i="24" s="1"/>
  <c r="BF75" i="24"/>
  <c r="AT117" i="24"/>
  <c r="S117" i="24" s="1"/>
  <c r="M117" i="24"/>
  <c r="AT80" i="24"/>
  <c r="S80" i="24" s="1"/>
  <c r="M80" i="24"/>
  <c r="M75" i="24"/>
  <c r="BF73" i="24"/>
  <c r="R73" i="24" s="1"/>
  <c r="BE98" i="24"/>
  <c r="BI98" i="24" s="1"/>
  <c r="AT96" i="24"/>
  <c r="S96" i="24" s="1"/>
  <c r="BE83" i="24"/>
  <c r="CF589" i="24" s="1"/>
  <c r="BF108" i="24"/>
  <c r="BE102" i="24"/>
  <c r="CF741" i="24" s="1"/>
  <c r="BE85" i="24"/>
  <c r="CF605" i="24" s="1"/>
  <c r="M85" i="24"/>
  <c r="M119" i="24"/>
  <c r="AT107" i="24"/>
  <c r="S107" i="24" s="1"/>
  <c r="AT102" i="24"/>
  <c r="S102" i="24" s="1"/>
  <c r="AT108" i="24"/>
  <c r="S108" i="24" s="1"/>
  <c r="M102" i="24"/>
  <c r="AT79" i="24"/>
  <c r="S79" i="24" s="1"/>
  <c r="M79" i="24"/>
  <c r="M107" i="24"/>
  <c r="BF83" i="24"/>
  <c r="BE79" i="24"/>
  <c r="BI79" i="24" s="1"/>
  <c r="BE108" i="24"/>
  <c r="CF789" i="24" s="1"/>
  <c r="BF81" i="24"/>
  <c r="M81" i="24"/>
  <c r="BE81" i="24"/>
  <c r="CF573" i="24" s="1"/>
  <c r="BE73" i="24"/>
  <c r="CF509" i="24" s="1"/>
  <c r="BF71" i="24"/>
  <c r="BE96" i="24"/>
  <c r="CF693" i="24" s="1"/>
  <c r="M96" i="24"/>
  <c r="AT119" i="24"/>
  <c r="S119" i="24" s="1"/>
  <c r="AT73" i="24"/>
  <c r="S73" i="24" s="1"/>
  <c r="M83" i="24"/>
  <c r="BF100" i="24"/>
  <c r="AT116" i="24"/>
  <c r="S116" i="24" s="1"/>
  <c r="BF88" i="24"/>
  <c r="BE71" i="24"/>
  <c r="BF119" i="24"/>
  <c r="R119" i="24" s="1"/>
  <c r="AT74" i="24"/>
  <c r="S74" i="24" s="1"/>
  <c r="BE88" i="24"/>
  <c r="BE116" i="24"/>
  <c r="CF853" i="24" s="1"/>
  <c r="BE99" i="24"/>
  <c r="CF717" i="24" s="1"/>
  <c r="BF85" i="24"/>
  <c r="R85" i="24" s="1"/>
  <c r="BF107" i="24"/>
  <c r="R107" i="24" s="1"/>
  <c r="M88" i="24"/>
  <c r="AT98" i="24"/>
  <c r="S98" i="24" s="1"/>
  <c r="M71" i="24"/>
  <c r="BF116" i="24"/>
  <c r="R116" i="24" s="1"/>
  <c r="M98" i="24"/>
  <c r="AT100" i="24"/>
  <c r="S100" i="24" s="1"/>
  <c r="BE100" i="24"/>
  <c r="CF725" i="24" s="1"/>
  <c r="BF99" i="24"/>
  <c r="BE74" i="24"/>
  <c r="CF517" i="24" s="1"/>
  <c r="M74" i="24"/>
  <c r="BN86" i="24"/>
  <c r="BR86" i="24" s="1"/>
  <c r="BE115" i="24"/>
  <c r="BI115" i="24" s="1"/>
  <c r="AT115" i="24"/>
  <c r="S115" i="24" s="1"/>
  <c r="M115" i="24"/>
  <c r="AT99" i="24"/>
  <c r="S99" i="24" s="1"/>
  <c r="CG517" i="24"/>
  <c r="BJ74" i="24"/>
  <c r="CF877" i="24"/>
  <c r="CF613" i="24"/>
  <c r="BI86" i="24"/>
  <c r="BJ115" i="24"/>
  <c r="CG845" i="24"/>
  <c r="BJ98" i="24"/>
  <c r="CG709" i="24"/>
  <c r="CF781" i="24"/>
  <c r="CG565" i="24"/>
  <c r="BJ80" i="24"/>
  <c r="BJ79" i="24"/>
  <c r="CG557" i="24"/>
  <c r="BJ102" i="24"/>
  <c r="CG741" i="24"/>
  <c r="BJ96" i="24"/>
  <c r="CG693" i="24"/>
  <c r="CG861" i="24"/>
  <c r="BJ117" i="24"/>
  <c r="CL699" i="24"/>
  <c r="CG691" i="24"/>
  <c r="CM819" i="24"/>
  <c r="CH811" i="24"/>
  <c r="BQ111" i="24"/>
  <c r="CF816" i="24" s="1"/>
  <c r="BQ103" i="24"/>
  <c r="CF752" i="24" s="1"/>
  <c r="BQ110" i="24"/>
  <c r="CF808" i="24" s="1"/>
  <c r="CG638" i="24"/>
  <c r="BS118" i="24"/>
  <c r="CH871" i="24"/>
  <c r="BS106" i="24"/>
  <c r="CH775" i="24"/>
  <c r="BS110" i="24"/>
  <c r="CH807" i="24"/>
  <c r="BS113" i="24"/>
  <c r="CH831" i="24"/>
  <c r="BR109" i="24"/>
  <c r="CG799" i="24"/>
  <c r="BQ114" i="24"/>
  <c r="BS114" i="24"/>
  <c r="CH839" i="24"/>
  <c r="BS109" i="24"/>
  <c r="CH799" i="24"/>
  <c r="BS119" i="24"/>
  <c r="CH879" i="24"/>
  <c r="BS107" i="24"/>
  <c r="CH783" i="24"/>
  <c r="BS117" i="24"/>
  <c r="CH863" i="24"/>
  <c r="BR118" i="24"/>
  <c r="CG871" i="24"/>
  <c r="BR110" i="24"/>
  <c r="CG807" i="24"/>
  <c r="BS111" i="24"/>
  <c r="CH815" i="24"/>
  <c r="BS108" i="24"/>
  <c r="CH791" i="24"/>
  <c r="BR103" i="24"/>
  <c r="CG751" i="24"/>
  <c r="BR111" i="24"/>
  <c r="CG815" i="24"/>
  <c r="BM109" i="24"/>
  <c r="CF798" i="24"/>
  <c r="BR114" i="24"/>
  <c r="CG839" i="24"/>
  <c r="BS115" i="24"/>
  <c r="CH847" i="24"/>
  <c r="BS103" i="24"/>
  <c r="CH751" i="24"/>
  <c r="BS112" i="24"/>
  <c r="CH823" i="24"/>
  <c r="BS101" i="24"/>
  <c r="CH735" i="24"/>
  <c r="BS102" i="24"/>
  <c r="CH743" i="24"/>
  <c r="BS105" i="24"/>
  <c r="CH767" i="24"/>
  <c r="CF871" i="24"/>
  <c r="BQ118" i="24"/>
  <c r="BS104" i="24"/>
  <c r="CH759" i="24"/>
  <c r="BS116" i="24"/>
  <c r="CH855" i="24"/>
  <c r="BN97" i="24"/>
  <c r="BR97" i="24" s="1"/>
  <c r="CA88" i="24"/>
  <c r="CH634" i="24" s="1"/>
  <c r="CH633" i="24"/>
  <c r="BS94" i="24"/>
  <c r="CH679" i="24"/>
  <c r="BS85" i="24"/>
  <c r="CH607" i="24"/>
  <c r="BR94" i="24"/>
  <c r="CG679" i="24"/>
  <c r="BW76" i="24"/>
  <c r="CH536" i="24"/>
  <c r="BS89" i="24"/>
  <c r="CH639" i="24"/>
  <c r="BS98" i="24"/>
  <c r="CH711" i="24"/>
  <c r="BW80" i="24"/>
  <c r="CH568" i="24"/>
  <c r="BS75" i="24"/>
  <c r="CH527" i="24"/>
  <c r="BR89" i="24"/>
  <c r="CG639" i="24"/>
  <c r="BW84" i="24"/>
  <c r="CH600" i="24"/>
  <c r="BS71" i="24"/>
  <c r="CH495" i="24"/>
  <c r="BM93" i="24"/>
  <c r="CF670" i="24"/>
  <c r="BW99" i="24"/>
  <c r="CH720" i="24"/>
  <c r="BV76" i="24"/>
  <c r="CG536" i="24"/>
  <c r="BM89" i="24"/>
  <c r="CF638" i="24"/>
  <c r="BS87" i="24"/>
  <c r="CH623" i="24"/>
  <c r="BS95" i="24"/>
  <c r="CH687" i="24"/>
  <c r="BS83" i="24"/>
  <c r="CH591" i="24"/>
  <c r="BS78" i="24"/>
  <c r="CH551" i="24"/>
  <c r="BS82" i="24"/>
  <c r="CH583" i="24"/>
  <c r="BS100" i="24"/>
  <c r="CH727" i="24"/>
  <c r="BS73" i="24"/>
  <c r="CH511" i="24"/>
  <c r="BS93" i="24"/>
  <c r="CH671" i="24"/>
  <c r="BQ76" i="24"/>
  <c r="CF535" i="24"/>
  <c r="BR82" i="24"/>
  <c r="CA72" i="24"/>
  <c r="CH506" i="24" s="1"/>
  <c r="CH505" i="24"/>
  <c r="BR78" i="24"/>
  <c r="CG551" i="24"/>
  <c r="CF583" i="24"/>
  <c r="BQ82" i="24"/>
  <c r="BS86" i="24"/>
  <c r="CH615" i="24"/>
  <c r="CF663" i="24"/>
  <c r="BQ92" i="24"/>
  <c r="BS77" i="24"/>
  <c r="CH543" i="24"/>
  <c r="BN93" i="24"/>
  <c r="CG670" i="24"/>
  <c r="BV84" i="24"/>
  <c r="CG600" i="24"/>
  <c r="BW92" i="24"/>
  <c r="CH664" i="24"/>
  <c r="BS96" i="24"/>
  <c r="CH695" i="24"/>
  <c r="BV92" i="24"/>
  <c r="CG664" i="24"/>
  <c r="BV72" i="24"/>
  <c r="CG504" i="24"/>
  <c r="BS79" i="24"/>
  <c r="CH559" i="24"/>
  <c r="BS74" i="24"/>
  <c r="CH519" i="24"/>
  <c r="BU72" i="24"/>
  <c r="BS81" i="24"/>
  <c r="CH575" i="24"/>
  <c r="BS97" i="24"/>
  <c r="CH703" i="24"/>
  <c r="CN730" i="24"/>
  <c r="CN738" i="24" s="1"/>
  <c r="CN746" i="24" s="1"/>
  <c r="CN754" i="24" s="1"/>
  <c r="CN762" i="24" s="1"/>
  <c r="CN770" i="24" s="1"/>
  <c r="CN778" i="24" s="1"/>
  <c r="CN786" i="24" s="1"/>
  <c r="CN794" i="24" s="1"/>
  <c r="CN802" i="24" s="1"/>
  <c r="CN810" i="24" s="1"/>
  <c r="CN818" i="24" s="1"/>
  <c r="CN826" i="24" s="1"/>
  <c r="CN834" i="24" s="1"/>
  <c r="CN842" i="24" s="1"/>
  <c r="CN850" i="24" s="1"/>
  <c r="CN858" i="24" s="1"/>
  <c r="CN866" i="24" s="1"/>
  <c r="CN874" i="24" s="1"/>
  <c r="CN882" i="24" s="1"/>
  <c r="CN890" i="24" s="1"/>
  <c r="CL714" i="24"/>
  <c r="BN106" i="24" l="1"/>
  <c r="BR106" i="24" s="1"/>
  <c r="BN95" i="24"/>
  <c r="CG687" i="24" s="1"/>
  <c r="BJ71" i="24"/>
  <c r="R71" i="24"/>
  <c r="CG789" i="24"/>
  <c r="R108" i="24"/>
  <c r="CG573" i="24"/>
  <c r="R81" i="24"/>
  <c r="CG589" i="24"/>
  <c r="R83" i="24"/>
  <c r="BJ99" i="24"/>
  <c r="BN99" i="24" s="1"/>
  <c r="R99" i="24"/>
  <c r="CG629" i="24"/>
  <c r="R88" i="24"/>
  <c r="CG725" i="24"/>
  <c r="R100" i="24"/>
  <c r="CG525" i="24"/>
  <c r="R75" i="24"/>
  <c r="BN112" i="24"/>
  <c r="BR112" i="24" s="1"/>
  <c r="BQ77" i="24"/>
  <c r="BU77" i="24" s="1"/>
  <c r="CF766" i="24"/>
  <c r="CG543" i="24"/>
  <c r="CG766" i="24"/>
  <c r="BM97" i="24"/>
  <c r="CF703" i="24" s="1"/>
  <c r="BN104" i="24"/>
  <c r="BR104" i="24" s="1"/>
  <c r="CG622" i="24"/>
  <c r="CG830" i="24"/>
  <c r="BM104" i="24"/>
  <c r="CF759" i="24" s="1"/>
  <c r="CF686" i="24"/>
  <c r="CF622" i="24"/>
  <c r="BQ95" i="24"/>
  <c r="CF688" i="24" s="1"/>
  <c r="BM94" i="24"/>
  <c r="BQ94" i="24" s="1"/>
  <c r="BR95" i="24"/>
  <c r="BV95" i="24" s="1"/>
  <c r="CF822" i="24"/>
  <c r="CF774" i="24"/>
  <c r="CF600" i="24"/>
  <c r="BR101" i="24"/>
  <c r="CG736" i="24" s="1"/>
  <c r="CF830" i="24"/>
  <c r="CG775" i="24"/>
  <c r="CF599" i="24"/>
  <c r="BQ101" i="24"/>
  <c r="CF736" i="24" s="1"/>
  <c r="CF734" i="24"/>
  <c r="BI117" i="24"/>
  <c r="BM117" i="24" s="1"/>
  <c r="BI75" i="24"/>
  <c r="BM75" i="24" s="1"/>
  <c r="BJ75" i="24"/>
  <c r="CG526" i="24" s="1"/>
  <c r="BI80" i="24"/>
  <c r="BM80" i="24" s="1"/>
  <c r="BM78" i="24"/>
  <c r="CF551" i="24" s="1"/>
  <c r="BJ73" i="24"/>
  <c r="CG510" i="24" s="1"/>
  <c r="CG615" i="24"/>
  <c r="CG509" i="24"/>
  <c r="BJ81" i="24"/>
  <c r="BN81" i="24" s="1"/>
  <c r="BJ108" i="24"/>
  <c r="BN108" i="24" s="1"/>
  <c r="BI102" i="24"/>
  <c r="BM102" i="24" s="1"/>
  <c r="CF709" i="24"/>
  <c r="CG853" i="24"/>
  <c r="BI71" i="24"/>
  <c r="CF494" i="24" s="1"/>
  <c r="BI83" i="24"/>
  <c r="CF590" i="24" s="1"/>
  <c r="CG717" i="24"/>
  <c r="CG781" i="24"/>
  <c r="CG605" i="24"/>
  <c r="CF557" i="24"/>
  <c r="BJ88" i="24"/>
  <c r="CG630" i="24" s="1"/>
  <c r="BJ100" i="24"/>
  <c r="CG726" i="24" s="1"/>
  <c r="BJ83" i="24"/>
  <c r="BN83" i="24" s="1"/>
  <c r="BI100" i="24"/>
  <c r="BM100" i="24" s="1"/>
  <c r="BJ119" i="24"/>
  <c r="BN119" i="24" s="1"/>
  <c r="BI81" i="24"/>
  <c r="CF574" i="24" s="1"/>
  <c r="BI107" i="24"/>
  <c r="CF782" i="24" s="1"/>
  <c r="CG493" i="24"/>
  <c r="BI85" i="24"/>
  <c r="CF606" i="24" s="1"/>
  <c r="BI88" i="24"/>
  <c r="BM88" i="24" s="1"/>
  <c r="CF493" i="24"/>
  <c r="BI96" i="24"/>
  <c r="BM96" i="24" s="1"/>
  <c r="BI73" i="24"/>
  <c r="CF510" i="24" s="1"/>
  <c r="BI116" i="24"/>
  <c r="BM116" i="24" s="1"/>
  <c r="BI108" i="24"/>
  <c r="CF790" i="24" s="1"/>
  <c r="CG877" i="24"/>
  <c r="BJ107" i="24"/>
  <c r="BN107" i="24" s="1"/>
  <c r="BI119" i="24"/>
  <c r="BM119" i="24" s="1"/>
  <c r="BI99" i="24"/>
  <c r="CF718" i="24" s="1"/>
  <c r="BJ85" i="24"/>
  <c r="BN85" i="24" s="1"/>
  <c r="BJ116" i="24"/>
  <c r="BN116" i="24" s="1"/>
  <c r="CF629" i="24"/>
  <c r="CF845" i="24"/>
  <c r="BI74" i="24"/>
  <c r="CF518" i="24" s="1"/>
  <c r="CF614" i="24"/>
  <c r="BM86" i="24"/>
  <c r="CG694" i="24"/>
  <c r="BN96" i="24"/>
  <c r="CG862" i="24"/>
  <c r="BN117" i="24"/>
  <c r="BM115" i="24"/>
  <c r="CF846" i="24"/>
  <c r="BN74" i="24"/>
  <c r="CG518" i="24"/>
  <c r="CG558" i="24"/>
  <c r="BN79" i="24"/>
  <c r="CF558" i="24"/>
  <c r="BM79" i="24"/>
  <c r="BN102" i="24"/>
  <c r="CG742" i="24"/>
  <c r="BN80" i="24"/>
  <c r="CG566" i="24"/>
  <c r="BN98" i="24"/>
  <c r="CG710" i="24"/>
  <c r="BN115" i="24"/>
  <c r="CG846" i="24"/>
  <c r="BN71" i="24"/>
  <c r="CG494" i="24"/>
  <c r="BM98" i="24"/>
  <c r="CF710" i="24"/>
  <c r="CM827" i="24"/>
  <c r="CH819" i="24"/>
  <c r="CL707" i="24"/>
  <c r="CG699" i="24"/>
  <c r="BQ105" i="24"/>
  <c r="CF768" i="24" s="1"/>
  <c r="BU111" i="24"/>
  <c r="CF817" i="24" s="1"/>
  <c r="BQ113" i="24"/>
  <c r="CF832" i="24" s="1"/>
  <c r="BW115" i="24"/>
  <c r="CH848" i="24"/>
  <c r="CF799" i="24"/>
  <c r="BQ109" i="24"/>
  <c r="BW102" i="24"/>
  <c r="CH744" i="24"/>
  <c r="BV110" i="24"/>
  <c r="CG808" i="24"/>
  <c r="BR113" i="24"/>
  <c r="CG831" i="24"/>
  <c r="CF775" i="24"/>
  <c r="BQ106" i="24"/>
  <c r="BV106" i="24"/>
  <c r="CG776" i="24"/>
  <c r="BW106" i="24"/>
  <c r="CH776" i="24"/>
  <c r="BU118" i="24"/>
  <c r="CF872" i="24"/>
  <c r="BV111" i="24"/>
  <c r="CG816" i="24"/>
  <c r="BW118" i="24"/>
  <c r="CH872" i="24"/>
  <c r="BR105" i="24"/>
  <c r="CG767" i="24"/>
  <c r="BW119" i="24"/>
  <c r="CH880" i="24"/>
  <c r="BW113" i="24"/>
  <c r="CH832" i="24"/>
  <c r="BW101" i="24"/>
  <c r="CH736" i="24"/>
  <c r="BU110" i="24"/>
  <c r="BW116" i="24"/>
  <c r="CH856" i="24"/>
  <c r="BW105" i="24"/>
  <c r="CH768" i="24"/>
  <c r="BW108" i="24"/>
  <c r="CH792" i="24"/>
  <c r="BV118" i="24"/>
  <c r="CG872" i="24"/>
  <c r="BW107" i="24"/>
  <c r="CH784" i="24"/>
  <c r="BW109" i="24"/>
  <c r="CH800" i="24"/>
  <c r="BU114" i="24"/>
  <c r="CF840" i="24"/>
  <c r="BW110" i="24"/>
  <c r="CH808" i="24"/>
  <c r="BW112" i="24"/>
  <c r="CH824" i="24"/>
  <c r="BW103" i="24"/>
  <c r="CH752" i="24"/>
  <c r="BV114" i="24"/>
  <c r="CG840" i="24"/>
  <c r="BV103" i="24"/>
  <c r="CG752" i="24"/>
  <c r="BU103" i="24"/>
  <c r="BW104" i="24"/>
  <c r="CH760" i="24"/>
  <c r="BW111" i="24"/>
  <c r="CH816" i="24"/>
  <c r="BW117" i="24"/>
  <c r="CH864" i="24"/>
  <c r="BW114" i="24"/>
  <c r="CH840" i="24"/>
  <c r="BV109" i="24"/>
  <c r="CG800" i="24"/>
  <c r="CG703" i="24"/>
  <c r="BR93" i="24"/>
  <c r="CG671" i="24"/>
  <c r="BW86" i="24"/>
  <c r="CH616" i="24"/>
  <c r="BW83" i="24"/>
  <c r="CH592" i="24"/>
  <c r="BZ76" i="24"/>
  <c r="CG538" i="24" s="1"/>
  <c r="CG537" i="24"/>
  <c r="CF671" i="24"/>
  <c r="BQ93" i="24"/>
  <c r="BV89" i="24"/>
  <c r="CG640" i="24"/>
  <c r="BW98" i="24"/>
  <c r="CH712" i="24"/>
  <c r="BW85" i="24"/>
  <c r="CH608" i="24"/>
  <c r="BW79" i="24"/>
  <c r="CH560" i="24"/>
  <c r="BQ87" i="24"/>
  <c r="CF623" i="24"/>
  <c r="BW97" i="24"/>
  <c r="CH704" i="24"/>
  <c r="BV97" i="24"/>
  <c r="CG704" i="24"/>
  <c r="BZ72" i="24"/>
  <c r="CG506" i="24" s="1"/>
  <c r="CG505" i="24"/>
  <c r="CA92" i="24"/>
  <c r="CH666" i="24" s="1"/>
  <c r="CH665" i="24"/>
  <c r="BW77" i="24"/>
  <c r="CH544" i="24"/>
  <c r="BW87" i="24"/>
  <c r="CH624" i="24"/>
  <c r="BW75" i="24"/>
  <c r="CH528" i="24"/>
  <c r="BW89" i="24"/>
  <c r="CH640" i="24"/>
  <c r="BR87" i="24"/>
  <c r="CG623" i="24"/>
  <c r="BU76" i="24"/>
  <c r="CF536" i="24"/>
  <c r="BU82" i="24"/>
  <c r="CF584" i="24"/>
  <c r="BU92" i="24"/>
  <c r="CF664" i="24"/>
  <c r="BW93" i="24"/>
  <c r="CH672" i="24"/>
  <c r="BY84" i="24"/>
  <c r="CF602" i="24" s="1"/>
  <c r="CF601" i="24"/>
  <c r="BW81" i="24"/>
  <c r="CH576" i="24"/>
  <c r="BY72" i="24"/>
  <c r="CF506" i="24" s="1"/>
  <c r="CF505" i="24"/>
  <c r="BV86" i="24"/>
  <c r="CG616" i="24"/>
  <c r="BZ84" i="24"/>
  <c r="CG602" i="24" s="1"/>
  <c r="CG601" i="24"/>
  <c r="BV78" i="24"/>
  <c r="CG552" i="24"/>
  <c r="BW95" i="24"/>
  <c r="CH688" i="24"/>
  <c r="CA99" i="24"/>
  <c r="CH722" i="24" s="1"/>
  <c r="CH721" i="24"/>
  <c r="BW71" i="24"/>
  <c r="CH496" i="24"/>
  <c r="CA76" i="24"/>
  <c r="CH538" i="24" s="1"/>
  <c r="CH537" i="24"/>
  <c r="BV77" i="24"/>
  <c r="CG544" i="24"/>
  <c r="BW100" i="24"/>
  <c r="CH728" i="24"/>
  <c r="BW96" i="24"/>
  <c r="CH696" i="24"/>
  <c r="BV82" i="24"/>
  <c r="CG584" i="24"/>
  <c r="BW73" i="24"/>
  <c r="CH512" i="24"/>
  <c r="BW82" i="24"/>
  <c r="CH584" i="24"/>
  <c r="BW74" i="24"/>
  <c r="CH520" i="24"/>
  <c r="BZ92" i="24"/>
  <c r="CG666" i="24" s="1"/>
  <c r="CG665" i="24"/>
  <c r="BW78" i="24"/>
  <c r="CH552" i="24"/>
  <c r="BQ89" i="24"/>
  <c r="CF639" i="24"/>
  <c r="CA84" i="24"/>
  <c r="CH602" i="24" s="1"/>
  <c r="CH601" i="24"/>
  <c r="CA80" i="24"/>
  <c r="CH570" i="24" s="1"/>
  <c r="CH569" i="24"/>
  <c r="BV94" i="24"/>
  <c r="CG680" i="24"/>
  <c r="BW94" i="24"/>
  <c r="CH680" i="24"/>
  <c r="CL722" i="24"/>
  <c r="C40" i="7"/>
  <c r="CG718" i="24" l="1"/>
  <c r="CG823" i="24"/>
  <c r="BQ112" i="24"/>
  <c r="CF824" i="24" s="1"/>
  <c r="BQ97" i="24"/>
  <c r="CF704" i="24" s="1"/>
  <c r="CF544" i="24"/>
  <c r="CG759" i="24"/>
  <c r="BQ104" i="24"/>
  <c r="CF760" i="24" s="1"/>
  <c r="BU95" i="24"/>
  <c r="BY95" i="24" s="1"/>
  <c r="CF690" i="24" s="1"/>
  <c r="CG688" i="24"/>
  <c r="CF679" i="24"/>
  <c r="BV101" i="24"/>
  <c r="BZ101" i="24" s="1"/>
  <c r="BN75" i="24"/>
  <c r="BQ75" i="24" s="1"/>
  <c r="CF862" i="24"/>
  <c r="BU101" i="24"/>
  <c r="CF566" i="24"/>
  <c r="CF526" i="24"/>
  <c r="BQ78" i="24"/>
  <c r="CF552" i="24" s="1"/>
  <c r="CG574" i="24"/>
  <c r="CG790" i="24"/>
  <c r="BN73" i="24"/>
  <c r="BR73" i="24" s="1"/>
  <c r="BN88" i="24"/>
  <c r="BR88" i="24" s="1"/>
  <c r="BM71" i="24"/>
  <c r="CF495" i="24" s="1"/>
  <c r="CF742" i="24"/>
  <c r="BM83" i="24"/>
  <c r="BQ83" i="24" s="1"/>
  <c r="CF630" i="24"/>
  <c r="BN100" i="24"/>
  <c r="BR100" i="24" s="1"/>
  <c r="CF694" i="24"/>
  <c r="BM85" i="24"/>
  <c r="BQ85" i="24" s="1"/>
  <c r="CG590" i="24"/>
  <c r="BM73" i="24"/>
  <c r="CG606" i="24"/>
  <c r="BM99" i="24"/>
  <c r="BQ99" i="24" s="1"/>
  <c r="CF726" i="24"/>
  <c r="BM81" i="24"/>
  <c r="CF575" i="24" s="1"/>
  <c r="CG878" i="24"/>
  <c r="BM107" i="24"/>
  <c r="BQ107" i="24" s="1"/>
  <c r="CF854" i="24"/>
  <c r="BM108" i="24"/>
  <c r="BQ108" i="24" s="1"/>
  <c r="CG854" i="24"/>
  <c r="CF878" i="24"/>
  <c r="CG782" i="24"/>
  <c r="BM74" i="24"/>
  <c r="BQ74" i="24" s="1"/>
  <c r="CF711" i="24"/>
  <c r="BQ98" i="24"/>
  <c r="BR80" i="24"/>
  <c r="CG567" i="24"/>
  <c r="BQ96" i="24"/>
  <c r="CF695" i="24"/>
  <c r="BR102" i="24"/>
  <c r="CG743" i="24"/>
  <c r="CF559" i="24"/>
  <c r="BQ79" i="24"/>
  <c r="CF879" i="24"/>
  <c r="BQ119" i="24"/>
  <c r="BQ80" i="24"/>
  <c r="CF567" i="24"/>
  <c r="CF615" i="24"/>
  <c r="BQ86" i="24"/>
  <c r="BR83" i="24"/>
  <c r="CG591" i="24"/>
  <c r="CG695" i="24"/>
  <c r="BR96" i="24"/>
  <c r="CG495" i="24"/>
  <c r="BR71" i="24"/>
  <c r="BR108" i="24"/>
  <c r="CG791" i="24"/>
  <c r="CF631" i="24"/>
  <c r="CG519" i="24"/>
  <c r="BR74" i="24"/>
  <c r="BR107" i="24"/>
  <c r="CG783" i="24"/>
  <c r="BR85" i="24"/>
  <c r="CG607" i="24"/>
  <c r="CF527" i="24"/>
  <c r="BR117" i="24"/>
  <c r="CG863" i="24"/>
  <c r="BR115" i="24"/>
  <c r="CG847" i="24"/>
  <c r="BR116" i="24"/>
  <c r="CG855" i="24"/>
  <c r="CF855" i="24"/>
  <c r="BQ116" i="24"/>
  <c r="CG879" i="24"/>
  <c r="BR119" i="24"/>
  <c r="CF727" i="24"/>
  <c r="CG575" i="24"/>
  <c r="BR81" i="24"/>
  <c r="BR98" i="24"/>
  <c r="CG711" i="24"/>
  <c r="CF863" i="24"/>
  <c r="BQ117" i="24"/>
  <c r="BR99" i="24"/>
  <c r="CG719" i="24"/>
  <c r="CG559" i="24"/>
  <c r="BR79" i="24"/>
  <c r="CF847" i="24"/>
  <c r="BQ115" i="24"/>
  <c r="BQ102" i="24"/>
  <c r="CF743" i="24"/>
  <c r="CL715" i="24"/>
  <c r="CG707" i="24"/>
  <c r="CM835" i="24"/>
  <c r="CH827" i="24"/>
  <c r="BU105" i="24"/>
  <c r="CF769" i="24" s="1"/>
  <c r="BY111" i="24"/>
  <c r="CF818" i="24" s="1"/>
  <c r="BY110" i="24"/>
  <c r="CF810" i="24" s="1"/>
  <c r="CF809" i="24"/>
  <c r="CA101" i="24"/>
  <c r="CH738" i="24" s="1"/>
  <c r="CH737" i="24"/>
  <c r="BU106" i="24"/>
  <c r="CF776" i="24"/>
  <c r="BY114" i="24"/>
  <c r="CF842" i="24" s="1"/>
  <c r="CF841" i="24"/>
  <c r="CA116" i="24"/>
  <c r="CH858" i="24" s="1"/>
  <c r="CH857" i="24"/>
  <c r="CA112" i="24"/>
  <c r="CH826" i="24" s="1"/>
  <c r="CH825" i="24"/>
  <c r="BV112" i="24"/>
  <c r="CG824" i="24"/>
  <c r="BZ114" i="24"/>
  <c r="CG841" i="24"/>
  <c r="CA109" i="24"/>
  <c r="CH802" i="24" s="1"/>
  <c r="CH801" i="24"/>
  <c r="CA108" i="24"/>
  <c r="CH794" i="24" s="1"/>
  <c r="CH793" i="24"/>
  <c r="BV105" i="24"/>
  <c r="CG768" i="24"/>
  <c r="BZ111" i="24"/>
  <c r="CG817" i="24"/>
  <c r="BY118" i="24"/>
  <c r="CF874" i="24" s="1"/>
  <c r="CF873" i="24"/>
  <c r="BV113" i="24"/>
  <c r="CG832" i="24"/>
  <c r="CA114" i="24"/>
  <c r="CH842" i="24" s="1"/>
  <c r="CH841" i="24"/>
  <c r="BU109" i="24"/>
  <c r="CF800" i="24"/>
  <c r="BZ103" i="24"/>
  <c r="CG753" i="24"/>
  <c r="CA102" i="24"/>
  <c r="CH746" i="24" s="1"/>
  <c r="CH745" i="24"/>
  <c r="CA117" i="24"/>
  <c r="CH866" i="24" s="1"/>
  <c r="CH865" i="24"/>
  <c r="CA104" i="24"/>
  <c r="CH762" i="24" s="1"/>
  <c r="CH761" i="24"/>
  <c r="CA103" i="24"/>
  <c r="CH754" i="24" s="1"/>
  <c r="CH753" i="24"/>
  <c r="CA107" i="24"/>
  <c r="CH786" i="24" s="1"/>
  <c r="CH785" i="24"/>
  <c r="BV104" i="24"/>
  <c r="CG760" i="24"/>
  <c r="BU113" i="24"/>
  <c r="CA113" i="24"/>
  <c r="CH834" i="24" s="1"/>
  <c r="CH833" i="24"/>
  <c r="CA106" i="24"/>
  <c r="CH778" i="24" s="1"/>
  <c r="CH777" i="24"/>
  <c r="BZ110" i="24"/>
  <c r="CG809" i="24"/>
  <c r="CA118" i="24"/>
  <c r="CH874" i="24" s="1"/>
  <c r="CH873" i="24"/>
  <c r="BZ109" i="24"/>
  <c r="CG801" i="24"/>
  <c r="CA111" i="24"/>
  <c r="CH818" i="24" s="1"/>
  <c r="CH817" i="24"/>
  <c r="BY103" i="24"/>
  <c r="CF754" i="24" s="1"/>
  <c r="CF753" i="24"/>
  <c r="CA110" i="24"/>
  <c r="CH810" i="24" s="1"/>
  <c r="CH809" i="24"/>
  <c r="BZ118" i="24"/>
  <c r="CG873" i="24"/>
  <c r="CA105" i="24"/>
  <c r="CH770" i="24" s="1"/>
  <c r="CH769" i="24"/>
  <c r="CA119" i="24"/>
  <c r="CH882" i="24" s="1"/>
  <c r="CH881" i="24"/>
  <c r="BZ106" i="24"/>
  <c r="CG777" i="24"/>
  <c r="CA115" i="24"/>
  <c r="CH850" i="24" s="1"/>
  <c r="CH849" i="24"/>
  <c r="BZ95" i="24"/>
  <c r="CG690" i="24" s="1"/>
  <c r="CG689" i="24"/>
  <c r="CA94" i="24"/>
  <c r="CH682" i="24" s="1"/>
  <c r="CH681" i="24"/>
  <c r="CA78" i="24"/>
  <c r="CH554" i="24" s="1"/>
  <c r="CH553" i="24"/>
  <c r="BZ82" i="24"/>
  <c r="CG586" i="24" s="1"/>
  <c r="CG585" i="24"/>
  <c r="CA96" i="24"/>
  <c r="CH698" i="24" s="1"/>
  <c r="CH697" i="24"/>
  <c r="CA89" i="24"/>
  <c r="CH642" i="24" s="1"/>
  <c r="CH641" i="24"/>
  <c r="CA87" i="24"/>
  <c r="CH626" i="24" s="1"/>
  <c r="CH625" i="24"/>
  <c r="CA77" i="24"/>
  <c r="CH546" i="24" s="1"/>
  <c r="CH545" i="24"/>
  <c r="CA97" i="24"/>
  <c r="CH706" i="24" s="1"/>
  <c r="CH705" i="24"/>
  <c r="CA79" i="24"/>
  <c r="CH562" i="24" s="1"/>
  <c r="CH561" i="24"/>
  <c r="CA85" i="24"/>
  <c r="CH610" i="24" s="1"/>
  <c r="CH609" i="24"/>
  <c r="CA74" i="24"/>
  <c r="CH522" i="24" s="1"/>
  <c r="CH521" i="24"/>
  <c r="BU93" i="24"/>
  <c r="CF672" i="24"/>
  <c r="CA100" i="24"/>
  <c r="CH730" i="24" s="1"/>
  <c r="CH729" i="24"/>
  <c r="BZ86" i="24"/>
  <c r="CG618" i="24" s="1"/>
  <c r="CG617" i="24"/>
  <c r="BY92" i="24"/>
  <c r="CF666" i="24" s="1"/>
  <c r="CF665" i="24"/>
  <c r="BY76" i="24"/>
  <c r="CF538" i="24" s="1"/>
  <c r="CF537" i="24"/>
  <c r="CA75" i="24"/>
  <c r="CH530" i="24" s="1"/>
  <c r="CH529" i="24"/>
  <c r="CA86" i="24"/>
  <c r="CH618" i="24" s="1"/>
  <c r="CH617" i="24"/>
  <c r="CA95" i="24"/>
  <c r="CH690" i="24" s="1"/>
  <c r="CH689" i="24"/>
  <c r="BZ77" i="24"/>
  <c r="CG546" i="24" s="1"/>
  <c r="CG545" i="24"/>
  <c r="CA82" i="24"/>
  <c r="CH586" i="24" s="1"/>
  <c r="CH585" i="24"/>
  <c r="CA81" i="24"/>
  <c r="CH578" i="24" s="1"/>
  <c r="CH577" i="24"/>
  <c r="BU89" i="24"/>
  <c r="CF640" i="24"/>
  <c r="CA73" i="24"/>
  <c r="CH514" i="24" s="1"/>
  <c r="CH513" i="24"/>
  <c r="CA71" i="24"/>
  <c r="CH498" i="24" s="1"/>
  <c r="CH497" i="24"/>
  <c r="BV87" i="24"/>
  <c r="CG624" i="24"/>
  <c r="BU87" i="24"/>
  <c r="CF624" i="24"/>
  <c r="CA98" i="24"/>
  <c r="CH714" i="24" s="1"/>
  <c r="CH713" i="24"/>
  <c r="BV93" i="24"/>
  <c r="CG672" i="24"/>
  <c r="BZ94" i="24"/>
  <c r="CG682" i="24" s="1"/>
  <c r="CG681" i="24"/>
  <c r="BU94" i="24"/>
  <c r="CF680" i="24"/>
  <c r="BZ78" i="24"/>
  <c r="CG554" i="24" s="1"/>
  <c r="CG553" i="24"/>
  <c r="CA93" i="24"/>
  <c r="CH674" i="24" s="1"/>
  <c r="CH673" i="24"/>
  <c r="BY82" i="24"/>
  <c r="CF586" i="24" s="1"/>
  <c r="CF585" i="24"/>
  <c r="BZ97" i="24"/>
  <c r="CG706" i="24" s="1"/>
  <c r="CG705" i="24"/>
  <c r="BY77" i="24"/>
  <c r="CF546" i="24" s="1"/>
  <c r="CF545" i="24"/>
  <c r="BZ89" i="24"/>
  <c r="CG642" i="24" s="1"/>
  <c r="CG641" i="24"/>
  <c r="CA83" i="24"/>
  <c r="CH594" i="24" s="1"/>
  <c r="CH593" i="24"/>
  <c r="CL730" i="24"/>
  <c r="CL738" i="24" s="1"/>
  <c r="CL746" i="24" s="1"/>
  <c r="CL754" i="24" s="1"/>
  <c r="CL762" i="24" s="1"/>
  <c r="CL770" i="24" s="1"/>
  <c r="CL778" i="24" s="1"/>
  <c r="CL786" i="24" s="1"/>
  <c r="CL794" i="24" s="1"/>
  <c r="CL802" i="24" s="1"/>
  <c r="CL810" i="24" s="1"/>
  <c r="CL818" i="24" s="1"/>
  <c r="CL826" i="24" s="1"/>
  <c r="CL834" i="24" s="1"/>
  <c r="CL842" i="24" s="1"/>
  <c r="CL850" i="24" s="1"/>
  <c r="CL858" i="24" s="1"/>
  <c r="CL866" i="24" s="1"/>
  <c r="CL874" i="24" s="1"/>
  <c r="CL882" i="24" s="1"/>
  <c r="CL890" i="24" s="1"/>
  <c r="BU112" i="24" l="1"/>
  <c r="CF825" i="24" s="1"/>
  <c r="CF689" i="24"/>
  <c r="BU97" i="24"/>
  <c r="CF705" i="24" s="1"/>
  <c r="BU104" i="24"/>
  <c r="CF761" i="24" s="1"/>
  <c r="BY101" i="24"/>
  <c r="CF738" i="24" s="1"/>
  <c r="BQ88" i="24"/>
  <c r="CF632" i="24" s="1"/>
  <c r="BR75" i="24"/>
  <c r="BV75" i="24" s="1"/>
  <c r="CG527" i="24"/>
  <c r="CG737" i="24"/>
  <c r="CF737" i="24"/>
  <c r="BU78" i="24"/>
  <c r="CG631" i="24"/>
  <c r="CG511" i="24"/>
  <c r="CF591" i="24"/>
  <c r="BQ73" i="24"/>
  <c r="BU73" i="24" s="1"/>
  <c r="BQ100" i="24"/>
  <c r="CF728" i="24" s="1"/>
  <c r="BQ71" i="24"/>
  <c r="CF496" i="24" s="1"/>
  <c r="CG727" i="24"/>
  <c r="CF607" i="24"/>
  <c r="CF783" i="24"/>
  <c r="CF511" i="24"/>
  <c r="CF791" i="24"/>
  <c r="CF719" i="24"/>
  <c r="BQ81" i="24"/>
  <c r="BU81" i="24" s="1"/>
  <c r="CF519" i="24"/>
  <c r="CG560" i="24"/>
  <c r="BV79" i="24"/>
  <c r="CF592" i="24"/>
  <c r="BU83" i="24"/>
  <c r="BV115" i="24"/>
  <c r="CG848" i="24"/>
  <c r="BV85" i="24"/>
  <c r="CG608" i="24"/>
  <c r="CF616" i="24"/>
  <c r="BU86" i="24"/>
  <c r="BV88" i="24"/>
  <c r="CG632" i="24"/>
  <c r="BV98" i="24"/>
  <c r="CG712" i="24"/>
  <c r="CG880" i="24"/>
  <c r="BV119" i="24"/>
  <c r="CG520" i="24"/>
  <c r="BV74" i="24"/>
  <c r="BV96" i="24"/>
  <c r="CG696" i="24"/>
  <c r="CG744" i="24"/>
  <c r="BV102" i="24"/>
  <c r="CF792" i="24"/>
  <c r="BU108" i="24"/>
  <c r="BV117" i="24"/>
  <c r="CG864" i="24"/>
  <c r="CG784" i="24"/>
  <c r="BV107" i="24"/>
  <c r="BV73" i="24"/>
  <c r="CG512" i="24"/>
  <c r="CF520" i="24"/>
  <c r="BU74" i="24"/>
  <c r="BU80" i="24"/>
  <c r="CF568" i="24"/>
  <c r="BU96" i="24"/>
  <c r="CF696" i="24"/>
  <c r="BU107" i="24"/>
  <c r="CF784" i="24"/>
  <c r="BV116" i="24"/>
  <c r="CG856" i="24"/>
  <c r="CF880" i="24"/>
  <c r="BU119" i="24"/>
  <c r="BU102" i="24"/>
  <c r="CF744" i="24"/>
  <c r="CG720" i="24"/>
  <c r="BV99" i="24"/>
  <c r="CG576" i="24"/>
  <c r="BV81" i="24"/>
  <c r="BU116" i="24"/>
  <c r="CF856" i="24"/>
  <c r="CF528" i="24"/>
  <c r="BV83" i="24"/>
  <c r="CG592" i="24"/>
  <c r="BV80" i="24"/>
  <c r="CG568" i="24"/>
  <c r="CF848" i="24"/>
  <c r="BU115" i="24"/>
  <c r="CF864" i="24"/>
  <c r="BU117" i="24"/>
  <c r="BU85" i="24"/>
  <c r="CF608" i="24"/>
  <c r="BV100" i="24"/>
  <c r="CG728" i="24"/>
  <c r="BV108" i="24"/>
  <c r="CG792" i="24"/>
  <c r="BU79" i="24"/>
  <c r="CF560" i="24"/>
  <c r="BU98" i="24"/>
  <c r="CF712" i="24"/>
  <c r="BU99" i="24"/>
  <c r="CF720" i="24"/>
  <c r="CG496" i="24"/>
  <c r="BV71" i="24"/>
  <c r="CG810" i="24"/>
  <c r="CG778" i="24"/>
  <c r="CG818" i="24"/>
  <c r="CG754" i="24"/>
  <c r="CM843" i="24"/>
  <c r="CH835" i="24"/>
  <c r="CG874" i="24"/>
  <c r="CG802" i="24"/>
  <c r="BY105" i="24"/>
  <c r="CF770" i="24" s="1"/>
  <c r="CG842" i="24"/>
  <c r="CL723" i="24"/>
  <c r="CG715" i="24"/>
  <c r="CG738" i="24"/>
  <c r="BY113" i="24"/>
  <c r="CF834" i="24" s="1"/>
  <c r="CF833" i="24"/>
  <c r="BY106" i="24"/>
  <c r="CF778" i="24" s="1"/>
  <c r="CF777" i="24"/>
  <c r="BZ104" i="24"/>
  <c r="CG762" i="24" s="1"/>
  <c r="CG761" i="24"/>
  <c r="BY109" i="24"/>
  <c r="CF802" i="24" s="1"/>
  <c r="CF801" i="24"/>
  <c r="BZ105" i="24"/>
  <c r="CG770" i="24" s="1"/>
  <c r="CG769" i="24"/>
  <c r="BZ113" i="24"/>
  <c r="CG834" i="24" s="1"/>
  <c r="CG833" i="24"/>
  <c r="BZ112" i="24"/>
  <c r="CG826" i="24" s="1"/>
  <c r="CG825" i="24"/>
  <c r="BY112" i="24"/>
  <c r="CF826" i="24" s="1"/>
  <c r="BZ87" i="24"/>
  <c r="CG626" i="24" s="1"/>
  <c r="CG625" i="24"/>
  <c r="BY94" i="24"/>
  <c r="CF682" i="24" s="1"/>
  <c r="CF681" i="24"/>
  <c r="BZ93" i="24"/>
  <c r="CG674" i="24" s="1"/>
  <c r="CG673" i="24"/>
  <c r="BY87" i="24"/>
  <c r="CF626" i="24" s="1"/>
  <c r="CF625" i="24"/>
  <c r="BY89" i="24"/>
  <c r="CF642" i="24" s="1"/>
  <c r="CF641" i="24"/>
  <c r="BY93" i="24"/>
  <c r="CF674" i="24" s="1"/>
  <c r="CF673" i="24"/>
  <c r="BY97" i="24" l="1"/>
  <c r="CF706" i="24" s="1"/>
  <c r="BU75" i="24"/>
  <c r="BY75" i="24" s="1"/>
  <c r="CF530" i="24" s="1"/>
  <c r="CG528" i="24"/>
  <c r="BY104" i="24"/>
  <c r="CF762" i="24" s="1"/>
  <c r="BU88" i="24"/>
  <c r="CF633" i="24" s="1"/>
  <c r="BU71" i="24"/>
  <c r="CF497" i="24" s="1"/>
  <c r="BU100" i="24"/>
  <c r="BY100" i="24" s="1"/>
  <c r="CF730" i="24" s="1"/>
  <c r="CF512" i="24"/>
  <c r="BY78" i="24"/>
  <c r="CF554" i="24" s="1"/>
  <c r="CF553" i="24"/>
  <c r="CF576" i="24"/>
  <c r="BZ81" i="24"/>
  <c r="CG578" i="24" s="1"/>
  <c r="CG577" i="24"/>
  <c r="BY108" i="24"/>
  <c r="CF794" i="24" s="1"/>
  <c r="CF793" i="24"/>
  <c r="CG881" i="24"/>
  <c r="BZ119" i="24"/>
  <c r="CG882" i="24" s="1"/>
  <c r="BY98" i="24"/>
  <c r="CF714" i="24" s="1"/>
  <c r="CF713" i="24"/>
  <c r="BZ100" i="24"/>
  <c r="CG730" i="24" s="1"/>
  <c r="CG729" i="24"/>
  <c r="BZ80" i="24"/>
  <c r="CG570" i="24" s="1"/>
  <c r="CG569" i="24"/>
  <c r="BZ116" i="24"/>
  <c r="CG858" i="24" s="1"/>
  <c r="CG857" i="24"/>
  <c r="CG513" i="24"/>
  <c r="BZ73" i="24"/>
  <c r="CG514" i="24" s="1"/>
  <c r="BZ85" i="24"/>
  <c r="CG610" i="24" s="1"/>
  <c r="CG609" i="24"/>
  <c r="CG497" i="24"/>
  <c r="BZ71" i="24"/>
  <c r="CG498" i="24" s="1"/>
  <c r="BZ99" i="24"/>
  <c r="CG722" i="24" s="1"/>
  <c r="CG721" i="24"/>
  <c r="CF521" i="24"/>
  <c r="BY74" i="24"/>
  <c r="CF522" i="24" s="1"/>
  <c r="BZ107" i="24"/>
  <c r="CG786" i="24" s="1"/>
  <c r="CG785" i="24"/>
  <c r="CG745" i="24"/>
  <c r="BZ102" i="24"/>
  <c r="CG746" i="24" s="1"/>
  <c r="CF561" i="24"/>
  <c r="BY79" i="24"/>
  <c r="CF562" i="24" s="1"/>
  <c r="CF609" i="24"/>
  <c r="BY85" i="24"/>
  <c r="CF610" i="24" s="1"/>
  <c r="BZ83" i="24"/>
  <c r="CG594" i="24" s="1"/>
  <c r="CG593" i="24"/>
  <c r="BY107" i="24"/>
  <c r="CF786" i="24" s="1"/>
  <c r="CF785" i="24"/>
  <c r="CG713" i="24"/>
  <c r="BZ98" i="24"/>
  <c r="CG714" i="24" s="1"/>
  <c r="BZ115" i="24"/>
  <c r="CG850" i="24" s="1"/>
  <c r="CG849" i="24"/>
  <c r="CF865" i="24"/>
  <c r="BY117" i="24"/>
  <c r="CF866" i="24" s="1"/>
  <c r="BY83" i="24"/>
  <c r="CF594" i="24" s="1"/>
  <c r="CF593" i="24"/>
  <c r="BY99" i="24"/>
  <c r="CF722" i="24" s="1"/>
  <c r="CF721" i="24"/>
  <c r="BY102" i="24"/>
  <c r="CF746" i="24" s="1"/>
  <c r="CF745" i="24"/>
  <c r="CF697" i="24"/>
  <c r="BY96" i="24"/>
  <c r="CF698" i="24" s="1"/>
  <c r="BY81" i="24"/>
  <c r="CF578" i="24" s="1"/>
  <c r="CF577" i="24"/>
  <c r="CG865" i="24"/>
  <c r="BZ117" i="24"/>
  <c r="CG866" i="24" s="1"/>
  <c r="CG697" i="24"/>
  <c r="BZ96" i="24"/>
  <c r="CG698" i="24" s="1"/>
  <c r="CG633" i="24"/>
  <c r="BZ88" i="24"/>
  <c r="CG634" i="24" s="1"/>
  <c r="CF849" i="24"/>
  <c r="BY115" i="24"/>
  <c r="CF850" i="24" s="1"/>
  <c r="CF881" i="24"/>
  <c r="BY119" i="24"/>
  <c r="CF882" i="24" s="1"/>
  <c r="CF513" i="24"/>
  <c r="BY73" i="24"/>
  <c r="CF514" i="24" s="1"/>
  <c r="CG529" i="24"/>
  <c r="BZ75" i="24"/>
  <c r="CG530" i="24" s="1"/>
  <c r="CG521" i="24"/>
  <c r="BZ74" i="24"/>
  <c r="CG522" i="24" s="1"/>
  <c r="BY86" i="24"/>
  <c r="CF618" i="24" s="1"/>
  <c r="CF617" i="24"/>
  <c r="CG561" i="24"/>
  <c r="BZ79" i="24"/>
  <c r="CG562" i="24" s="1"/>
  <c r="BZ108" i="24"/>
  <c r="CG794" i="24" s="1"/>
  <c r="CG793" i="24"/>
  <c r="BY116" i="24"/>
  <c r="CF858" i="24" s="1"/>
  <c r="CF857" i="24"/>
  <c r="BY80" i="24"/>
  <c r="CF570" i="24" s="1"/>
  <c r="CF569" i="24"/>
  <c r="CL731" i="24"/>
  <c r="CG723" i="24"/>
  <c r="CM851" i="24"/>
  <c r="CH843" i="24"/>
  <c r="CL482" i="24"/>
  <c r="CM482" i="24" s="1"/>
  <c r="CN482" i="24" s="1"/>
  <c r="CL481" i="24"/>
  <c r="CM481" i="24" s="1"/>
  <c r="CN481" i="24" s="1"/>
  <c r="CL480" i="24"/>
  <c r="CM480" i="24" s="1"/>
  <c r="CN480" i="24" s="1"/>
  <c r="CL479" i="24"/>
  <c r="CM479" i="24" s="1"/>
  <c r="CN479" i="24" s="1"/>
  <c r="CL478" i="24"/>
  <c r="CM478" i="24" s="1"/>
  <c r="CN478" i="24" s="1"/>
  <c r="CL477" i="24"/>
  <c r="CM477" i="24" s="1"/>
  <c r="CN477" i="24" s="1"/>
  <c r="CL476" i="24"/>
  <c r="CM476" i="24" s="1"/>
  <c r="CN476" i="24" s="1"/>
  <c r="CL475" i="24"/>
  <c r="CL474" i="24"/>
  <c r="CM474" i="24" s="1"/>
  <c r="CN474" i="24" s="1"/>
  <c r="CL473" i="24"/>
  <c r="CM473" i="24" s="1"/>
  <c r="CN473" i="24" s="1"/>
  <c r="CL472" i="24"/>
  <c r="CM472" i="24" s="1"/>
  <c r="CN472" i="24" s="1"/>
  <c r="CL471" i="24"/>
  <c r="CM471" i="24" s="1"/>
  <c r="CN471" i="24" s="1"/>
  <c r="CL470" i="24"/>
  <c r="CM470" i="24" s="1"/>
  <c r="CN470" i="24" s="1"/>
  <c r="CL469" i="24"/>
  <c r="CM469" i="24" s="1"/>
  <c r="CN469" i="24" s="1"/>
  <c r="CL468" i="24"/>
  <c r="CM468" i="24" s="1"/>
  <c r="CN468" i="24" s="1"/>
  <c r="CL467" i="24"/>
  <c r="CL466" i="24"/>
  <c r="CM466" i="24" s="1"/>
  <c r="CN466" i="24" s="1"/>
  <c r="CL465" i="24"/>
  <c r="CM465" i="24" s="1"/>
  <c r="CN465" i="24" s="1"/>
  <c r="CL464" i="24"/>
  <c r="CM464" i="24" s="1"/>
  <c r="CN464" i="24" s="1"/>
  <c r="CL463" i="24"/>
  <c r="CM463" i="24" s="1"/>
  <c r="CN463" i="24" s="1"/>
  <c r="CL462" i="24"/>
  <c r="CM462" i="24" s="1"/>
  <c r="CN462" i="24" s="1"/>
  <c r="CL461" i="24"/>
  <c r="CM461" i="24" s="1"/>
  <c r="CN461" i="24" s="1"/>
  <c r="CL460" i="24"/>
  <c r="CM460" i="24" s="1"/>
  <c r="CN460" i="24" s="1"/>
  <c r="CL459" i="24"/>
  <c r="CL458" i="24"/>
  <c r="CM458" i="24" s="1"/>
  <c r="CN458" i="24" s="1"/>
  <c r="CL457" i="24"/>
  <c r="CM457" i="24" s="1"/>
  <c r="CN457" i="24" s="1"/>
  <c r="CL456" i="24"/>
  <c r="CM456" i="24" s="1"/>
  <c r="CN456" i="24" s="1"/>
  <c r="CL455" i="24"/>
  <c r="CM455" i="24" s="1"/>
  <c r="CN455" i="24" s="1"/>
  <c r="CL454" i="24"/>
  <c r="CM454" i="24" s="1"/>
  <c r="CN454" i="24" s="1"/>
  <c r="CL453" i="24"/>
  <c r="CM453" i="24" s="1"/>
  <c r="CN453" i="24" s="1"/>
  <c r="CL452" i="24"/>
  <c r="CM452" i="24" s="1"/>
  <c r="CN452" i="24" s="1"/>
  <c r="CL451" i="24"/>
  <c r="CL450" i="24"/>
  <c r="CM450" i="24" s="1"/>
  <c r="CN450" i="24" s="1"/>
  <c r="CL449" i="24"/>
  <c r="CM449" i="24" s="1"/>
  <c r="CN449" i="24" s="1"/>
  <c r="CL448" i="24"/>
  <c r="CM448" i="24" s="1"/>
  <c r="CN448" i="24" s="1"/>
  <c r="CL447" i="24"/>
  <c r="CM447" i="24" s="1"/>
  <c r="CN447" i="24" s="1"/>
  <c r="CL446" i="24"/>
  <c r="CM446" i="24" s="1"/>
  <c r="CN446" i="24" s="1"/>
  <c r="CL445" i="24"/>
  <c r="CM445" i="24" s="1"/>
  <c r="CN445" i="24" s="1"/>
  <c r="CL444" i="24"/>
  <c r="CM444" i="24" s="1"/>
  <c r="CN444" i="24" s="1"/>
  <c r="CL443" i="24"/>
  <c r="CL442" i="24"/>
  <c r="CM442" i="24" s="1"/>
  <c r="CN442" i="24" s="1"/>
  <c r="CL441" i="24"/>
  <c r="CM441" i="24" s="1"/>
  <c r="CN441" i="24" s="1"/>
  <c r="CL440" i="24"/>
  <c r="CM440" i="24" s="1"/>
  <c r="CN440" i="24" s="1"/>
  <c r="CL439" i="24"/>
  <c r="CM439" i="24" s="1"/>
  <c r="CN439" i="24" s="1"/>
  <c r="CL438" i="24"/>
  <c r="CM438" i="24" s="1"/>
  <c r="CN438" i="24" s="1"/>
  <c r="CL437" i="24"/>
  <c r="CM437" i="24" s="1"/>
  <c r="CN437" i="24" s="1"/>
  <c r="CL436" i="24"/>
  <c r="CM436" i="24" s="1"/>
  <c r="CN436" i="24" s="1"/>
  <c r="CL435" i="24"/>
  <c r="CL434" i="24"/>
  <c r="CM434" i="24" s="1"/>
  <c r="CN434" i="24" s="1"/>
  <c r="CL433" i="24"/>
  <c r="CM433" i="24" s="1"/>
  <c r="CN433" i="24" s="1"/>
  <c r="CL432" i="24"/>
  <c r="CM432" i="24" s="1"/>
  <c r="CN432" i="24" s="1"/>
  <c r="CL431" i="24"/>
  <c r="CM431" i="24" s="1"/>
  <c r="CN431" i="24" s="1"/>
  <c r="CL430" i="24"/>
  <c r="CM430" i="24" s="1"/>
  <c r="CN430" i="24" s="1"/>
  <c r="CL429" i="24"/>
  <c r="CM429" i="24" s="1"/>
  <c r="CN429" i="24" s="1"/>
  <c r="CL428" i="24"/>
  <c r="CM428" i="24" s="1"/>
  <c r="CN428" i="24" s="1"/>
  <c r="CL427" i="24"/>
  <c r="CL426" i="24"/>
  <c r="CM426" i="24" s="1"/>
  <c r="CN426" i="24" s="1"/>
  <c r="CL425" i="24"/>
  <c r="CM425" i="24" s="1"/>
  <c r="CN425" i="24" s="1"/>
  <c r="CL424" i="24"/>
  <c r="CM424" i="24" s="1"/>
  <c r="CN424" i="24" s="1"/>
  <c r="CL423" i="24"/>
  <c r="CM423" i="24" s="1"/>
  <c r="CN423" i="24" s="1"/>
  <c r="CL422" i="24"/>
  <c r="CM422" i="24" s="1"/>
  <c r="CN422" i="24" s="1"/>
  <c r="CL421" i="24"/>
  <c r="CM421" i="24" s="1"/>
  <c r="CN421" i="24" s="1"/>
  <c r="CL420" i="24"/>
  <c r="CM420" i="24" s="1"/>
  <c r="CN420" i="24" s="1"/>
  <c r="CL419" i="24"/>
  <c r="CL418" i="24"/>
  <c r="CM418" i="24" s="1"/>
  <c r="CN418" i="24" s="1"/>
  <c r="CL417" i="24"/>
  <c r="CM417" i="24" s="1"/>
  <c r="CN417" i="24" s="1"/>
  <c r="CL416" i="24"/>
  <c r="CM416" i="24" s="1"/>
  <c r="CN416" i="24" s="1"/>
  <c r="CL415" i="24"/>
  <c r="CM415" i="24" s="1"/>
  <c r="CN415" i="24" s="1"/>
  <c r="CL414" i="24"/>
  <c r="CM414" i="24" s="1"/>
  <c r="CN414" i="24" s="1"/>
  <c r="CL413" i="24"/>
  <c r="CM413" i="24" s="1"/>
  <c r="CN413" i="24" s="1"/>
  <c r="CL412" i="24"/>
  <c r="CM412" i="24" s="1"/>
  <c r="CN412" i="24" s="1"/>
  <c r="CL411" i="24"/>
  <c r="CL410" i="24"/>
  <c r="CM410" i="24" s="1"/>
  <c r="CN410" i="24" s="1"/>
  <c r="CL409" i="24"/>
  <c r="CM409" i="24" s="1"/>
  <c r="CN409" i="24" s="1"/>
  <c r="CL408" i="24"/>
  <c r="CM408" i="24" s="1"/>
  <c r="CN408" i="24" s="1"/>
  <c r="CL407" i="24"/>
  <c r="CM407" i="24" s="1"/>
  <c r="CN407" i="24" s="1"/>
  <c r="CL406" i="24"/>
  <c r="CM406" i="24" s="1"/>
  <c r="CN406" i="24" s="1"/>
  <c r="CL405" i="24"/>
  <c r="CM405" i="24" s="1"/>
  <c r="CN405" i="24" s="1"/>
  <c r="CL404" i="24"/>
  <c r="CM404" i="24" s="1"/>
  <c r="CN404" i="24" s="1"/>
  <c r="CL403" i="24"/>
  <c r="CL402" i="24"/>
  <c r="CM402" i="24" s="1"/>
  <c r="CN402" i="24" s="1"/>
  <c r="CL401" i="24"/>
  <c r="CM401" i="24" s="1"/>
  <c r="CN401" i="24" s="1"/>
  <c r="CL400" i="24"/>
  <c r="CM400" i="24" s="1"/>
  <c r="CN400" i="24" s="1"/>
  <c r="CL399" i="24"/>
  <c r="CM399" i="24" s="1"/>
  <c r="CN399" i="24" s="1"/>
  <c r="CL398" i="24"/>
  <c r="CM398" i="24" s="1"/>
  <c r="CN398" i="24" s="1"/>
  <c r="CL397" i="24"/>
  <c r="CM397" i="24" s="1"/>
  <c r="CN397" i="24" s="1"/>
  <c r="CL396" i="24"/>
  <c r="CM396" i="24" s="1"/>
  <c r="CN396" i="24" s="1"/>
  <c r="CL395" i="24"/>
  <c r="CL394" i="24"/>
  <c r="CM394" i="24" s="1"/>
  <c r="CN394" i="24" s="1"/>
  <c r="CL393" i="24"/>
  <c r="CM393" i="24" s="1"/>
  <c r="CN393" i="24" s="1"/>
  <c r="CL392" i="24"/>
  <c r="CM392" i="24" s="1"/>
  <c r="CN392" i="24" s="1"/>
  <c r="CL391" i="24"/>
  <c r="CM391" i="24" s="1"/>
  <c r="CN391" i="24" s="1"/>
  <c r="CL390" i="24"/>
  <c r="CM390" i="24" s="1"/>
  <c r="CN390" i="24" s="1"/>
  <c r="CL389" i="24"/>
  <c r="CM389" i="24" s="1"/>
  <c r="CN389" i="24" s="1"/>
  <c r="CL388" i="24"/>
  <c r="CM388" i="24" s="1"/>
  <c r="CN388" i="24" s="1"/>
  <c r="CL387" i="24"/>
  <c r="CL386" i="24"/>
  <c r="CM386" i="24" s="1"/>
  <c r="CN386" i="24" s="1"/>
  <c r="CL385" i="24"/>
  <c r="CM385" i="24" s="1"/>
  <c r="CN385" i="24" s="1"/>
  <c r="CL384" i="24"/>
  <c r="CM384" i="24" s="1"/>
  <c r="CN384" i="24" s="1"/>
  <c r="CL383" i="24"/>
  <c r="CM383" i="24" s="1"/>
  <c r="CN383" i="24" s="1"/>
  <c r="CL382" i="24"/>
  <c r="CM382" i="24" s="1"/>
  <c r="CN382" i="24" s="1"/>
  <c r="CL381" i="24"/>
  <c r="CM381" i="24" s="1"/>
  <c r="CN381" i="24" s="1"/>
  <c r="CL380" i="24"/>
  <c r="CM380" i="24" s="1"/>
  <c r="CN380" i="24" s="1"/>
  <c r="CL379" i="24"/>
  <c r="CL378" i="24"/>
  <c r="CM378" i="24" s="1"/>
  <c r="CN378" i="24" s="1"/>
  <c r="CL377" i="24"/>
  <c r="CM377" i="24" s="1"/>
  <c r="CN377" i="24" s="1"/>
  <c r="CL376" i="24"/>
  <c r="CM376" i="24" s="1"/>
  <c r="CN376" i="24" s="1"/>
  <c r="CL375" i="24"/>
  <c r="CM375" i="24" s="1"/>
  <c r="CN375" i="24" s="1"/>
  <c r="CL374" i="24"/>
  <c r="CM374" i="24" s="1"/>
  <c r="CN374" i="24" s="1"/>
  <c r="CL373" i="24"/>
  <c r="CM373" i="24" s="1"/>
  <c r="CN373" i="24" s="1"/>
  <c r="CL372" i="24"/>
  <c r="CM372" i="24" s="1"/>
  <c r="CN372" i="24" s="1"/>
  <c r="CL371" i="24"/>
  <c r="CL370" i="24"/>
  <c r="CM370" i="24" s="1"/>
  <c r="CN370" i="24" s="1"/>
  <c r="CL369" i="24"/>
  <c r="CM369" i="24" s="1"/>
  <c r="CN369" i="24" s="1"/>
  <c r="CL368" i="24"/>
  <c r="CM368" i="24" s="1"/>
  <c r="CN368" i="24" s="1"/>
  <c r="CL367" i="24"/>
  <c r="CM367" i="24" s="1"/>
  <c r="CN367" i="24" s="1"/>
  <c r="CL366" i="24"/>
  <c r="CM366" i="24" s="1"/>
  <c r="CN366" i="24" s="1"/>
  <c r="CL365" i="24"/>
  <c r="CM365" i="24" s="1"/>
  <c r="CN365" i="24" s="1"/>
  <c r="CL364" i="24"/>
  <c r="CM364" i="24" s="1"/>
  <c r="CN364" i="24" s="1"/>
  <c r="CL363" i="24"/>
  <c r="CL362" i="24"/>
  <c r="CM362" i="24" s="1"/>
  <c r="CN362" i="24" s="1"/>
  <c r="CL361" i="24"/>
  <c r="CM361" i="24" s="1"/>
  <c r="CN361" i="24" s="1"/>
  <c r="CL360" i="24"/>
  <c r="CM360" i="24" s="1"/>
  <c r="CN360" i="24" s="1"/>
  <c r="CL359" i="24"/>
  <c r="CM359" i="24" s="1"/>
  <c r="CN359" i="24" s="1"/>
  <c r="CL358" i="24"/>
  <c r="CM358" i="24" s="1"/>
  <c r="CN358" i="24" s="1"/>
  <c r="CL357" i="24"/>
  <c r="CM357" i="24" s="1"/>
  <c r="CN357" i="24" s="1"/>
  <c r="CL356" i="24"/>
  <c r="CM356" i="24" s="1"/>
  <c r="CN356" i="24" s="1"/>
  <c r="CL355" i="24"/>
  <c r="CL354" i="24"/>
  <c r="CM354" i="24" s="1"/>
  <c r="CN354" i="24" s="1"/>
  <c r="CL353" i="24"/>
  <c r="CM353" i="24" s="1"/>
  <c r="CN353" i="24" s="1"/>
  <c r="CL352" i="24"/>
  <c r="CM352" i="24" s="1"/>
  <c r="CN352" i="24" s="1"/>
  <c r="CL351" i="24"/>
  <c r="CM351" i="24" s="1"/>
  <c r="CN351" i="24" s="1"/>
  <c r="CL350" i="24"/>
  <c r="CM350" i="24" s="1"/>
  <c r="CN350" i="24" s="1"/>
  <c r="CL349" i="24"/>
  <c r="CM349" i="24" s="1"/>
  <c r="CN349" i="24" s="1"/>
  <c r="CL348" i="24"/>
  <c r="CM348" i="24" s="1"/>
  <c r="CN348" i="24" s="1"/>
  <c r="CL347" i="24"/>
  <c r="CL346" i="24"/>
  <c r="CM346" i="24" s="1"/>
  <c r="CN346" i="24" s="1"/>
  <c r="CL345" i="24"/>
  <c r="CM345" i="24" s="1"/>
  <c r="CN345" i="24" s="1"/>
  <c r="CL344" i="24"/>
  <c r="CM344" i="24" s="1"/>
  <c r="CN344" i="24" s="1"/>
  <c r="CL343" i="24"/>
  <c r="CM343" i="24" s="1"/>
  <c r="CN343" i="24" s="1"/>
  <c r="CL342" i="24"/>
  <c r="CM342" i="24" s="1"/>
  <c r="CN342" i="24" s="1"/>
  <c r="CL341" i="24"/>
  <c r="CM341" i="24" s="1"/>
  <c r="CN341" i="24" s="1"/>
  <c r="CL340" i="24"/>
  <c r="CM340" i="24" s="1"/>
  <c r="CN340" i="24" s="1"/>
  <c r="CL339" i="24"/>
  <c r="CL338" i="24"/>
  <c r="CM338" i="24" s="1"/>
  <c r="CN338" i="24" s="1"/>
  <c r="CL337" i="24"/>
  <c r="CM337" i="24" s="1"/>
  <c r="CN337" i="24" s="1"/>
  <c r="CL336" i="24"/>
  <c r="CM336" i="24" s="1"/>
  <c r="CN336" i="24" s="1"/>
  <c r="CL335" i="24"/>
  <c r="CM335" i="24" s="1"/>
  <c r="CN335" i="24" s="1"/>
  <c r="CL334" i="24"/>
  <c r="CM334" i="24" s="1"/>
  <c r="CN334" i="24" s="1"/>
  <c r="CL333" i="24"/>
  <c r="CM333" i="24" s="1"/>
  <c r="CN333" i="24" s="1"/>
  <c r="CL332" i="24"/>
  <c r="CM332" i="24" s="1"/>
  <c r="CN332" i="24" s="1"/>
  <c r="CL331" i="24"/>
  <c r="CL330" i="24"/>
  <c r="CM330" i="24" s="1"/>
  <c r="CN330" i="24" s="1"/>
  <c r="CL329" i="24"/>
  <c r="CM329" i="24" s="1"/>
  <c r="CN329" i="24" s="1"/>
  <c r="CL328" i="24"/>
  <c r="CM328" i="24" s="1"/>
  <c r="CN328" i="24" s="1"/>
  <c r="CL327" i="24"/>
  <c r="CM327" i="24" s="1"/>
  <c r="CN327" i="24" s="1"/>
  <c r="CL326" i="24"/>
  <c r="CM326" i="24" s="1"/>
  <c r="CN326" i="24" s="1"/>
  <c r="CL325" i="24"/>
  <c r="CM325" i="24" s="1"/>
  <c r="CN325" i="24" s="1"/>
  <c r="CL324" i="24"/>
  <c r="CM324" i="24" s="1"/>
  <c r="CN324" i="24" s="1"/>
  <c r="CL323" i="24"/>
  <c r="CL322" i="24"/>
  <c r="CM322" i="24" s="1"/>
  <c r="CN322" i="24" s="1"/>
  <c r="CL321" i="24"/>
  <c r="CM321" i="24" s="1"/>
  <c r="CN321" i="24" s="1"/>
  <c r="CL320" i="24"/>
  <c r="CM320" i="24" s="1"/>
  <c r="CN320" i="24" s="1"/>
  <c r="CL319" i="24"/>
  <c r="CM319" i="24" s="1"/>
  <c r="CN319" i="24" s="1"/>
  <c r="CL318" i="24"/>
  <c r="CM318" i="24" s="1"/>
  <c r="CN318" i="24" s="1"/>
  <c r="CL317" i="24"/>
  <c r="CM317" i="24" s="1"/>
  <c r="CN317" i="24" s="1"/>
  <c r="CL316" i="24"/>
  <c r="CM316" i="24" s="1"/>
  <c r="CN316" i="24" s="1"/>
  <c r="CL315" i="24"/>
  <c r="CL314" i="24"/>
  <c r="CM314" i="24" s="1"/>
  <c r="CN314" i="24" s="1"/>
  <c r="CL313" i="24"/>
  <c r="CM313" i="24" s="1"/>
  <c r="CN313" i="24" s="1"/>
  <c r="CL312" i="24"/>
  <c r="CM312" i="24" s="1"/>
  <c r="CN312" i="24" s="1"/>
  <c r="CL311" i="24"/>
  <c r="CM311" i="24" s="1"/>
  <c r="CN311" i="24" s="1"/>
  <c r="CL310" i="24"/>
  <c r="CM310" i="24" s="1"/>
  <c r="CN310" i="24" s="1"/>
  <c r="CL309" i="24"/>
  <c r="CM309" i="24" s="1"/>
  <c r="CN309" i="24" s="1"/>
  <c r="CL308" i="24"/>
  <c r="CM308" i="24" s="1"/>
  <c r="CN308" i="24" s="1"/>
  <c r="CL307" i="24"/>
  <c r="CL306" i="24"/>
  <c r="CM306" i="24" s="1"/>
  <c r="CN306" i="24" s="1"/>
  <c r="CL305" i="24"/>
  <c r="CM305" i="24" s="1"/>
  <c r="CN305" i="24" s="1"/>
  <c r="CL304" i="24"/>
  <c r="CM304" i="24" s="1"/>
  <c r="CN304" i="24" s="1"/>
  <c r="CL303" i="24"/>
  <c r="CM303" i="24" s="1"/>
  <c r="CN303" i="24" s="1"/>
  <c r="CL302" i="24"/>
  <c r="CM302" i="24" s="1"/>
  <c r="CN302" i="24" s="1"/>
  <c r="CL301" i="24"/>
  <c r="CM301" i="24" s="1"/>
  <c r="CN301" i="24" s="1"/>
  <c r="CL300" i="24"/>
  <c r="CM300" i="24" s="1"/>
  <c r="CN300" i="24" s="1"/>
  <c r="CL299" i="24"/>
  <c r="AC47" i="24"/>
  <c r="AC49" i="24"/>
  <c r="AC51" i="24"/>
  <c r="AC53" i="24"/>
  <c r="AC55" i="24"/>
  <c r="AC57" i="24"/>
  <c r="AC59" i="24"/>
  <c r="AC61" i="24"/>
  <c r="AC63" i="24"/>
  <c r="AC65" i="24"/>
  <c r="AC67" i="24"/>
  <c r="AC69" i="24"/>
  <c r="CF529" i="24" l="1"/>
  <c r="CF729" i="24"/>
  <c r="BY71" i="24"/>
  <c r="CF498" i="24" s="1"/>
  <c r="BY88" i="24"/>
  <c r="CF634" i="24" s="1"/>
  <c r="CM299" i="24"/>
  <c r="CG299" i="24"/>
  <c r="CM307" i="24"/>
  <c r="CG307" i="24"/>
  <c r="CM315" i="24"/>
  <c r="CG315" i="24"/>
  <c r="CM323" i="24"/>
  <c r="CG323" i="24"/>
  <c r="CM331" i="24"/>
  <c r="CG331" i="24"/>
  <c r="CM339" i="24"/>
  <c r="CG339" i="24"/>
  <c r="CM347" i="24"/>
  <c r="CG347" i="24"/>
  <c r="CM355" i="24"/>
  <c r="CG355" i="24"/>
  <c r="CM363" i="24"/>
  <c r="CG363" i="24"/>
  <c r="CM371" i="24"/>
  <c r="CG371" i="24"/>
  <c r="CM379" i="24"/>
  <c r="CG379" i="24"/>
  <c r="CM387" i="24"/>
  <c r="CG387" i="24"/>
  <c r="CM395" i="24"/>
  <c r="CG395" i="24"/>
  <c r="CM403" i="24"/>
  <c r="CG403" i="24"/>
  <c r="CM411" i="24"/>
  <c r="CG411" i="24"/>
  <c r="CM419" i="24"/>
  <c r="CG419" i="24"/>
  <c r="CM427" i="24"/>
  <c r="CG427" i="24"/>
  <c r="CM435" i="24"/>
  <c r="CG435" i="24"/>
  <c r="CM443" i="24"/>
  <c r="CG443" i="24"/>
  <c r="CM451" i="24"/>
  <c r="CG451" i="24"/>
  <c r="CM459" i="24"/>
  <c r="CG459" i="24"/>
  <c r="CM467" i="24"/>
  <c r="CG467" i="24"/>
  <c r="CM475" i="24"/>
  <c r="CG475" i="24"/>
  <c r="CM859" i="24"/>
  <c r="CH851" i="24"/>
  <c r="CL739" i="24"/>
  <c r="CG731" i="24"/>
  <c r="AD69" i="24"/>
  <c r="AD59" i="24"/>
  <c r="AD67" i="24"/>
  <c r="AD61" i="24"/>
  <c r="AD53" i="24"/>
  <c r="AD51" i="24"/>
  <c r="AD65" i="24"/>
  <c r="AD49" i="24"/>
  <c r="AD63" i="24"/>
  <c r="AD55" i="24"/>
  <c r="Y47" i="24"/>
  <c r="AF47" i="24" s="1"/>
  <c r="AG47" i="24" s="1"/>
  <c r="AD57" i="24"/>
  <c r="AE63" i="24"/>
  <c r="AE59" i="24"/>
  <c r="Y51" i="24"/>
  <c r="AF51" i="24" s="1"/>
  <c r="AG51" i="24" s="1"/>
  <c r="CN419" i="24" l="1"/>
  <c r="CH419" i="24"/>
  <c r="CN323" i="24"/>
  <c r="CH323" i="24"/>
  <c r="CN475" i="24"/>
  <c r="CH475" i="24"/>
  <c r="CN443" i="24"/>
  <c r="CH443" i="24"/>
  <c r="CN411" i="24"/>
  <c r="CH411" i="24"/>
  <c r="CN379" i="24"/>
  <c r="CH379" i="24"/>
  <c r="CN347" i="24"/>
  <c r="CH347" i="24"/>
  <c r="CN315" i="24"/>
  <c r="CH315" i="24"/>
  <c r="CN387" i="24"/>
  <c r="CH387" i="24"/>
  <c r="CN355" i="24"/>
  <c r="CH355" i="24"/>
  <c r="CN435" i="24"/>
  <c r="CH435" i="24"/>
  <c r="CN403" i="24"/>
  <c r="CH403" i="24"/>
  <c r="CN371" i="24"/>
  <c r="CH371" i="24"/>
  <c r="CN339" i="24"/>
  <c r="CH339" i="24"/>
  <c r="CN307" i="24"/>
  <c r="CH307" i="24"/>
  <c r="CN451" i="24"/>
  <c r="CH451" i="24"/>
  <c r="CM867" i="24"/>
  <c r="CH859" i="24"/>
  <c r="CN467" i="24"/>
  <c r="CH467" i="24"/>
  <c r="CG739" i="24"/>
  <c r="CL747" i="24"/>
  <c r="CN459" i="24"/>
  <c r="CH459" i="24"/>
  <c r="CN427" i="24"/>
  <c r="CH427" i="24"/>
  <c r="CN395" i="24"/>
  <c r="CH395" i="24"/>
  <c r="CN363" i="24"/>
  <c r="CH363" i="24"/>
  <c r="CN331" i="24"/>
  <c r="CH331" i="24"/>
  <c r="CN299" i="24"/>
  <c r="CH299" i="24"/>
  <c r="AE51" i="24"/>
  <c r="AE53" i="24"/>
  <c r="Y63" i="24"/>
  <c r="AF63" i="24" s="1"/>
  <c r="AG63" i="24" s="1"/>
  <c r="AE61" i="24"/>
  <c r="Y53" i="24"/>
  <c r="AF53" i="24" s="1"/>
  <c r="AG53" i="24" s="1"/>
  <c r="Y59" i="24"/>
  <c r="AF59" i="24" s="1"/>
  <c r="AG59" i="24" s="1"/>
  <c r="AE69" i="24"/>
  <c r="Y69" i="24"/>
  <c r="AF69" i="24" s="1"/>
  <c r="AG69" i="24" s="1"/>
  <c r="Y61" i="24"/>
  <c r="AF61" i="24" s="1"/>
  <c r="AG61" i="24" s="1"/>
  <c r="Y49" i="24"/>
  <c r="AF49" i="24" s="1"/>
  <c r="AG49" i="24" s="1"/>
  <c r="Y67" i="24"/>
  <c r="AF67" i="24" s="1"/>
  <c r="AG67" i="24" s="1"/>
  <c r="AE67" i="24"/>
  <c r="AE55" i="24"/>
  <c r="Y55" i="24"/>
  <c r="AF55" i="24" s="1"/>
  <c r="AG55" i="24" s="1"/>
  <c r="AE65" i="24"/>
  <c r="AE57" i="24"/>
  <c r="Y57" i="24"/>
  <c r="AF57" i="24" s="1"/>
  <c r="AG57" i="24" s="1"/>
  <c r="AE49" i="24"/>
  <c r="Y65" i="24"/>
  <c r="AF65" i="24" s="1"/>
  <c r="AG65" i="24" s="1"/>
  <c r="AD47" i="24"/>
  <c r="AE47" i="24"/>
  <c r="CG747" i="24" l="1"/>
  <c r="CL755" i="24"/>
  <c r="CM875" i="24"/>
  <c r="CH867" i="24"/>
  <c r="AH53" i="24"/>
  <c r="AH51" i="24"/>
  <c r="AK51" i="24" s="1"/>
  <c r="AH63" i="24"/>
  <c r="AH65" i="24"/>
  <c r="AI65" i="24" s="1"/>
  <c r="AH67" i="24"/>
  <c r="AI67" i="24" s="1"/>
  <c r="AH59" i="24"/>
  <c r="AH69" i="24"/>
  <c r="AI69" i="24" s="1"/>
  <c r="AH61" i="24"/>
  <c r="AI61" i="24" s="1"/>
  <c r="AH55" i="24"/>
  <c r="AH57" i="24"/>
  <c r="AH49" i="24"/>
  <c r="AH47" i="24"/>
  <c r="AN59" i="24" l="1"/>
  <c r="AO59" i="24" s="1"/>
  <c r="CM883" i="24"/>
  <c r="CH883" i="24" s="1"/>
  <c r="CH875" i="24"/>
  <c r="CL763" i="24"/>
  <c r="CG755" i="24"/>
  <c r="AJ53" i="24"/>
  <c r="AJ63" i="24"/>
  <c r="AM53" i="24"/>
  <c r="AK53" i="24"/>
  <c r="AL53" i="24" s="1"/>
  <c r="AI53" i="24"/>
  <c r="AK65" i="24"/>
  <c r="AL65" i="24" s="1"/>
  <c r="AM65" i="24" s="1"/>
  <c r="AL51" i="24"/>
  <c r="AN51" i="24" s="1"/>
  <c r="AO51" i="24" s="1"/>
  <c r="AP51" i="24" s="1"/>
  <c r="AJ51" i="24"/>
  <c r="AM51" i="24"/>
  <c r="AI51" i="24"/>
  <c r="AQ51" i="24" s="1"/>
  <c r="AJ65" i="24"/>
  <c r="AK63" i="24"/>
  <c r="AL63" i="24" s="1"/>
  <c r="AM63" i="24" s="1"/>
  <c r="AJ69" i="24"/>
  <c r="AI59" i="24"/>
  <c r="AK59" i="24"/>
  <c r="AL59" i="24" s="1"/>
  <c r="AM59" i="24" s="1"/>
  <c r="AI63" i="24"/>
  <c r="AJ59" i="24"/>
  <c r="AJ61" i="24"/>
  <c r="AK61" i="24"/>
  <c r="AQ61" i="24" s="1"/>
  <c r="AK69" i="24"/>
  <c r="AJ67" i="24"/>
  <c r="AK67" i="24"/>
  <c r="AL67" i="24" s="1"/>
  <c r="AM67" i="24"/>
  <c r="AN67" i="24" s="1"/>
  <c r="AK47" i="24"/>
  <c r="AL47" i="24" s="1"/>
  <c r="AM47" i="24" s="1"/>
  <c r="AJ55" i="24"/>
  <c r="AK55" i="24"/>
  <c r="AI55" i="24"/>
  <c r="AI47" i="24"/>
  <c r="AK57" i="24"/>
  <c r="AI57" i="24"/>
  <c r="AJ57" i="24"/>
  <c r="AJ47" i="24"/>
  <c r="AJ49" i="24"/>
  <c r="AI49" i="24"/>
  <c r="AK49" i="24"/>
  <c r="AN47" i="24" l="1"/>
  <c r="AO47" i="24" s="1"/>
  <c r="AP47" i="24" s="1"/>
  <c r="AS59" i="24"/>
  <c r="AN53" i="24"/>
  <c r="AO53" i="24" s="1"/>
  <c r="AP53" i="24" s="1"/>
  <c r="AN63" i="24"/>
  <c r="AO63" i="24" s="1"/>
  <c r="AP63" i="24" s="1"/>
  <c r="AN61" i="24"/>
  <c r="AO61" i="24" s="1"/>
  <c r="AP61" i="24" s="1"/>
  <c r="AU61" i="24" s="1"/>
  <c r="AN65" i="24"/>
  <c r="AO65" i="24" s="1"/>
  <c r="AP65" i="24" s="1"/>
  <c r="AP59" i="24"/>
  <c r="AR59" i="24" s="1"/>
  <c r="CL771" i="24"/>
  <c r="CG763" i="24"/>
  <c r="BC51" i="24"/>
  <c r="CH332" i="24" s="1"/>
  <c r="BC61" i="24"/>
  <c r="BG61" i="24" s="1"/>
  <c r="AQ53" i="24"/>
  <c r="AQ63" i="24"/>
  <c r="AQ65" i="24"/>
  <c r="AU51" i="24"/>
  <c r="BB51" i="24"/>
  <c r="CG332" i="24" s="1"/>
  <c r="AS51" i="24"/>
  <c r="AQ59" i="24"/>
  <c r="BB61" i="24"/>
  <c r="CG412" i="24" s="1"/>
  <c r="AL61" i="24"/>
  <c r="AM61" i="24" s="1"/>
  <c r="AQ67" i="24"/>
  <c r="AS67" i="24"/>
  <c r="AO67" i="24"/>
  <c r="AP67" i="24" s="1"/>
  <c r="AL69" i="24"/>
  <c r="AQ69" i="24"/>
  <c r="AL55" i="24"/>
  <c r="AQ55" i="24"/>
  <c r="AQ47" i="24"/>
  <c r="AQ57" i="24"/>
  <c r="AL57" i="24"/>
  <c r="AM57" i="24" s="1"/>
  <c r="AQ49" i="24"/>
  <c r="AL49" i="24"/>
  <c r="AM49" i="24" s="1"/>
  <c r="AR51" i="24"/>
  <c r="AS47" i="24" l="1"/>
  <c r="AR63" i="24"/>
  <c r="AT63" i="24" s="1"/>
  <c r="S63" i="24" s="1"/>
  <c r="AS61" i="24"/>
  <c r="AS63" i="24"/>
  <c r="AR65" i="24"/>
  <c r="AT65" i="24" s="1"/>
  <c r="S65" i="24" s="1"/>
  <c r="AR47" i="24"/>
  <c r="AT47" i="24" s="1"/>
  <c r="S47" i="24" s="1"/>
  <c r="AM55" i="24"/>
  <c r="AN55" i="24"/>
  <c r="AM69" i="24"/>
  <c r="AN69" i="24"/>
  <c r="AN57" i="24"/>
  <c r="AR53" i="24"/>
  <c r="AT53" i="24" s="1"/>
  <c r="S53" i="24" s="1"/>
  <c r="AS65" i="24"/>
  <c r="AS53" i="24"/>
  <c r="AN49" i="24"/>
  <c r="T61" i="24"/>
  <c r="O61" i="24"/>
  <c r="T51" i="24"/>
  <c r="O51" i="24"/>
  <c r="CL779" i="24"/>
  <c r="CG771" i="24"/>
  <c r="M51" i="24"/>
  <c r="CH413" i="24"/>
  <c r="BK61" i="24"/>
  <c r="CH414" i="24" s="1"/>
  <c r="CH412" i="24"/>
  <c r="BC63" i="24"/>
  <c r="CH428" i="24" s="1"/>
  <c r="BC59" i="24"/>
  <c r="BG59" i="24" s="1"/>
  <c r="M59" i="24"/>
  <c r="BG51" i="24"/>
  <c r="CH333" i="24" s="1"/>
  <c r="BC65" i="24"/>
  <c r="CH444" i="24" s="1"/>
  <c r="AU47" i="24"/>
  <c r="BF51" i="24"/>
  <c r="BB63" i="24"/>
  <c r="CG428" i="24" s="1"/>
  <c r="AU63" i="24"/>
  <c r="BC53" i="24"/>
  <c r="CH348" i="24" s="1"/>
  <c r="BB53" i="24"/>
  <c r="CG348" i="24" s="1"/>
  <c r="AU53" i="24"/>
  <c r="AU65" i="24"/>
  <c r="BB65" i="24"/>
  <c r="CG444" i="24" s="1"/>
  <c r="BB59" i="24"/>
  <c r="CG396" i="24" s="1"/>
  <c r="AU59" i="24"/>
  <c r="AR61" i="24"/>
  <c r="AU67" i="24"/>
  <c r="AR67" i="24"/>
  <c r="M67" i="24" s="1"/>
  <c r="BB69" i="24"/>
  <c r="CG476" i="24" s="1"/>
  <c r="BC69" i="24"/>
  <c r="CH476" i="24" s="1"/>
  <c r="BC67" i="24"/>
  <c r="CH460" i="24" s="1"/>
  <c r="BB67" i="24"/>
  <c r="CG460" i="24" s="1"/>
  <c r="BB47" i="24"/>
  <c r="CG300" i="24" s="1"/>
  <c r="BC47" i="24"/>
  <c r="CH300" i="24" s="1"/>
  <c r="BC55" i="24"/>
  <c r="CH364" i="24" s="1"/>
  <c r="BB55" i="24"/>
  <c r="CG364" i="24" s="1"/>
  <c r="BC57" i="24"/>
  <c r="CH380" i="24" s="1"/>
  <c r="BB57" i="24"/>
  <c r="CG380" i="24" s="1"/>
  <c r="BC49" i="24"/>
  <c r="CH316" i="24" s="1"/>
  <c r="BB49" i="24"/>
  <c r="CG316" i="24" s="1"/>
  <c r="AT59" i="24"/>
  <c r="S59" i="24" s="1"/>
  <c r="AT51" i="24"/>
  <c r="S51" i="24" s="1"/>
  <c r="M61" i="24" l="1"/>
  <c r="M47" i="24"/>
  <c r="M53" i="24"/>
  <c r="M63" i="24"/>
  <c r="M65" i="24"/>
  <c r="AO57" i="24"/>
  <c r="AS57" i="24"/>
  <c r="AO69" i="24"/>
  <c r="AS69" i="24"/>
  <c r="AO55" i="24"/>
  <c r="AS55" i="24"/>
  <c r="AO49" i="24"/>
  <c r="AS49" i="24"/>
  <c r="O69" i="24"/>
  <c r="O55" i="24"/>
  <c r="T65" i="24"/>
  <c r="O65" i="24"/>
  <c r="T47" i="24"/>
  <c r="O47" i="24"/>
  <c r="O49" i="24"/>
  <c r="T53" i="24"/>
  <c r="O53" i="24"/>
  <c r="T67" i="24"/>
  <c r="O67" i="24"/>
  <c r="N51" i="24"/>
  <c r="R51" i="24" s="1"/>
  <c r="Q51" i="24"/>
  <c r="P51" i="24"/>
  <c r="O57" i="24"/>
  <c r="T59" i="24"/>
  <c r="O59" i="24"/>
  <c r="T63" i="24"/>
  <c r="O63" i="24"/>
  <c r="N61" i="24"/>
  <c r="Q61" i="24"/>
  <c r="P61" i="24"/>
  <c r="BG63" i="24"/>
  <c r="CH429" i="24" s="1"/>
  <c r="CL787" i="24"/>
  <c r="CG779" i="24"/>
  <c r="BO61" i="24"/>
  <c r="CH415" i="24" s="1"/>
  <c r="BK51" i="24"/>
  <c r="CH334" i="24" s="1"/>
  <c r="CG333" i="24"/>
  <c r="BG65" i="24"/>
  <c r="BK65" i="24" s="1"/>
  <c r="CH396" i="24"/>
  <c r="BJ51" i="24"/>
  <c r="CG334" i="24" s="1"/>
  <c r="BK59" i="24"/>
  <c r="CH397" i="24"/>
  <c r="BF63" i="24"/>
  <c r="AT61" i="24"/>
  <c r="S61" i="24" s="1"/>
  <c r="BF53" i="24"/>
  <c r="BF47" i="24"/>
  <c r="BF65" i="24"/>
  <c r="BG53" i="24"/>
  <c r="CH349" i="24" s="1"/>
  <c r="AT67" i="24"/>
  <c r="S67" i="24" s="1"/>
  <c r="BF61" i="24"/>
  <c r="R61" i="24" s="1"/>
  <c r="BF59" i="24"/>
  <c r="BF67" i="24"/>
  <c r="BG67" i="24"/>
  <c r="CH461" i="24" s="1"/>
  <c r="BG69" i="24"/>
  <c r="CH477" i="24" s="1"/>
  <c r="BG47" i="24"/>
  <c r="CH301" i="24" s="1"/>
  <c r="BG55" i="24"/>
  <c r="CH365" i="24" s="1"/>
  <c r="BG57" i="24"/>
  <c r="CH381" i="24" s="1"/>
  <c r="BG49" i="24"/>
  <c r="CH317" i="24" s="1"/>
  <c r="AP49" i="24" l="1"/>
  <c r="AU49" i="24" s="1"/>
  <c r="AP55" i="24"/>
  <c r="AU55" i="24" s="1"/>
  <c r="AP69" i="24"/>
  <c r="AU69" i="24" s="1"/>
  <c r="AP57" i="24"/>
  <c r="AU57" i="24" s="1"/>
  <c r="N67" i="24"/>
  <c r="R67" i="24" s="1"/>
  <c r="Q67" i="24"/>
  <c r="P67" i="24"/>
  <c r="Q65" i="24"/>
  <c r="N65" i="24"/>
  <c r="R65" i="24" s="1"/>
  <c r="P65" i="24"/>
  <c r="N59" i="24"/>
  <c r="R59" i="24" s="1"/>
  <c r="Q59" i="24"/>
  <c r="P59" i="24"/>
  <c r="N53" i="24"/>
  <c r="R53" i="24" s="1"/>
  <c r="Q53" i="24"/>
  <c r="P53" i="24"/>
  <c r="N55" i="24"/>
  <c r="Q55" i="24"/>
  <c r="P55" i="24"/>
  <c r="Q63" i="24"/>
  <c r="N63" i="24"/>
  <c r="R63" i="24" s="1"/>
  <c r="P63" i="24"/>
  <c r="N47" i="24"/>
  <c r="R47" i="24" s="1"/>
  <c r="Q47" i="24"/>
  <c r="P47" i="24"/>
  <c r="Q49" i="24"/>
  <c r="N49" i="24"/>
  <c r="P49" i="24"/>
  <c r="Q69" i="24"/>
  <c r="N69" i="24"/>
  <c r="P69" i="24"/>
  <c r="N57" i="24"/>
  <c r="Q57" i="24"/>
  <c r="P57" i="24"/>
  <c r="BS61" i="24"/>
  <c r="CH416" i="24" s="1"/>
  <c r="BK63" i="24"/>
  <c r="BO63" i="24" s="1"/>
  <c r="CH431" i="24" s="1"/>
  <c r="CG787" i="24"/>
  <c r="CL795" i="24"/>
  <c r="BO51" i="24"/>
  <c r="CH335" i="24" s="1"/>
  <c r="CG461" i="24"/>
  <c r="CG445" i="24"/>
  <c r="CG301" i="24"/>
  <c r="CH446" i="24"/>
  <c r="BO65" i="24"/>
  <c r="CH447" i="24" s="1"/>
  <c r="CH445" i="24"/>
  <c r="BN51" i="24"/>
  <c r="CG335" i="24" s="1"/>
  <c r="CG349" i="24"/>
  <c r="BJ59" i="24"/>
  <c r="CG398" i="24" s="1"/>
  <c r="CG397" i="24"/>
  <c r="CG429" i="24"/>
  <c r="BJ61" i="24"/>
  <c r="CG414" i="24" s="1"/>
  <c r="CG413" i="24"/>
  <c r="CH398" i="24"/>
  <c r="BO59" i="24"/>
  <c r="BJ53" i="24"/>
  <c r="CG350" i="24" s="1"/>
  <c r="BJ47" i="24"/>
  <c r="BJ63" i="24"/>
  <c r="BJ65" i="24"/>
  <c r="CG446" i="24" s="1"/>
  <c r="BK53" i="24"/>
  <c r="CH350" i="24" s="1"/>
  <c r="BJ67" i="24"/>
  <c r="BK69" i="24"/>
  <c r="CH478" i="24" s="1"/>
  <c r="BK67" i="24"/>
  <c r="CH462" i="24" s="1"/>
  <c r="BK47" i="24"/>
  <c r="CH302" i="24" s="1"/>
  <c r="BK55" i="24"/>
  <c r="CH366" i="24" s="1"/>
  <c r="BK57" i="24"/>
  <c r="CH382" i="24" s="1"/>
  <c r="BK49" i="24"/>
  <c r="CH318" i="24" s="1"/>
  <c r="AR57" i="24" l="1"/>
  <c r="AT57" i="24" s="1"/>
  <c r="S57" i="24" s="1"/>
  <c r="AR49" i="24"/>
  <c r="BF49" i="24" s="1"/>
  <c r="R49" i="24" s="1"/>
  <c r="AR69" i="24"/>
  <c r="M69" i="24" s="1"/>
  <c r="AR55" i="24"/>
  <c r="M55" i="24" s="1"/>
  <c r="T57" i="24"/>
  <c r="T69" i="24"/>
  <c r="T55" i="24"/>
  <c r="T49" i="24"/>
  <c r="BW61" i="24"/>
  <c r="CH417" i="24" s="1"/>
  <c r="CH430" i="24"/>
  <c r="CL803" i="24"/>
  <c r="CG795" i="24"/>
  <c r="BR51" i="24"/>
  <c r="CG336" i="24" s="1"/>
  <c r="BS51" i="24"/>
  <c r="CH336" i="24" s="1"/>
  <c r="BS65" i="24"/>
  <c r="CH448" i="24" s="1"/>
  <c r="BN59" i="24"/>
  <c r="CG399" i="24" s="1"/>
  <c r="BN61" i="24"/>
  <c r="CG415" i="24" s="1"/>
  <c r="BN53" i="24"/>
  <c r="CG351" i="24" s="1"/>
  <c r="BN63" i="24"/>
  <c r="CG431" i="24" s="1"/>
  <c r="CG430" i="24"/>
  <c r="BN47" i="24"/>
  <c r="CG303" i="24" s="1"/>
  <c r="CG302" i="24"/>
  <c r="BN67" i="24"/>
  <c r="CG463" i="24" s="1"/>
  <c r="CG462" i="24"/>
  <c r="CH399" i="24"/>
  <c r="BS59" i="24"/>
  <c r="BS63" i="24"/>
  <c r="CH432" i="24" s="1"/>
  <c r="BN65" i="24"/>
  <c r="CG447" i="24" s="1"/>
  <c r="BO53" i="24"/>
  <c r="BO67" i="24"/>
  <c r="BO69" i="24"/>
  <c r="CH479" i="24" s="1"/>
  <c r="BO47" i="24"/>
  <c r="CH303" i="24" s="1"/>
  <c r="BO55" i="24"/>
  <c r="CH367" i="24" s="1"/>
  <c r="BO57" i="24"/>
  <c r="CH383" i="24" s="1"/>
  <c r="BO49" i="24"/>
  <c r="CH319" i="24" s="1"/>
  <c r="AT49" i="24" l="1"/>
  <c r="S49" i="24" s="1"/>
  <c r="M49" i="24"/>
  <c r="BF57" i="24"/>
  <c r="M57" i="24"/>
  <c r="BF55" i="24"/>
  <c r="R55" i="24" s="1"/>
  <c r="BF69" i="24"/>
  <c r="R69" i="24" s="1"/>
  <c r="AT69" i="24"/>
  <c r="S69" i="24" s="1"/>
  <c r="AT55" i="24"/>
  <c r="S55" i="24" s="1"/>
  <c r="BJ49" i="24"/>
  <c r="CG317" i="24"/>
  <c r="CA61" i="24"/>
  <c r="CH418" i="24" s="1"/>
  <c r="BW65" i="24"/>
  <c r="CH449" i="24" s="1"/>
  <c r="CL811" i="24"/>
  <c r="CG803" i="24"/>
  <c r="BV51" i="24"/>
  <c r="CG337" i="24" s="1"/>
  <c r="BW51" i="24"/>
  <c r="CH337" i="24" s="1"/>
  <c r="BR59" i="24"/>
  <c r="CG400" i="24" s="1"/>
  <c r="BR61" i="24"/>
  <c r="CG416" i="24" s="1"/>
  <c r="BW63" i="24"/>
  <c r="CH433" i="24" s="1"/>
  <c r="BR67" i="24"/>
  <c r="CG464" i="24" s="1"/>
  <c r="CH463" i="24"/>
  <c r="BR63" i="24"/>
  <c r="CG432" i="24" s="1"/>
  <c r="BR53" i="24"/>
  <c r="CG352" i="24" s="1"/>
  <c r="CH351" i="24"/>
  <c r="CH400" i="24"/>
  <c r="BW59" i="24"/>
  <c r="BR65" i="24"/>
  <c r="BS53" i="24"/>
  <c r="BS69" i="24"/>
  <c r="CH480" i="24" s="1"/>
  <c r="BS67" i="24"/>
  <c r="BS47" i="24"/>
  <c r="CH304" i="24" s="1"/>
  <c r="BS55" i="24"/>
  <c r="CH368" i="24" s="1"/>
  <c r="BR47" i="24"/>
  <c r="CG304" i="24" s="1"/>
  <c r="BS57" i="24"/>
  <c r="CH384" i="24" s="1"/>
  <c r="BS49" i="24"/>
  <c r="CH320" i="24" s="1"/>
  <c r="CG381" i="24" l="1"/>
  <c r="R57" i="24"/>
  <c r="BJ57" i="24"/>
  <c r="BN57" i="24" s="1"/>
  <c r="CG477" i="24"/>
  <c r="BJ69" i="24"/>
  <c r="BN69" i="24" s="1"/>
  <c r="CG365" i="24"/>
  <c r="BJ55" i="24"/>
  <c r="CG366" i="24" s="1"/>
  <c r="BN49" i="24"/>
  <c r="CG318" i="24"/>
  <c r="BZ51" i="24"/>
  <c r="CG338" i="24" s="1"/>
  <c r="CA51" i="24"/>
  <c r="CH338" i="24" s="1"/>
  <c r="BV61" i="24"/>
  <c r="CG417" i="24" s="1"/>
  <c r="CA65" i="24"/>
  <c r="CH450" i="24" s="1"/>
  <c r="CL819" i="24"/>
  <c r="CG811" i="24"/>
  <c r="BV59" i="24"/>
  <c r="BZ59" i="24" s="1"/>
  <c r="CG402" i="24" s="1"/>
  <c r="CA63" i="24"/>
  <c r="CH434" i="24" s="1"/>
  <c r="CH401" i="24"/>
  <c r="CA59" i="24"/>
  <c r="CH402" i="24" s="1"/>
  <c r="BV53" i="24"/>
  <c r="CG353" i="24" s="1"/>
  <c r="CH352" i="24"/>
  <c r="BV67" i="24"/>
  <c r="CG465" i="24" s="1"/>
  <c r="CH464" i="24"/>
  <c r="BV65" i="24"/>
  <c r="CG448" i="24"/>
  <c r="BV63" i="24"/>
  <c r="BW53" i="24"/>
  <c r="CH353" i="24" s="1"/>
  <c r="BW69" i="24"/>
  <c r="CH481" i="24" s="1"/>
  <c r="BW67" i="24"/>
  <c r="BV47" i="24"/>
  <c r="CG305" i="24" s="1"/>
  <c r="BW55" i="24"/>
  <c r="CH369" i="24" s="1"/>
  <c r="BW47" i="24"/>
  <c r="CH305" i="24" s="1"/>
  <c r="BW57" i="24"/>
  <c r="CH385" i="24" s="1"/>
  <c r="BW49" i="24"/>
  <c r="CH321" i="24" s="1"/>
  <c r="BN55" i="24" l="1"/>
  <c r="CG367" i="24" s="1"/>
  <c r="CG382" i="24"/>
  <c r="CG478" i="24"/>
  <c r="CG383" i="24"/>
  <c r="BR57" i="24"/>
  <c r="CG319" i="24"/>
  <c r="BR49" i="24"/>
  <c r="CG479" i="24"/>
  <c r="BR69" i="24"/>
  <c r="BZ61" i="24"/>
  <c r="CG418" i="24" s="1"/>
  <c r="CG401" i="24"/>
  <c r="CL827" i="24"/>
  <c r="CG819" i="24"/>
  <c r="CG449" i="24"/>
  <c r="BZ65" i="24"/>
  <c r="CG450" i="24" s="1"/>
  <c r="BZ67" i="24"/>
  <c r="CG466" i="24" s="1"/>
  <c r="CH465" i="24"/>
  <c r="BZ63" i="24"/>
  <c r="CG434" i="24" s="1"/>
  <c r="CG433" i="24"/>
  <c r="CA53" i="24"/>
  <c r="CH354" i="24" s="1"/>
  <c r="BZ53" i="24"/>
  <c r="CG354" i="24" s="1"/>
  <c r="CA67" i="24"/>
  <c r="CH466" i="24" s="1"/>
  <c r="BZ47" i="24"/>
  <c r="CG306" i="24" s="1"/>
  <c r="CA69" i="24"/>
  <c r="CH482" i="24" s="1"/>
  <c r="CA55" i="24"/>
  <c r="CH370" i="24" s="1"/>
  <c r="CA47" i="24"/>
  <c r="CH306" i="24" s="1"/>
  <c r="CA57" i="24"/>
  <c r="CH386" i="24" s="1"/>
  <c r="CA49" i="24"/>
  <c r="CH322" i="24" s="1"/>
  <c r="BR55" i="24" l="1"/>
  <c r="CG368" i="24" s="1"/>
  <c r="CG480" i="24"/>
  <c r="BV69" i="24"/>
  <c r="CG320" i="24"/>
  <c r="BV49" i="24"/>
  <c r="CG384" i="24"/>
  <c r="BV57" i="24"/>
  <c r="CL835" i="24"/>
  <c r="CG827" i="24"/>
  <c r="CR50" i="24"/>
  <c r="CR51" i="24"/>
  <c r="DH50" i="24"/>
  <c r="DI50" i="24"/>
  <c r="DB47" i="24"/>
  <c r="DD47" i="24" s="1"/>
  <c r="DI47" i="24" s="1"/>
  <c r="DB49" i="24"/>
  <c r="DD49" i="24" s="1"/>
  <c r="DI49" i="24" s="1"/>
  <c r="DA47" i="24"/>
  <c r="DA49" i="24"/>
  <c r="CZ47" i="24"/>
  <c r="CZ49" i="24"/>
  <c r="BV55" i="24" l="1"/>
  <c r="CG369" i="24" s="1"/>
  <c r="CG385" i="24"/>
  <c r="BZ57" i="24"/>
  <c r="CG386" i="24" s="1"/>
  <c r="CG321" i="24"/>
  <c r="BZ49" i="24"/>
  <c r="CG322" i="24" s="1"/>
  <c r="CG481" i="24"/>
  <c r="BZ69" i="24"/>
  <c r="CG482" i="24" s="1"/>
  <c r="CL843" i="24"/>
  <c r="CG835" i="24"/>
  <c r="CX47" i="24"/>
  <c r="DE49" i="24"/>
  <c r="DE47" i="24"/>
  <c r="CX49" i="24"/>
  <c r="DF49" i="24"/>
  <c r="CY47" i="24"/>
  <c r="DF47" i="24"/>
  <c r="CY49" i="24"/>
  <c r="CL12" i="24"/>
  <c r="CM12" i="24" s="1"/>
  <c r="CN12" i="24" s="1"/>
  <c r="CL13" i="24"/>
  <c r="CM13" i="24" s="1"/>
  <c r="CN13" i="24" s="1"/>
  <c r="CL14" i="24"/>
  <c r="CM14" i="24" s="1"/>
  <c r="CN14" i="24" s="1"/>
  <c r="CL15" i="24"/>
  <c r="CM15" i="24" s="1"/>
  <c r="CN15" i="24" s="1"/>
  <c r="CL16" i="24"/>
  <c r="CM16" i="24" s="1"/>
  <c r="CN16" i="24" s="1"/>
  <c r="CL17" i="24"/>
  <c r="CM17" i="24" s="1"/>
  <c r="CN17" i="24" s="1"/>
  <c r="CL18" i="24"/>
  <c r="CM18" i="24" s="1"/>
  <c r="CN18" i="24" s="1"/>
  <c r="CL19" i="24"/>
  <c r="CG19" i="24" s="1"/>
  <c r="CL20" i="24"/>
  <c r="CM20" i="24" s="1"/>
  <c r="CN20" i="24" s="1"/>
  <c r="CL21" i="24"/>
  <c r="CM21" i="24" s="1"/>
  <c r="CN21" i="24" s="1"/>
  <c r="CL22" i="24"/>
  <c r="CM22" i="24" s="1"/>
  <c r="CN22" i="24" s="1"/>
  <c r="CL23" i="24"/>
  <c r="CM23" i="24" s="1"/>
  <c r="CN23" i="24" s="1"/>
  <c r="CL24" i="24"/>
  <c r="CM24" i="24" s="1"/>
  <c r="CN24" i="24" s="1"/>
  <c r="CL25" i="24"/>
  <c r="CM25" i="24" s="1"/>
  <c r="CN25" i="24" s="1"/>
  <c r="CL26" i="24"/>
  <c r="CM26" i="24" s="1"/>
  <c r="CN26" i="24" s="1"/>
  <c r="CL27" i="24"/>
  <c r="CG27" i="24" s="1"/>
  <c r="CL28" i="24"/>
  <c r="CM28" i="24" s="1"/>
  <c r="CN28" i="24" s="1"/>
  <c r="CL29" i="24"/>
  <c r="CM29" i="24" s="1"/>
  <c r="CN29" i="24" s="1"/>
  <c r="CL30" i="24"/>
  <c r="CM30" i="24" s="1"/>
  <c r="CN30" i="24" s="1"/>
  <c r="CL31" i="24"/>
  <c r="CM31" i="24" s="1"/>
  <c r="CN31" i="24" s="1"/>
  <c r="CL32" i="24"/>
  <c r="CM32" i="24" s="1"/>
  <c r="CN32" i="24" s="1"/>
  <c r="CL33" i="24"/>
  <c r="CM33" i="24" s="1"/>
  <c r="CN33" i="24" s="1"/>
  <c r="CL34" i="24"/>
  <c r="CM34" i="24" s="1"/>
  <c r="CN34" i="24" s="1"/>
  <c r="CL35" i="24"/>
  <c r="CG35" i="24" s="1"/>
  <c r="CL36" i="24"/>
  <c r="CM36" i="24" s="1"/>
  <c r="CN36" i="24" s="1"/>
  <c r="CL37" i="24"/>
  <c r="CM37" i="24" s="1"/>
  <c r="CN37" i="24" s="1"/>
  <c r="CL38" i="24"/>
  <c r="CM38" i="24" s="1"/>
  <c r="CN38" i="24" s="1"/>
  <c r="CL39" i="24"/>
  <c r="CM39" i="24" s="1"/>
  <c r="CN39" i="24" s="1"/>
  <c r="CL40" i="24"/>
  <c r="CM40" i="24" s="1"/>
  <c r="CN40" i="24" s="1"/>
  <c r="CL41" i="24"/>
  <c r="CM41" i="24" s="1"/>
  <c r="CN41" i="24" s="1"/>
  <c r="CL42" i="24"/>
  <c r="CM42" i="24" s="1"/>
  <c r="CN42" i="24" s="1"/>
  <c r="CL43" i="24"/>
  <c r="CG43" i="24" s="1"/>
  <c r="CL44" i="24"/>
  <c r="CM44" i="24" s="1"/>
  <c r="CN44" i="24" s="1"/>
  <c r="CL45" i="24"/>
  <c r="CM45" i="24" s="1"/>
  <c r="CN45" i="24" s="1"/>
  <c r="CL46" i="24"/>
  <c r="CM46" i="24" s="1"/>
  <c r="CN46" i="24" s="1"/>
  <c r="CL47" i="24"/>
  <c r="CM47" i="24" s="1"/>
  <c r="CN47" i="24" s="1"/>
  <c r="CL48" i="24"/>
  <c r="CM48" i="24" s="1"/>
  <c r="CN48" i="24" s="1"/>
  <c r="CL49" i="24"/>
  <c r="CM49" i="24" s="1"/>
  <c r="CN49" i="24" s="1"/>
  <c r="CL50" i="24"/>
  <c r="CM50" i="24" s="1"/>
  <c r="CN50" i="24" s="1"/>
  <c r="CL51" i="24"/>
  <c r="CG51" i="24" s="1"/>
  <c r="CL52" i="24"/>
  <c r="CM52" i="24" s="1"/>
  <c r="CN52" i="24" s="1"/>
  <c r="CL53" i="24"/>
  <c r="CM53" i="24" s="1"/>
  <c r="CN53" i="24" s="1"/>
  <c r="CL54" i="24"/>
  <c r="CM54" i="24" s="1"/>
  <c r="CN54" i="24" s="1"/>
  <c r="CL55" i="24"/>
  <c r="CM55" i="24" s="1"/>
  <c r="CN55" i="24" s="1"/>
  <c r="CL56" i="24"/>
  <c r="CM56" i="24" s="1"/>
  <c r="CN56" i="24" s="1"/>
  <c r="CL57" i="24"/>
  <c r="CM57" i="24" s="1"/>
  <c r="CN57" i="24" s="1"/>
  <c r="CL58" i="24"/>
  <c r="CM58" i="24" s="1"/>
  <c r="CN58" i="24" s="1"/>
  <c r="CL59" i="24"/>
  <c r="CG59" i="24" s="1"/>
  <c r="CL60" i="24"/>
  <c r="CM60" i="24" s="1"/>
  <c r="CL61" i="24"/>
  <c r="CM61" i="24" s="1"/>
  <c r="CN61" i="24" s="1"/>
  <c r="CL62" i="24"/>
  <c r="CM62" i="24" s="1"/>
  <c r="CN62" i="24" s="1"/>
  <c r="CL63" i="24"/>
  <c r="CM63" i="24" s="1"/>
  <c r="CN63" i="24" s="1"/>
  <c r="CL64" i="24"/>
  <c r="CM64" i="24" s="1"/>
  <c r="CN64" i="24" s="1"/>
  <c r="CL65" i="24"/>
  <c r="CM65" i="24" s="1"/>
  <c r="CN65" i="24" s="1"/>
  <c r="CL66" i="24"/>
  <c r="CM66" i="24" s="1"/>
  <c r="CN66" i="24" s="1"/>
  <c r="CL67" i="24"/>
  <c r="CG67" i="24" s="1"/>
  <c r="CL68" i="24"/>
  <c r="CM68" i="24" s="1"/>
  <c r="CN68" i="24" s="1"/>
  <c r="CL69" i="24"/>
  <c r="CM69" i="24" s="1"/>
  <c r="CN69" i="24" s="1"/>
  <c r="CL70" i="24"/>
  <c r="CM70" i="24" s="1"/>
  <c r="CN70" i="24" s="1"/>
  <c r="CL71" i="24"/>
  <c r="CM71" i="24" s="1"/>
  <c r="CN71" i="24" s="1"/>
  <c r="CL72" i="24"/>
  <c r="CM72" i="24" s="1"/>
  <c r="CN72" i="24" s="1"/>
  <c r="CL73" i="24"/>
  <c r="CM73" i="24" s="1"/>
  <c r="CN73" i="24" s="1"/>
  <c r="CL74" i="24"/>
  <c r="CM74" i="24" s="1"/>
  <c r="CN74" i="24" s="1"/>
  <c r="CL75" i="24"/>
  <c r="CG75" i="24" s="1"/>
  <c r="CL76" i="24"/>
  <c r="CM76" i="24" s="1"/>
  <c r="CN76" i="24" s="1"/>
  <c r="CL77" i="24"/>
  <c r="CM77" i="24" s="1"/>
  <c r="CN77" i="24" s="1"/>
  <c r="CL78" i="24"/>
  <c r="CM78" i="24" s="1"/>
  <c r="CN78" i="24" s="1"/>
  <c r="CL79" i="24"/>
  <c r="CM79" i="24" s="1"/>
  <c r="CN79" i="24" s="1"/>
  <c r="CL80" i="24"/>
  <c r="CM80" i="24" s="1"/>
  <c r="CN80" i="24" s="1"/>
  <c r="CL81" i="24"/>
  <c r="CM81" i="24" s="1"/>
  <c r="CN81" i="24" s="1"/>
  <c r="CL82" i="24"/>
  <c r="CM82" i="24" s="1"/>
  <c r="CN82" i="24" s="1"/>
  <c r="CL83" i="24"/>
  <c r="CG83" i="24" s="1"/>
  <c r="CL84" i="24"/>
  <c r="CM84" i="24" s="1"/>
  <c r="CL85" i="24"/>
  <c r="CM85" i="24" s="1"/>
  <c r="CN85" i="24" s="1"/>
  <c r="CL86" i="24"/>
  <c r="CM86" i="24" s="1"/>
  <c r="CN86" i="24" s="1"/>
  <c r="CL87" i="24"/>
  <c r="CM87" i="24" s="1"/>
  <c r="CN87" i="24" s="1"/>
  <c r="CL88" i="24"/>
  <c r="CM88" i="24" s="1"/>
  <c r="CN88" i="24" s="1"/>
  <c r="CL89" i="24"/>
  <c r="CM89" i="24" s="1"/>
  <c r="CN89" i="24" s="1"/>
  <c r="CL90" i="24"/>
  <c r="CM90" i="24" s="1"/>
  <c r="CN90" i="24" s="1"/>
  <c r="CL91" i="24"/>
  <c r="CG91" i="24" s="1"/>
  <c r="CL92" i="24"/>
  <c r="CM92" i="24" s="1"/>
  <c r="CN92" i="24" s="1"/>
  <c r="CL93" i="24"/>
  <c r="CM93" i="24" s="1"/>
  <c r="CN93" i="24" s="1"/>
  <c r="CL94" i="24"/>
  <c r="CM94" i="24" s="1"/>
  <c r="CN94" i="24" s="1"/>
  <c r="CL95" i="24"/>
  <c r="CM95" i="24" s="1"/>
  <c r="CN95" i="24" s="1"/>
  <c r="CL96" i="24"/>
  <c r="CM96" i="24" s="1"/>
  <c r="CN96" i="24" s="1"/>
  <c r="CL97" i="24"/>
  <c r="CM97" i="24" s="1"/>
  <c r="CN97" i="24" s="1"/>
  <c r="CL98" i="24"/>
  <c r="CM98" i="24" s="1"/>
  <c r="CN98" i="24" s="1"/>
  <c r="CL99" i="24"/>
  <c r="CG99" i="24" s="1"/>
  <c r="CL100" i="24"/>
  <c r="CM100" i="24" s="1"/>
  <c r="CL101" i="24"/>
  <c r="CM101" i="24" s="1"/>
  <c r="CN101" i="24" s="1"/>
  <c r="CL102" i="24"/>
  <c r="CM102" i="24" s="1"/>
  <c r="CN102" i="24" s="1"/>
  <c r="CL103" i="24"/>
  <c r="CM103" i="24" s="1"/>
  <c r="CN103" i="24" s="1"/>
  <c r="CL104" i="24"/>
  <c r="CM104" i="24" s="1"/>
  <c r="CN104" i="24" s="1"/>
  <c r="CL105" i="24"/>
  <c r="CM105" i="24" s="1"/>
  <c r="CN105" i="24" s="1"/>
  <c r="CL106" i="24"/>
  <c r="CM106" i="24" s="1"/>
  <c r="CN106" i="24" s="1"/>
  <c r="CL107" i="24"/>
  <c r="CG107" i="24" s="1"/>
  <c r="CL108" i="24"/>
  <c r="CM108" i="24" s="1"/>
  <c r="CN108" i="24" s="1"/>
  <c r="CL109" i="24"/>
  <c r="CM109" i="24" s="1"/>
  <c r="CN109" i="24" s="1"/>
  <c r="CL110" i="24"/>
  <c r="CM110" i="24" s="1"/>
  <c r="CN110" i="24" s="1"/>
  <c r="CL111" i="24"/>
  <c r="CM111" i="24" s="1"/>
  <c r="CN111" i="24" s="1"/>
  <c r="CL112" i="24"/>
  <c r="CM112" i="24" s="1"/>
  <c r="CN112" i="24" s="1"/>
  <c r="CL113" i="24"/>
  <c r="CM113" i="24" s="1"/>
  <c r="CN113" i="24" s="1"/>
  <c r="CL114" i="24"/>
  <c r="CM114" i="24" s="1"/>
  <c r="CN114" i="24" s="1"/>
  <c r="CL115" i="24"/>
  <c r="CG115" i="24" s="1"/>
  <c r="CL116" i="24"/>
  <c r="CM116" i="24" s="1"/>
  <c r="CN116" i="24" s="1"/>
  <c r="CL117" i="24"/>
  <c r="CM117" i="24" s="1"/>
  <c r="CN117" i="24" s="1"/>
  <c r="CL118" i="24"/>
  <c r="CM118" i="24" s="1"/>
  <c r="CN118" i="24" s="1"/>
  <c r="CL119" i="24"/>
  <c r="CM119" i="24" s="1"/>
  <c r="CN119" i="24" s="1"/>
  <c r="CL120" i="24"/>
  <c r="CM120" i="24" s="1"/>
  <c r="CN120" i="24" s="1"/>
  <c r="CL121" i="24"/>
  <c r="CM121" i="24" s="1"/>
  <c r="CN121" i="24" s="1"/>
  <c r="CL122" i="24"/>
  <c r="CM122" i="24" s="1"/>
  <c r="CN122" i="24" s="1"/>
  <c r="CL123" i="24"/>
  <c r="CG123" i="24" s="1"/>
  <c r="CL124" i="24"/>
  <c r="CM124" i="24" s="1"/>
  <c r="CN124" i="24" s="1"/>
  <c r="CL125" i="24"/>
  <c r="CM125" i="24" s="1"/>
  <c r="CN125" i="24" s="1"/>
  <c r="CL126" i="24"/>
  <c r="CM126" i="24" s="1"/>
  <c r="CN126" i="24" s="1"/>
  <c r="CL127" i="24"/>
  <c r="CM127" i="24" s="1"/>
  <c r="CN127" i="24" s="1"/>
  <c r="CL128" i="24"/>
  <c r="CM128" i="24" s="1"/>
  <c r="CN128" i="24" s="1"/>
  <c r="CL129" i="24"/>
  <c r="CM129" i="24" s="1"/>
  <c r="CN129" i="24" s="1"/>
  <c r="CL130" i="24"/>
  <c r="CM130" i="24" s="1"/>
  <c r="CN130" i="24" s="1"/>
  <c r="CL131" i="24"/>
  <c r="CG131" i="24" s="1"/>
  <c r="CL132" i="24"/>
  <c r="CM132" i="24" s="1"/>
  <c r="CN132" i="24" s="1"/>
  <c r="CL133" i="24"/>
  <c r="CM133" i="24" s="1"/>
  <c r="CN133" i="24" s="1"/>
  <c r="CL134" i="24"/>
  <c r="CM134" i="24" s="1"/>
  <c r="CN134" i="24" s="1"/>
  <c r="CL135" i="24"/>
  <c r="CM135" i="24" s="1"/>
  <c r="CN135" i="24" s="1"/>
  <c r="CL136" i="24"/>
  <c r="CM136" i="24" s="1"/>
  <c r="CN136" i="24" s="1"/>
  <c r="CL137" i="24"/>
  <c r="CM137" i="24" s="1"/>
  <c r="CN137" i="24" s="1"/>
  <c r="CL138" i="24"/>
  <c r="CM138" i="24" s="1"/>
  <c r="CN138" i="24" s="1"/>
  <c r="CL139" i="24"/>
  <c r="CG139" i="24" s="1"/>
  <c r="CL140" i="24"/>
  <c r="CM140" i="24" s="1"/>
  <c r="CN140" i="24" s="1"/>
  <c r="CL141" i="24"/>
  <c r="CM141" i="24" s="1"/>
  <c r="CN141" i="24" s="1"/>
  <c r="CL142" i="24"/>
  <c r="CM142" i="24" s="1"/>
  <c r="CN142" i="24" s="1"/>
  <c r="CL143" i="24"/>
  <c r="CM143" i="24" s="1"/>
  <c r="CN143" i="24" s="1"/>
  <c r="CL144" i="24"/>
  <c r="CM144" i="24" s="1"/>
  <c r="CN144" i="24" s="1"/>
  <c r="CL145" i="24"/>
  <c r="CM145" i="24" s="1"/>
  <c r="CN145" i="24" s="1"/>
  <c r="CL146" i="24"/>
  <c r="CM146" i="24" s="1"/>
  <c r="CN146" i="24" s="1"/>
  <c r="CL147" i="24"/>
  <c r="CG147" i="24" s="1"/>
  <c r="CL148" i="24"/>
  <c r="CM148" i="24" s="1"/>
  <c r="CN148" i="24" s="1"/>
  <c r="CL149" i="24"/>
  <c r="CM149" i="24" s="1"/>
  <c r="CN149" i="24" s="1"/>
  <c r="CL150" i="24"/>
  <c r="CM150" i="24" s="1"/>
  <c r="CN150" i="24" s="1"/>
  <c r="CL151" i="24"/>
  <c r="CM151" i="24" s="1"/>
  <c r="CN151" i="24" s="1"/>
  <c r="CL152" i="24"/>
  <c r="CM152" i="24" s="1"/>
  <c r="CN152" i="24" s="1"/>
  <c r="CL153" i="24"/>
  <c r="CM153" i="24" s="1"/>
  <c r="CN153" i="24" s="1"/>
  <c r="CL154" i="24"/>
  <c r="CM154" i="24" s="1"/>
  <c r="CN154" i="24" s="1"/>
  <c r="CL155" i="24"/>
  <c r="CG155" i="24" s="1"/>
  <c r="CL156" i="24"/>
  <c r="CM156" i="24" s="1"/>
  <c r="CN156" i="24" s="1"/>
  <c r="CL157" i="24"/>
  <c r="CM157" i="24" s="1"/>
  <c r="CN157" i="24" s="1"/>
  <c r="CL158" i="24"/>
  <c r="CM158" i="24" s="1"/>
  <c r="CN158" i="24" s="1"/>
  <c r="CL159" i="24"/>
  <c r="CM159" i="24" s="1"/>
  <c r="CN159" i="24" s="1"/>
  <c r="CL160" i="24"/>
  <c r="CM160" i="24" s="1"/>
  <c r="CN160" i="24" s="1"/>
  <c r="CL161" i="24"/>
  <c r="CM161" i="24" s="1"/>
  <c r="CN161" i="24" s="1"/>
  <c r="CL162" i="24"/>
  <c r="CM162" i="24" s="1"/>
  <c r="CN162" i="24" s="1"/>
  <c r="CL163" i="24"/>
  <c r="CG163" i="24" s="1"/>
  <c r="CL164" i="24"/>
  <c r="CM164" i="24" s="1"/>
  <c r="CN164" i="24" s="1"/>
  <c r="CL165" i="24"/>
  <c r="CM165" i="24" s="1"/>
  <c r="CN165" i="24" s="1"/>
  <c r="CL166" i="24"/>
  <c r="CM166" i="24" s="1"/>
  <c r="CN166" i="24" s="1"/>
  <c r="CL167" i="24"/>
  <c r="CM167" i="24" s="1"/>
  <c r="CN167" i="24" s="1"/>
  <c r="CL168" i="24"/>
  <c r="CM168" i="24" s="1"/>
  <c r="CN168" i="24" s="1"/>
  <c r="CL169" i="24"/>
  <c r="CM169" i="24" s="1"/>
  <c r="CN169" i="24" s="1"/>
  <c r="CL170" i="24"/>
  <c r="CM170" i="24" s="1"/>
  <c r="CN170" i="24" s="1"/>
  <c r="CL171" i="24"/>
  <c r="CG171" i="24" s="1"/>
  <c r="CL172" i="24"/>
  <c r="CM172" i="24" s="1"/>
  <c r="CN172" i="24" s="1"/>
  <c r="CL173" i="24"/>
  <c r="CM173" i="24" s="1"/>
  <c r="CN173" i="24" s="1"/>
  <c r="CL174" i="24"/>
  <c r="CM174" i="24" s="1"/>
  <c r="CN174" i="24" s="1"/>
  <c r="CL175" i="24"/>
  <c r="CM175" i="24" s="1"/>
  <c r="CN175" i="24" s="1"/>
  <c r="CL176" i="24"/>
  <c r="CM176" i="24" s="1"/>
  <c r="CN176" i="24" s="1"/>
  <c r="CL177" i="24"/>
  <c r="CM177" i="24" s="1"/>
  <c r="CN177" i="24" s="1"/>
  <c r="CL178" i="24"/>
  <c r="CM178" i="24" s="1"/>
  <c r="CN178" i="24" s="1"/>
  <c r="CL179" i="24"/>
  <c r="CG179" i="24" s="1"/>
  <c r="CL180" i="24"/>
  <c r="CM180" i="24" s="1"/>
  <c r="CN180" i="24" s="1"/>
  <c r="CL181" i="24"/>
  <c r="CM181" i="24" s="1"/>
  <c r="CN181" i="24" s="1"/>
  <c r="CL182" i="24"/>
  <c r="CM182" i="24" s="1"/>
  <c r="CN182" i="24" s="1"/>
  <c r="CL183" i="24"/>
  <c r="CM183" i="24" s="1"/>
  <c r="CN183" i="24" s="1"/>
  <c r="CL184" i="24"/>
  <c r="CM184" i="24" s="1"/>
  <c r="CN184" i="24" s="1"/>
  <c r="CL185" i="24"/>
  <c r="CM185" i="24" s="1"/>
  <c r="CN185" i="24" s="1"/>
  <c r="CL186" i="24"/>
  <c r="CM186" i="24" s="1"/>
  <c r="CN186" i="24" s="1"/>
  <c r="CL187" i="24"/>
  <c r="CG187" i="24" s="1"/>
  <c r="CL188" i="24"/>
  <c r="CM188" i="24" s="1"/>
  <c r="CN188" i="24" s="1"/>
  <c r="CL189" i="24"/>
  <c r="CM189" i="24" s="1"/>
  <c r="CN189" i="24" s="1"/>
  <c r="CL190" i="24"/>
  <c r="CM190" i="24" s="1"/>
  <c r="CN190" i="24" s="1"/>
  <c r="CL191" i="24"/>
  <c r="CM191" i="24" s="1"/>
  <c r="CN191" i="24" s="1"/>
  <c r="CL192" i="24"/>
  <c r="CM192" i="24" s="1"/>
  <c r="CN192" i="24" s="1"/>
  <c r="CL193" i="24"/>
  <c r="CM193" i="24" s="1"/>
  <c r="CN193" i="24" s="1"/>
  <c r="CL194" i="24"/>
  <c r="CM194" i="24" s="1"/>
  <c r="CN194" i="24" s="1"/>
  <c r="CL195" i="24"/>
  <c r="CG195" i="24" s="1"/>
  <c r="CL196" i="24"/>
  <c r="CM196" i="24" s="1"/>
  <c r="CN196" i="24" s="1"/>
  <c r="CL197" i="24"/>
  <c r="CM197" i="24" s="1"/>
  <c r="CN197" i="24" s="1"/>
  <c r="CL198" i="24"/>
  <c r="CM198" i="24" s="1"/>
  <c r="CN198" i="24" s="1"/>
  <c r="CL199" i="24"/>
  <c r="CM199" i="24" s="1"/>
  <c r="CN199" i="24" s="1"/>
  <c r="CL200" i="24"/>
  <c r="CM200" i="24" s="1"/>
  <c r="CN200" i="24" s="1"/>
  <c r="CL201" i="24"/>
  <c r="CM201" i="24" s="1"/>
  <c r="CN201" i="24" s="1"/>
  <c r="CL202" i="24"/>
  <c r="CM202" i="24" s="1"/>
  <c r="CN202" i="24" s="1"/>
  <c r="CL203" i="24"/>
  <c r="CG203" i="24" s="1"/>
  <c r="CL204" i="24"/>
  <c r="CM204" i="24" s="1"/>
  <c r="CN204" i="24" s="1"/>
  <c r="CL205" i="24"/>
  <c r="CM205" i="24" s="1"/>
  <c r="CN205" i="24" s="1"/>
  <c r="CL206" i="24"/>
  <c r="CM206" i="24" s="1"/>
  <c r="CN206" i="24" s="1"/>
  <c r="CL207" i="24"/>
  <c r="CM207" i="24" s="1"/>
  <c r="CN207" i="24" s="1"/>
  <c r="CL208" i="24"/>
  <c r="CM208" i="24" s="1"/>
  <c r="CN208" i="24" s="1"/>
  <c r="CL209" i="24"/>
  <c r="CM209" i="24" s="1"/>
  <c r="CN209" i="24" s="1"/>
  <c r="CL210" i="24"/>
  <c r="CM210" i="24" s="1"/>
  <c r="CN210" i="24" s="1"/>
  <c r="CL211" i="24"/>
  <c r="CG211" i="24" s="1"/>
  <c r="CL212" i="24"/>
  <c r="CM212" i="24" s="1"/>
  <c r="CN212" i="24" s="1"/>
  <c r="CL213" i="24"/>
  <c r="CM213" i="24" s="1"/>
  <c r="CN213" i="24" s="1"/>
  <c r="CL214" i="24"/>
  <c r="CM214" i="24" s="1"/>
  <c r="CN214" i="24" s="1"/>
  <c r="CL215" i="24"/>
  <c r="CM215" i="24" s="1"/>
  <c r="CN215" i="24" s="1"/>
  <c r="CL216" i="24"/>
  <c r="CM216" i="24" s="1"/>
  <c r="CN216" i="24" s="1"/>
  <c r="CL217" i="24"/>
  <c r="CM217" i="24" s="1"/>
  <c r="CN217" i="24" s="1"/>
  <c r="CL218" i="24"/>
  <c r="CM218" i="24" s="1"/>
  <c r="CN218" i="24" s="1"/>
  <c r="CL219" i="24"/>
  <c r="CG219" i="24" s="1"/>
  <c r="CL220" i="24"/>
  <c r="CM220" i="24" s="1"/>
  <c r="CN220" i="24" s="1"/>
  <c r="CL221" i="24"/>
  <c r="CM221" i="24" s="1"/>
  <c r="CN221" i="24" s="1"/>
  <c r="CL222" i="24"/>
  <c r="CM222" i="24" s="1"/>
  <c r="CN222" i="24" s="1"/>
  <c r="CL223" i="24"/>
  <c r="CM223" i="24" s="1"/>
  <c r="CN223" i="24" s="1"/>
  <c r="CL224" i="24"/>
  <c r="CM224" i="24" s="1"/>
  <c r="CN224" i="24" s="1"/>
  <c r="CL225" i="24"/>
  <c r="CM225" i="24" s="1"/>
  <c r="CN225" i="24" s="1"/>
  <c r="CL226" i="24"/>
  <c r="CM226" i="24" s="1"/>
  <c r="CN226" i="24" s="1"/>
  <c r="CL227" i="24"/>
  <c r="CG227" i="24" s="1"/>
  <c r="CL228" i="24"/>
  <c r="CM228" i="24" s="1"/>
  <c r="CN228" i="24" s="1"/>
  <c r="CL229" i="24"/>
  <c r="CM229" i="24" s="1"/>
  <c r="CN229" i="24" s="1"/>
  <c r="CL230" i="24"/>
  <c r="CM230" i="24" s="1"/>
  <c r="CN230" i="24" s="1"/>
  <c r="CL231" i="24"/>
  <c r="CM231" i="24" s="1"/>
  <c r="CN231" i="24" s="1"/>
  <c r="CL232" i="24"/>
  <c r="CM232" i="24" s="1"/>
  <c r="CN232" i="24" s="1"/>
  <c r="CL233" i="24"/>
  <c r="CM233" i="24" s="1"/>
  <c r="CN233" i="24" s="1"/>
  <c r="CL234" i="24"/>
  <c r="CM234" i="24" s="1"/>
  <c r="CN234" i="24" s="1"/>
  <c r="CL235" i="24"/>
  <c r="CG235" i="24" s="1"/>
  <c r="CL236" i="24"/>
  <c r="CM236" i="24" s="1"/>
  <c r="CN236" i="24" s="1"/>
  <c r="CL237" i="24"/>
  <c r="CM237" i="24" s="1"/>
  <c r="CN237" i="24" s="1"/>
  <c r="CL238" i="24"/>
  <c r="CM238" i="24" s="1"/>
  <c r="CN238" i="24" s="1"/>
  <c r="CL239" i="24"/>
  <c r="CM239" i="24" s="1"/>
  <c r="CN239" i="24" s="1"/>
  <c r="CL240" i="24"/>
  <c r="CM240" i="24" s="1"/>
  <c r="CN240" i="24" s="1"/>
  <c r="CL241" i="24"/>
  <c r="CM241" i="24" s="1"/>
  <c r="CN241" i="24" s="1"/>
  <c r="CL242" i="24"/>
  <c r="CM242" i="24" s="1"/>
  <c r="CN242" i="24" s="1"/>
  <c r="CL243" i="24"/>
  <c r="CG243" i="24" s="1"/>
  <c r="CL244" i="24"/>
  <c r="CM244" i="24" s="1"/>
  <c r="CN244" i="24" s="1"/>
  <c r="CL245" i="24"/>
  <c r="CM245" i="24" s="1"/>
  <c r="CN245" i="24" s="1"/>
  <c r="CL246" i="24"/>
  <c r="CM246" i="24" s="1"/>
  <c r="CN246" i="24" s="1"/>
  <c r="CL247" i="24"/>
  <c r="CM247" i="24" s="1"/>
  <c r="CN247" i="24" s="1"/>
  <c r="CL248" i="24"/>
  <c r="CM248" i="24" s="1"/>
  <c r="CN248" i="24" s="1"/>
  <c r="CL249" i="24"/>
  <c r="CM249" i="24" s="1"/>
  <c r="CN249" i="24" s="1"/>
  <c r="CL250" i="24"/>
  <c r="CM250" i="24" s="1"/>
  <c r="CN250" i="24" s="1"/>
  <c r="CL251" i="24"/>
  <c r="CG251" i="24" s="1"/>
  <c r="CL252" i="24"/>
  <c r="CM252" i="24" s="1"/>
  <c r="CN252" i="24" s="1"/>
  <c r="CL253" i="24"/>
  <c r="CM253" i="24" s="1"/>
  <c r="CN253" i="24" s="1"/>
  <c r="CL254" i="24"/>
  <c r="CM254" i="24" s="1"/>
  <c r="CN254" i="24" s="1"/>
  <c r="CL255" i="24"/>
  <c r="CM255" i="24" s="1"/>
  <c r="CN255" i="24" s="1"/>
  <c r="CL256" i="24"/>
  <c r="CM256" i="24" s="1"/>
  <c r="CN256" i="24" s="1"/>
  <c r="CL257" i="24"/>
  <c r="CM257" i="24" s="1"/>
  <c r="CN257" i="24" s="1"/>
  <c r="CL258" i="24"/>
  <c r="CM258" i="24" s="1"/>
  <c r="CN258" i="24" s="1"/>
  <c r="CL259" i="24"/>
  <c r="CG259" i="24" s="1"/>
  <c r="CL260" i="24"/>
  <c r="CM260" i="24" s="1"/>
  <c r="CN260" i="24" s="1"/>
  <c r="CL261" i="24"/>
  <c r="CM261" i="24" s="1"/>
  <c r="CN261" i="24" s="1"/>
  <c r="CL262" i="24"/>
  <c r="CM262" i="24" s="1"/>
  <c r="CN262" i="24" s="1"/>
  <c r="CL263" i="24"/>
  <c r="CM263" i="24" s="1"/>
  <c r="CN263" i="24" s="1"/>
  <c r="CL264" i="24"/>
  <c r="CM264" i="24" s="1"/>
  <c r="CN264" i="24" s="1"/>
  <c r="CL265" i="24"/>
  <c r="CM265" i="24" s="1"/>
  <c r="CN265" i="24" s="1"/>
  <c r="CL266" i="24"/>
  <c r="CM266" i="24" s="1"/>
  <c r="CN266" i="24" s="1"/>
  <c r="CL267" i="24"/>
  <c r="CG267" i="24" s="1"/>
  <c r="CL268" i="24"/>
  <c r="CM268" i="24" s="1"/>
  <c r="CN268" i="24" s="1"/>
  <c r="CL269" i="24"/>
  <c r="CM269" i="24" s="1"/>
  <c r="CN269" i="24" s="1"/>
  <c r="CL270" i="24"/>
  <c r="CM270" i="24" s="1"/>
  <c r="CN270" i="24" s="1"/>
  <c r="CL271" i="24"/>
  <c r="CM271" i="24" s="1"/>
  <c r="CN271" i="24" s="1"/>
  <c r="CL272" i="24"/>
  <c r="CM272" i="24" s="1"/>
  <c r="CN272" i="24" s="1"/>
  <c r="CL273" i="24"/>
  <c r="CM273" i="24" s="1"/>
  <c r="CN273" i="24" s="1"/>
  <c r="CL274" i="24"/>
  <c r="CM274" i="24" s="1"/>
  <c r="CN274" i="24" s="1"/>
  <c r="CL275" i="24"/>
  <c r="CG275" i="24" s="1"/>
  <c r="CL276" i="24"/>
  <c r="CM276" i="24" s="1"/>
  <c r="CN276" i="24" s="1"/>
  <c r="CL277" i="24"/>
  <c r="CM277" i="24" s="1"/>
  <c r="CN277" i="24" s="1"/>
  <c r="CL278" i="24"/>
  <c r="CM278" i="24" s="1"/>
  <c r="CN278" i="24" s="1"/>
  <c r="CL279" i="24"/>
  <c r="CM279" i="24" s="1"/>
  <c r="CN279" i="24" s="1"/>
  <c r="CL280" i="24"/>
  <c r="CM280" i="24" s="1"/>
  <c r="CN280" i="24" s="1"/>
  <c r="CL281" i="24"/>
  <c r="CM281" i="24" s="1"/>
  <c r="CN281" i="24" s="1"/>
  <c r="CL282" i="24"/>
  <c r="CM282" i="24" s="1"/>
  <c r="CN282" i="24" s="1"/>
  <c r="CL283" i="24"/>
  <c r="CG283" i="24" s="1"/>
  <c r="CL284" i="24"/>
  <c r="CM284" i="24" s="1"/>
  <c r="CN284" i="24" s="1"/>
  <c r="CL285" i="24"/>
  <c r="CM285" i="24" s="1"/>
  <c r="CN285" i="24" s="1"/>
  <c r="CL286" i="24"/>
  <c r="CM286" i="24" s="1"/>
  <c r="CN286" i="24" s="1"/>
  <c r="CL287" i="24"/>
  <c r="CM287" i="24" s="1"/>
  <c r="CN287" i="24" s="1"/>
  <c r="CL288" i="24"/>
  <c r="CM288" i="24" s="1"/>
  <c r="CN288" i="24" s="1"/>
  <c r="CL289" i="24"/>
  <c r="CM289" i="24" s="1"/>
  <c r="CN289" i="24" s="1"/>
  <c r="CL290" i="24"/>
  <c r="CM290" i="24" s="1"/>
  <c r="CN290" i="24" s="1"/>
  <c r="CL291" i="24"/>
  <c r="CG291" i="24" s="1"/>
  <c r="CL292" i="24"/>
  <c r="CM292" i="24" s="1"/>
  <c r="CN292" i="24" s="1"/>
  <c r="CL293" i="24"/>
  <c r="CM293" i="24" s="1"/>
  <c r="CN293" i="24" s="1"/>
  <c r="CL294" i="24"/>
  <c r="CM294" i="24" s="1"/>
  <c r="CN294" i="24" s="1"/>
  <c r="CL295" i="24"/>
  <c r="CM295" i="24" s="1"/>
  <c r="CN295" i="24" s="1"/>
  <c r="CL296" i="24"/>
  <c r="CM296" i="24" s="1"/>
  <c r="CN296" i="24" s="1"/>
  <c r="CL297" i="24"/>
  <c r="CM297" i="24" s="1"/>
  <c r="CN297" i="24" s="1"/>
  <c r="CL298" i="24"/>
  <c r="CM298" i="24" s="1"/>
  <c r="CN298" i="24" s="1"/>
  <c r="CL11" i="24"/>
  <c r="CG11" i="24" s="1"/>
  <c r="BZ55" i="24" l="1"/>
  <c r="CG370" i="24" s="1"/>
  <c r="CL851" i="24"/>
  <c r="CG843" i="24"/>
  <c r="DH47" i="24"/>
  <c r="CM11" i="24"/>
  <c r="CH11" i="24" s="1"/>
  <c r="CM291" i="24"/>
  <c r="CH291" i="24" s="1"/>
  <c r="CM283" i="24"/>
  <c r="CH283" i="24" s="1"/>
  <c r="CM275" i="24"/>
  <c r="CH275" i="24" s="1"/>
  <c r="CM267" i="24"/>
  <c r="CH267" i="24" s="1"/>
  <c r="CM259" i="24"/>
  <c r="CH259" i="24" s="1"/>
  <c r="CM251" i="24"/>
  <c r="CH251" i="24" s="1"/>
  <c r="CM243" i="24"/>
  <c r="CH243" i="24" s="1"/>
  <c r="CM235" i="24"/>
  <c r="CH235" i="24" s="1"/>
  <c r="CM227" i="24"/>
  <c r="CH227" i="24" s="1"/>
  <c r="CM219" i="24"/>
  <c r="CH219" i="24" s="1"/>
  <c r="CM211" i="24"/>
  <c r="CH211" i="24" s="1"/>
  <c r="CM203" i="24"/>
  <c r="CH203" i="24" s="1"/>
  <c r="CM195" i="24"/>
  <c r="CH195" i="24" s="1"/>
  <c r="CM187" i="24"/>
  <c r="CH187" i="24" s="1"/>
  <c r="CM179" i="24"/>
  <c r="CH179" i="24" s="1"/>
  <c r="CM171" i="24"/>
  <c r="CH171" i="24" s="1"/>
  <c r="CM163" i="24"/>
  <c r="CH163" i="24" s="1"/>
  <c r="CM155" i="24"/>
  <c r="CH155" i="24" s="1"/>
  <c r="CM147" i="24"/>
  <c r="CH147" i="24" s="1"/>
  <c r="CM139" i="24"/>
  <c r="CH139" i="24" s="1"/>
  <c r="CM131" i="24"/>
  <c r="CH131" i="24" s="1"/>
  <c r="CM123" i="24"/>
  <c r="CH123" i="24" s="1"/>
  <c r="CM115" i="24"/>
  <c r="CH115" i="24" s="1"/>
  <c r="CM107" i="24"/>
  <c r="CH107" i="24" s="1"/>
  <c r="CM99" i="24"/>
  <c r="CH99" i="24" s="1"/>
  <c r="CM91" i="24"/>
  <c r="CH91" i="24" s="1"/>
  <c r="CM83" i="24"/>
  <c r="CH83" i="24" s="1"/>
  <c r="CM75" i="24"/>
  <c r="CH75" i="24" s="1"/>
  <c r="CM67" i="24"/>
  <c r="CH67" i="24" s="1"/>
  <c r="CM59" i="24"/>
  <c r="CH59" i="24" s="1"/>
  <c r="CM51" i="24"/>
  <c r="CH51" i="24" s="1"/>
  <c r="CM43" i="24"/>
  <c r="CH43" i="24" s="1"/>
  <c r="CM35" i="24"/>
  <c r="CH35" i="24" s="1"/>
  <c r="CM27" i="24"/>
  <c r="CH27" i="24" s="1"/>
  <c r="CM19" i="24"/>
  <c r="CH19" i="24" s="1"/>
  <c r="DH49" i="24"/>
  <c r="CN100" i="24"/>
  <c r="CN84" i="24"/>
  <c r="CN60" i="24"/>
  <c r="AC29" i="24"/>
  <c r="AC31" i="24"/>
  <c r="AC33" i="24"/>
  <c r="AC37" i="24"/>
  <c r="AC39" i="24"/>
  <c r="AC41" i="24"/>
  <c r="AC45" i="24"/>
  <c r="E11" i="24"/>
  <c r="AW11" i="24"/>
  <c r="CF11" i="24" s="1"/>
  <c r="AB11" i="24"/>
  <c r="AC11" i="24" l="1"/>
  <c r="W11" i="24"/>
  <c r="Y11" i="24" s="1"/>
  <c r="CL859" i="24"/>
  <c r="CG851" i="24"/>
  <c r="CN67" i="24"/>
  <c r="CN275" i="24"/>
  <c r="CN11" i="24"/>
  <c r="CE11" i="24" s="1"/>
  <c r="CN147" i="24"/>
  <c r="CN27" i="24"/>
  <c r="CN251" i="24"/>
  <c r="CN283" i="24"/>
  <c r="CN43" i="24"/>
  <c r="CN123" i="24"/>
  <c r="CN155" i="24"/>
  <c r="CN187" i="24"/>
  <c r="CN219" i="24"/>
  <c r="CN179" i="24"/>
  <c r="CN51" i="24"/>
  <c r="CN211" i="24"/>
  <c r="CN83" i="24"/>
  <c r="CN115" i="24"/>
  <c r="CN243" i="24"/>
  <c r="CN227" i="24"/>
  <c r="CN19" i="24"/>
  <c r="CN59" i="24"/>
  <c r="CN91" i="24"/>
  <c r="CN99" i="24"/>
  <c r="CN35" i="24"/>
  <c r="CN131" i="24"/>
  <c r="CN291" i="24"/>
  <c r="CN163" i="24"/>
  <c r="CN195" i="24"/>
  <c r="CN259" i="24"/>
  <c r="CN75" i="24"/>
  <c r="CN107" i="24"/>
  <c r="CN139" i="24"/>
  <c r="CN171" i="24"/>
  <c r="CN203" i="24"/>
  <c r="CN235" i="24"/>
  <c r="CN267" i="24"/>
  <c r="AE35" i="24"/>
  <c r="AE27" i="24"/>
  <c r="AE43" i="24"/>
  <c r="AC43" i="24"/>
  <c r="AC35" i="24"/>
  <c r="AC27" i="24"/>
  <c r="AC25" i="24"/>
  <c r="AW12" i="24"/>
  <c r="CF19" i="24" s="1"/>
  <c r="Y25" i="24"/>
  <c r="AF25" i="24" s="1"/>
  <c r="DB25" i="24" s="1"/>
  <c r="DD25" i="24" s="1"/>
  <c r="DI25" i="24" s="1"/>
  <c r="DJ25" i="24" s="1"/>
  <c r="AE25" i="24"/>
  <c r="AE33" i="24"/>
  <c r="AE31" i="24"/>
  <c r="Y29" i="24"/>
  <c r="AF29" i="24" s="1"/>
  <c r="DB29" i="24" s="1"/>
  <c r="DD29" i="24" s="1"/>
  <c r="DI29" i="24" s="1"/>
  <c r="DJ29" i="24" s="1"/>
  <c r="AD25" i="24"/>
  <c r="AD11" i="24" l="1"/>
  <c r="CL867" i="24"/>
  <c r="CG859" i="24"/>
  <c r="AG29" i="24"/>
  <c r="AD35" i="24"/>
  <c r="Y35" i="24"/>
  <c r="AF35" i="24" s="1"/>
  <c r="DB35" i="24" s="1"/>
  <c r="DD35" i="24" s="1"/>
  <c r="DI35" i="24" s="1"/>
  <c r="Y43" i="24"/>
  <c r="AF43" i="24" s="1"/>
  <c r="DB43" i="24" s="1"/>
  <c r="DD43" i="24" s="1"/>
  <c r="DI43" i="24" s="1"/>
  <c r="AD43" i="24"/>
  <c r="AD27" i="24"/>
  <c r="Y27" i="24"/>
  <c r="AF27" i="24" s="1"/>
  <c r="DB27" i="24" s="1"/>
  <c r="DD27" i="24" s="1"/>
  <c r="DI27" i="24" s="1"/>
  <c r="DJ27" i="24" s="1"/>
  <c r="AE29" i="24"/>
  <c r="AD29" i="24"/>
  <c r="AD33" i="24"/>
  <c r="Y33" i="24"/>
  <c r="AF33" i="24" s="1"/>
  <c r="DB33" i="24" s="1"/>
  <c r="DD33" i="24" s="1"/>
  <c r="DI33" i="24" s="1"/>
  <c r="Y41" i="24"/>
  <c r="AF41" i="24" s="1"/>
  <c r="DB41" i="24" s="1"/>
  <c r="DD41" i="24" s="1"/>
  <c r="DI41" i="24" s="1"/>
  <c r="AE41" i="24"/>
  <c r="AD41" i="24"/>
  <c r="AE37" i="24"/>
  <c r="AD37" i="24"/>
  <c r="Y37" i="24"/>
  <c r="AF37" i="24" s="1"/>
  <c r="DB37" i="24" s="1"/>
  <c r="DD37" i="24" s="1"/>
  <c r="DI37" i="24" s="1"/>
  <c r="AD45" i="24"/>
  <c r="Y45" i="24"/>
  <c r="AF45" i="24" s="1"/>
  <c r="DB45" i="24" s="1"/>
  <c r="DD45" i="24" s="1"/>
  <c r="DI45" i="24" s="1"/>
  <c r="AE45" i="24"/>
  <c r="Y31" i="24"/>
  <c r="AF31" i="24" s="1"/>
  <c r="DB31" i="24" s="1"/>
  <c r="DD31" i="24" s="1"/>
  <c r="DI31" i="24" s="1"/>
  <c r="AD31" i="24"/>
  <c r="AE39" i="24"/>
  <c r="AD39" i="24"/>
  <c r="Y39" i="24"/>
  <c r="AF39" i="24" s="1"/>
  <c r="DB39" i="24" s="1"/>
  <c r="DD39" i="24" s="1"/>
  <c r="DI39" i="24" s="1"/>
  <c r="AF11" i="24"/>
  <c r="DB11" i="24" s="1"/>
  <c r="DD11" i="24" s="1"/>
  <c r="CL875" i="24" l="1"/>
  <c r="CG867" i="24"/>
  <c r="AG31" i="24"/>
  <c r="AH31" i="24" s="1"/>
  <c r="AG33" i="24"/>
  <c r="AH33" i="24" s="1"/>
  <c r="AK33" i="24" s="1"/>
  <c r="AG45" i="24"/>
  <c r="AH45" i="24" s="1"/>
  <c r="AI45" i="24" s="1"/>
  <c r="AG43" i="24"/>
  <c r="AH43" i="24" s="1"/>
  <c r="AI43" i="24" s="1"/>
  <c r="AJ43" i="24" s="1"/>
  <c r="AG35" i="24"/>
  <c r="AH35" i="24" s="1"/>
  <c r="AK35" i="24" s="1"/>
  <c r="AL35" i="24" s="1"/>
  <c r="AM35" i="24" s="1"/>
  <c r="AG39" i="24"/>
  <c r="AH39" i="24" s="1"/>
  <c r="AG41" i="24"/>
  <c r="AH41" i="24" s="1"/>
  <c r="AG37" i="24"/>
  <c r="AH37" i="24" s="1"/>
  <c r="AH29" i="24"/>
  <c r="AI29" i="24" s="1"/>
  <c r="C4" i="24"/>
  <c r="CL883" i="24" l="1"/>
  <c r="CG883" i="24" s="1"/>
  <c r="CG875" i="24"/>
  <c r="AK43" i="24"/>
  <c r="AL43" i="24" s="1"/>
  <c r="AM43" i="24" s="1"/>
  <c r="AI35" i="24"/>
  <c r="AJ35" i="24" s="1"/>
  <c r="AN35" i="24"/>
  <c r="AO35" i="24" s="1"/>
  <c r="AJ29" i="24"/>
  <c r="AK29" i="24"/>
  <c r="AQ29" i="24" s="1"/>
  <c r="AI33" i="24"/>
  <c r="AJ33" i="24" s="1"/>
  <c r="AK45" i="24"/>
  <c r="AQ45" i="24" s="1"/>
  <c r="AJ45" i="24"/>
  <c r="AN43" i="24"/>
  <c r="AS43" i="24" s="1"/>
  <c r="AI39" i="24"/>
  <c r="AJ39" i="24" s="1"/>
  <c r="AK39" i="24"/>
  <c r="AI37" i="24"/>
  <c r="AJ37" i="24" s="1"/>
  <c r="AK37" i="24"/>
  <c r="AL37" i="24" s="1"/>
  <c r="AM37" i="24" s="1"/>
  <c r="AN37" i="24" s="1"/>
  <c r="AK41" i="24"/>
  <c r="AI41" i="24"/>
  <c r="AJ41" i="24" s="1"/>
  <c r="AI31" i="24"/>
  <c r="AJ31" i="24" s="1"/>
  <c r="AK31" i="24"/>
  <c r="AL33" i="24"/>
  <c r="AS35" i="24" l="1"/>
  <c r="BC29" i="24"/>
  <c r="CH156" i="24" s="1"/>
  <c r="BB29" i="24"/>
  <c r="CG156" i="24" s="1"/>
  <c r="BC45" i="24"/>
  <c r="CH284" i="24" s="1"/>
  <c r="BB45" i="24"/>
  <c r="CG284" i="24" s="1"/>
  <c r="AQ43" i="24"/>
  <c r="AQ35" i="24"/>
  <c r="AQ33" i="24"/>
  <c r="AP35" i="24"/>
  <c r="AR35" i="24" s="1"/>
  <c r="AL29" i="24"/>
  <c r="AM29" i="24" s="1"/>
  <c r="AN29" i="24" s="1"/>
  <c r="AS29" i="24" s="1"/>
  <c r="AO43" i="24"/>
  <c r="AL45" i="24"/>
  <c r="AM45" i="24" s="1"/>
  <c r="AQ39" i="24"/>
  <c r="AL39" i="24"/>
  <c r="AQ31" i="24"/>
  <c r="AL41" i="24"/>
  <c r="AM41" i="24" s="1"/>
  <c r="AN41" i="24" s="1"/>
  <c r="AO41" i="24" s="1"/>
  <c r="AQ41" i="24"/>
  <c r="AQ37" i="24"/>
  <c r="AL31" i="24"/>
  <c r="AM31" i="24" s="1"/>
  <c r="AN31" i="24" s="1"/>
  <c r="AS31" i="24" s="1"/>
  <c r="AS37" i="24"/>
  <c r="AO37" i="24"/>
  <c r="AM33" i="24"/>
  <c r="AN33" i="24" s="1"/>
  <c r="C145" i="7"/>
  <c r="C165" i="7" s="1"/>
  <c r="C146" i="7"/>
  <c r="C166" i="7" s="1"/>
  <c r="C144" i="7"/>
  <c r="C164" i="7" s="1"/>
  <c r="C142" i="7"/>
  <c r="C161" i="7" s="1"/>
  <c r="C143" i="7"/>
  <c r="C162" i="7" s="1"/>
  <c r="C141" i="7"/>
  <c r="C160" i="7" s="1"/>
  <c r="M35" i="24" l="1"/>
  <c r="BB37" i="24"/>
  <c r="CG220" i="24" s="1"/>
  <c r="BC37" i="24"/>
  <c r="CH220" i="24" s="1"/>
  <c r="BB39" i="24"/>
  <c r="CG236" i="24" s="1"/>
  <c r="BC39" i="24"/>
  <c r="CH236" i="24" s="1"/>
  <c r="BB33" i="24"/>
  <c r="CG188" i="24" s="1"/>
  <c r="BC33" i="24"/>
  <c r="CH188" i="24" s="1"/>
  <c r="BB31" i="24"/>
  <c r="CG172" i="24" s="1"/>
  <c r="BC31" i="24"/>
  <c r="CH172" i="24" s="1"/>
  <c r="BC35" i="24"/>
  <c r="CH204" i="24" s="1"/>
  <c r="BB35" i="24"/>
  <c r="CG204" i="24" s="1"/>
  <c r="BC43" i="24"/>
  <c r="CH268" i="24" s="1"/>
  <c r="BB43" i="24"/>
  <c r="CG268" i="24" s="1"/>
  <c r="BC41" i="24"/>
  <c r="CH252" i="24" s="1"/>
  <c r="BB41" i="24"/>
  <c r="CG252" i="24" s="1"/>
  <c r="BG29" i="24"/>
  <c r="CH157" i="24" s="1"/>
  <c r="BG45" i="24"/>
  <c r="CH285" i="24" s="1"/>
  <c r="AU35" i="24"/>
  <c r="AP43" i="24"/>
  <c r="AR43" i="24" s="1"/>
  <c r="AT43" i="24" s="1"/>
  <c r="S43" i="24" s="1"/>
  <c r="AP37" i="24"/>
  <c r="AU37" i="24" s="1"/>
  <c r="AP41" i="24"/>
  <c r="AR41" i="24" s="1"/>
  <c r="AO29" i="24"/>
  <c r="AN45" i="24"/>
  <c r="AS45" i="24" s="1"/>
  <c r="AO31" i="24"/>
  <c r="AS41" i="24"/>
  <c r="AM39" i="24"/>
  <c r="AN39" i="24" s="1"/>
  <c r="AT35" i="24"/>
  <c r="S35" i="24" s="1"/>
  <c r="AS33" i="24"/>
  <c r="AO33" i="24"/>
  <c r="AB12" i="24"/>
  <c r="T35" i="24" l="1"/>
  <c r="O35" i="24"/>
  <c r="T37" i="24"/>
  <c r="O37" i="24"/>
  <c r="M43" i="24"/>
  <c r="M41" i="24"/>
  <c r="CZ45" i="24"/>
  <c r="CY45" i="24" s="1"/>
  <c r="BG39" i="24"/>
  <c r="CH237" i="24" s="1"/>
  <c r="CZ29" i="24"/>
  <c r="CY29" i="24" s="1"/>
  <c r="BG37" i="24"/>
  <c r="CH221" i="24" s="1"/>
  <c r="BG31" i="24"/>
  <c r="CH173" i="24" s="1"/>
  <c r="BG33" i="24"/>
  <c r="CH189" i="24" s="1"/>
  <c r="BG41" i="24"/>
  <c r="CH253" i="24" s="1"/>
  <c r="BF35" i="24"/>
  <c r="BG43" i="24"/>
  <c r="CH269" i="24" s="1"/>
  <c r="BG35" i="24"/>
  <c r="CH205" i="24" s="1"/>
  <c r="BK45" i="24"/>
  <c r="CH286" i="24" s="1"/>
  <c r="BK29" i="24"/>
  <c r="CH158" i="24" s="1"/>
  <c r="AU43" i="24"/>
  <c r="AR37" i="24"/>
  <c r="M37" i="24" s="1"/>
  <c r="AP31" i="24"/>
  <c r="AU31" i="24" s="1"/>
  <c r="AP29" i="24"/>
  <c r="AR29" i="24" s="1"/>
  <c r="M29" i="24" s="1"/>
  <c r="AP33" i="24"/>
  <c r="AU41" i="24"/>
  <c r="AO45" i="24"/>
  <c r="AS39" i="24"/>
  <c r="AO39" i="24"/>
  <c r="AT41" i="24"/>
  <c r="S41" i="24" s="1"/>
  <c r="T43" i="24" l="1"/>
  <c r="O43" i="24"/>
  <c r="N37" i="24"/>
  <c r="P37" i="24"/>
  <c r="T31" i="24"/>
  <c r="O31" i="24"/>
  <c r="T41" i="24"/>
  <c r="O41" i="24"/>
  <c r="N35" i="24"/>
  <c r="R35" i="24" s="1"/>
  <c r="P35" i="24"/>
  <c r="I13" i="7"/>
  <c r="I8" i="7"/>
  <c r="CG205" i="24"/>
  <c r="BK39" i="24"/>
  <c r="CH238" i="24" s="1"/>
  <c r="I9" i="7"/>
  <c r="BF43" i="24"/>
  <c r="BF41" i="24"/>
  <c r="BK33" i="24"/>
  <c r="CH190" i="24" s="1"/>
  <c r="CZ33" i="24"/>
  <c r="DE33" i="24" s="1"/>
  <c r="CZ41" i="24"/>
  <c r="CY41" i="24" s="1"/>
  <c r="BK41" i="24"/>
  <c r="CH254" i="24" s="1"/>
  <c r="DE45" i="24"/>
  <c r="CZ39" i="24"/>
  <c r="CY39" i="24" s="1"/>
  <c r="DA35" i="24"/>
  <c r="BK37" i="24"/>
  <c r="CH222" i="24" s="1"/>
  <c r="DE29" i="24"/>
  <c r="CZ31" i="24"/>
  <c r="CZ35" i="24"/>
  <c r="CY35" i="24" s="1"/>
  <c r="CZ43" i="24"/>
  <c r="DE43" i="24" s="1"/>
  <c r="BK31" i="24"/>
  <c r="CH174" i="24" s="1"/>
  <c r="CZ37" i="24"/>
  <c r="CY37" i="24" s="1"/>
  <c r="AT37" i="24"/>
  <c r="S37" i="24" s="1"/>
  <c r="BJ35" i="24"/>
  <c r="CG206" i="24" s="1"/>
  <c r="BK35" i="24"/>
  <c r="CH206" i="24" s="1"/>
  <c r="BK43" i="24"/>
  <c r="CH270" i="24" s="1"/>
  <c r="BO45" i="24"/>
  <c r="CH287" i="24" s="1"/>
  <c r="AT29" i="24"/>
  <c r="S29" i="24" s="1"/>
  <c r="BF37" i="24"/>
  <c r="R37" i="24" s="1"/>
  <c r="BO29" i="24"/>
  <c r="CH159" i="24" s="1"/>
  <c r="AU33" i="24"/>
  <c r="AR33" i="24"/>
  <c r="M33" i="24" s="1"/>
  <c r="AR31" i="24"/>
  <c r="M31" i="24" s="1"/>
  <c r="AU29" i="24"/>
  <c r="AP45" i="24"/>
  <c r="AP39" i="24"/>
  <c r="N41" i="24" l="1"/>
  <c r="R41" i="24" s="1"/>
  <c r="P41" i="24"/>
  <c r="P31" i="24"/>
  <c r="N31" i="24"/>
  <c r="T29" i="24"/>
  <c r="O29" i="24"/>
  <c r="N43" i="24"/>
  <c r="R43" i="24" s="1"/>
  <c r="P43" i="24"/>
  <c r="T33" i="24"/>
  <c r="O33" i="24"/>
  <c r="I10" i="7"/>
  <c r="I12" i="7"/>
  <c r="I11" i="7"/>
  <c r="CG269" i="24"/>
  <c r="CG221" i="24"/>
  <c r="BO39" i="24"/>
  <c r="CH239" i="24" s="1"/>
  <c r="BJ41" i="24"/>
  <c r="CG254" i="24" s="1"/>
  <c r="CG253" i="24"/>
  <c r="DA41" i="24"/>
  <c r="CX41" i="24" s="1"/>
  <c r="DE35" i="24"/>
  <c r="BO33" i="24"/>
  <c r="CH191" i="24" s="1"/>
  <c r="BJ43" i="24"/>
  <c r="CG270" i="24" s="1"/>
  <c r="DA43" i="24"/>
  <c r="CX43" i="24" s="1"/>
  <c r="CY33" i="24"/>
  <c r="BF29" i="24"/>
  <c r="DE39" i="24"/>
  <c r="DE41" i="24"/>
  <c r="BO41" i="24"/>
  <c r="CH255" i="24" s="1"/>
  <c r="CY43" i="24"/>
  <c r="DF35" i="24"/>
  <c r="CX35" i="24"/>
  <c r="BN35" i="24"/>
  <c r="CG207" i="24" s="1"/>
  <c r="DE37" i="24"/>
  <c r="BO31" i="24"/>
  <c r="CH175" i="24" s="1"/>
  <c r="BO37" i="24"/>
  <c r="CH223" i="24" s="1"/>
  <c r="DE31" i="24"/>
  <c r="CY31" i="24"/>
  <c r="BF31" i="24"/>
  <c r="R31" i="24" s="1"/>
  <c r="BJ37" i="24"/>
  <c r="CG222" i="24" s="1"/>
  <c r="DA37" i="24"/>
  <c r="BO43" i="24"/>
  <c r="CH271" i="24" s="1"/>
  <c r="BO35" i="24"/>
  <c r="CH207" i="24" s="1"/>
  <c r="BS45" i="24"/>
  <c r="CH288" i="24" s="1"/>
  <c r="BS29" i="24"/>
  <c r="CH160" i="24" s="1"/>
  <c r="BF33" i="24"/>
  <c r="AT33" i="24"/>
  <c r="S33" i="24" s="1"/>
  <c r="AT31" i="24"/>
  <c r="S31" i="24" s="1"/>
  <c r="AR39" i="24"/>
  <c r="M39" i="24" s="1"/>
  <c r="AU39" i="24"/>
  <c r="AU45" i="24"/>
  <c r="AR45" i="24"/>
  <c r="M45" i="24" s="1"/>
  <c r="AG25" i="24"/>
  <c r="AH25" i="24" s="1"/>
  <c r="AK25" i="24" s="1"/>
  <c r="AG27" i="24"/>
  <c r="AH27" i="24" s="1"/>
  <c r="N29" i="24" l="1"/>
  <c r="R29" i="24" s="1"/>
  <c r="P29" i="24"/>
  <c r="T45" i="24"/>
  <c r="O45" i="24"/>
  <c r="N33" i="24"/>
  <c r="R33" i="24" s="1"/>
  <c r="P33" i="24"/>
  <c r="T39" i="24"/>
  <c r="O39" i="24"/>
  <c r="BN41" i="24"/>
  <c r="CG255" i="24" s="1"/>
  <c r="CG157" i="24"/>
  <c r="CG173" i="24"/>
  <c r="CG189" i="24"/>
  <c r="BS39" i="24"/>
  <c r="CH240" i="24" s="1"/>
  <c r="DH35" i="24"/>
  <c r="BJ29" i="24"/>
  <c r="CG158" i="24" s="1"/>
  <c r="DA29" i="24"/>
  <c r="DF29" i="24" s="1"/>
  <c r="DH29" i="24" s="1"/>
  <c r="DF41" i="24"/>
  <c r="DH41" i="24" s="1"/>
  <c r="DF43" i="24"/>
  <c r="DH43" i="24" s="1"/>
  <c r="BS33" i="24"/>
  <c r="CH192" i="24" s="1"/>
  <c r="BN43" i="24"/>
  <c r="CG271" i="24" s="1"/>
  <c r="BS41" i="24"/>
  <c r="CH256" i="24" s="1"/>
  <c r="BN37" i="24"/>
  <c r="CG223" i="24" s="1"/>
  <c r="BR35" i="24"/>
  <c r="CG208" i="24" s="1"/>
  <c r="BS37" i="24"/>
  <c r="CH224" i="24" s="1"/>
  <c r="DA31" i="24"/>
  <c r="CX31" i="24" s="1"/>
  <c r="BS31" i="24"/>
  <c r="CH176" i="24" s="1"/>
  <c r="BJ31" i="24"/>
  <c r="CG174" i="24" s="1"/>
  <c r="DA33" i="24"/>
  <c r="CX37" i="24"/>
  <c r="DF37" i="24"/>
  <c r="DH37" i="24" s="1"/>
  <c r="BS35" i="24"/>
  <c r="CH208" i="24" s="1"/>
  <c r="BS43" i="24"/>
  <c r="CH272" i="24" s="1"/>
  <c r="BF39" i="24"/>
  <c r="BJ33" i="24"/>
  <c r="CG190" i="24" s="1"/>
  <c r="BW29" i="24"/>
  <c r="CH161" i="24" s="1"/>
  <c r="BW45" i="24"/>
  <c r="CH289" i="24" s="1"/>
  <c r="BF45" i="24"/>
  <c r="AT39" i="24"/>
  <c r="S39" i="24" s="1"/>
  <c r="AT45" i="24"/>
  <c r="S45" i="24" s="1"/>
  <c r="AI25" i="24"/>
  <c r="AQ25" i="24" s="1"/>
  <c r="AK27" i="24"/>
  <c r="AI27" i="24"/>
  <c r="AJ27" i="24" s="1"/>
  <c r="AL25" i="24"/>
  <c r="AM25" i="24" s="1"/>
  <c r="P39" i="24" l="1"/>
  <c r="N39" i="24"/>
  <c r="R39" i="24" s="1"/>
  <c r="P45" i="24"/>
  <c r="N45" i="24"/>
  <c r="R45" i="24" s="1"/>
  <c r="BR41" i="24"/>
  <c r="CG256" i="24" s="1"/>
  <c r="CG285" i="24"/>
  <c r="CG237" i="24"/>
  <c r="BW33" i="24"/>
  <c r="CH193" i="24" s="1"/>
  <c r="BN29" i="24"/>
  <c r="CG159" i="24" s="1"/>
  <c r="BW39" i="24"/>
  <c r="CH241" i="24" s="1"/>
  <c r="CX29" i="24"/>
  <c r="BR43" i="24"/>
  <c r="CG272" i="24" s="1"/>
  <c r="BW41" i="24"/>
  <c r="CH257" i="24" s="1"/>
  <c r="BR37" i="24"/>
  <c r="CG224" i="24" s="1"/>
  <c r="DF31" i="24"/>
  <c r="DH31" i="24" s="1"/>
  <c r="DA39" i="24"/>
  <c r="CX39" i="24" s="1"/>
  <c r="BW37" i="24"/>
  <c r="CH225" i="24" s="1"/>
  <c r="BJ39" i="24"/>
  <c r="CG238" i="24" s="1"/>
  <c r="BN31" i="24"/>
  <c r="CG175" i="24" s="1"/>
  <c r="BW31" i="24"/>
  <c r="CH177" i="24" s="1"/>
  <c r="BN33" i="24"/>
  <c r="CG191" i="24" s="1"/>
  <c r="BJ45" i="24"/>
  <c r="CG286" i="24" s="1"/>
  <c r="DA45" i="24"/>
  <c r="CX33" i="24"/>
  <c r="DF33" i="24"/>
  <c r="DH33" i="24" s="1"/>
  <c r="BW43" i="24"/>
  <c r="CH273" i="24" s="1"/>
  <c r="BW35" i="24"/>
  <c r="CH209" i="24" s="1"/>
  <c r="BB25" i="24"/>
  <c r="CG124" i="24" s="1"/>
  <c r="BC25" i="24"/>
  <c r="CH124" i="24" s="1"/>
  <c r="BV35" i="24"/>
  <c r="CG209" i="24" s="1"/>
  <c r="CA29" i="24"/>
  <c r="CH162" i="24" s="1"/>
  <c r="CA45" i="24"/>
  <c r="CH290" i="24" s="1"/>
  <c r="AJ25" i="24"/>
  <c r="AN25" i="24"/>
  <c r="AO25" i="24" s="1"/>
  <c r="AL27" i="24"/>
  <c r="AQ27" i="24"/>
  <c r="BV41" i="24" l="1"/>
  <c r="CG257" i="24" s="1"/>
  <c r="CA39" i="24"/>
  <c r="CH242" i="24" s="1"/>
  <c r="BR29" i="24"/>
  <c r="CG160" i="24" s="1"/>
  <c r="BV43" i="24"/>
  <c r="CG273" i="24" s="1"/>
  <c r="CA33" i="24"/>
  <c r="CH194" i="24" s="1"/>
  <c r="CA41" i="24"/>
  <c r="CH258" i="24" s="1"/>
  <c r="BV37" i="24"/>
  <c r="CG225" i="24" s="1"/>
  <c r="BN39" i="24"/>
  <c r="CG239" i="24" s="1"/>
  <c r="BR33" i="24"/>
  <c r="CG192" i="24" s="1"/>
  <c r="DF39" i="24"/>
  <c r="DH39" i="24" s="1"/>
  <c r="BN45" i="24"/>
  <c r="CG287" i="24" s="1"/>
  <c r="BR31" i="24"/>
  <c r="CG176" i="24" s="1"/>
  <c r="CA31" i="24"/>
  <c r="CH178" i="24" s="1"/>
  <c r="CA37" i="24"/>
  <c r="CH226" i="24" s="1"/>
  <c r="BG25" i="24"/>
  <c r="CH125" i="24" s="1"/>
  <c r="CX45" i="24"/>
  <c r="DF45" i="24"/>
  <c r="DH45" i="24" s="1"/>
  <c r="BZ35" i="24"/>
  <c r="CG210" i="24" s="1"/>
  <c r="CA35" i="24"/>
  <c r="CH210" i="24" s="1"/>
  <c r="BC27" i="24"/>
  <c r="CH140" i="24" s="1"/>
  <c r="BB27" i="24"/>
  <c r="CG140" i="24" s="1"/>
  <c r="CA43" i="24"/>
  <c r="CH274" i="24" s="1"/>
  <c r="AP25" i="24"/>
  <c r="AU25" i="24" s="1"/>
  <c r="AS25" i="24"/>
  <c r="AM27" i="24"/>
  <c r="AN27" i="24" s="1"/>
  <c r="BZ43" i="24" l="1"/>
  <c r="CG274" i="24" s="1"/>
  <c r="T25" i="24"/>
  <c r="O25" i="24"/>
  <c r="BZ41" i="24"/>
  <c r="CG258" i="24" s="1"/>
  <c r="BV29" i="24"/>
  <c r="CG161" i="24" s="1"/>
  <c r="BZ37" i="24"/>
  <c r="CG226" i="24" s="1"/>
  <c r="BR39" i="24"/>
  <c r="BR45" i="24"/>
  <c r="CG288" i="24" s="1"/>
  <c r="BV33" i="24"/>
  <c r="CG193" i="24" s="1"/>
  <c r="CZ25" i="24"/>
  <c r="DE25" i="24" s="1"/>
  <c r="BK25" i="24"/>
  <c r="CH126" i="24" s="1"/>
  <c r="BV31" i="24"/>
  <c r="CG177" i="24" s="1"/>
  <c r="BG27" i="24"/>
  <c r="CH141" i="24" s="1"/>
  <c r="AR25" i="24"/>
  <c r="M25" i="24" s="1"/>
  <c r="AO27" i="24"/>
  <c r="AS27" i="24"/>
  <c r="P25" i="24" l="1"/>
  <c r="N25" i="24"/>
  <c r="BZ29" i="24"/>
  <c r="CG162" i="24" s="1"/>
  <c r="BV39" i="24"/>
  <c r="CG241" i="24" s="1"/>
  <c r="CG240" i="24"/>
  <c r="BZ33" i="24"/>
  <c r="CG194" i="24" s="1"/>
  <c r="BV45" i="24"/>
  <c r="CG289" i="24" s="1"/>
  <c r="BO25" i="24"/>
  <c r="CH127" i="24" s="1"/>
  <c r="CY25" i="24"/>
  <c r="BK27" i="24"/>
  <c r="CH142" i="24" s="1"/>
  <c r="CZ27" i="24"/>
  <c r="CY27" i="24" s="1"/>
  <c r="BZ31" i="24"/>
  <c r="CG178" i="24" s="1"/>
  <c r="AT25" i="24"/>
  <c r="S25" i="24" s="1"/>
  <c r="BF25" i="24"/>
  <c r="R25" i="24" s="1"/>
  <c r="AP27" i="24"/>
  <c r="AR27" i="24" s="1"/>
  <c r="M27" i="24" s="1"/>
  <c r="CG125" i="24" l="1"/>
  <c r="BZ39" i="24"/>
  <c r="CG242" i="24" s="1"/>
  <c r="BZ45" i="24"/>
  <c r="CG290" i="24" s="1"/>
  <c r="BO27" i="24"/>
  <c r="CH143" i="24" s="1"/>
  <c r="BS25" i="24"/>
  <c r="DE27" i="24"/>
  <c r="DA25" i="24"/>
  <c r="CX25" i="24" s="1"/>
  <c r="BJ25" i="24"/>
  <c r="CG126" i="24" s="1"/>
  <c r="AU27" i="24"/>
  <c r="AT27" i="24"/>
  <c r="S27" i="24" s="1"/>
  <c r="T27" i="24" l="1"/>
  <c r="O27" i="24"/>
  <c r="BW25" i="24"/>
  <c r="CH129" i="24" s="1"/>
  <c r="CH128" i="24"/>
  <c r="BS27" i="24"/>
  <c r="CH144" i="24" s="1"/>
  <c r="BF27" i="24"/>
  <c r="DF25" i="24"/>
  <c r="DH25" i="24" s="1"/>
  <c r="BN25" i="24"/>
  <c r="CG127" i="24" s="1"/>
  <c r="P27" i="24" l="1"/>
  <c r="N27" i="24"/>
  <c r="R27" i="24" s="1"/>
  <c r="BJ27" i="24"/>
  <c r="CG142" i="24" s="1"/>
  <c r="CG141" i="24"/>
  <c r="CA25" i="24"/>
  <c r="CH130" i="24" s="1"/>
  <c r="BW27" i="24"/>
  <c r="CH145" i="24" s="1"/>
  <c r="DA27" i="24"/>
  <c r="DF27" i="24" s="1"/>
  <c r="DH27" i="24" s="1"/>
  <c r="BR25" i="24"/>
  <c r="CG128" i="24" s="1"/>
  <c r="BN27" i="24" l="1"/>
  <c r="CG143" i="24" s="1"/>
  <c r="CA27" i="24"/>
  <c r="CH146" i="24" s="1"/>
  <c r="CX27" i="24"/>
  <c r="BV25" i="24"/>
  <c r="CG129" i="24" s="1"/>
  <c r="BR27" i="24" l="1"/>
  <c r="CG144" i="24" s="1"/>
  <c r="BZ25" i="24"/>
  <c r="CG130" i="24" s="1"/>
  <c r="BV27" i="24" l="1"/>
  <c r="CG145" i="24" s="1"/>
  <c r="BZ27" i="24" l="1"/>
  <c r="CG146" i="24" s="1"/>
  <c r="AJ5" i="24"/>
  <c r="AL5" i="24" s="1"/>
  <c r="AJ6" i="24"/>
  <c r="AL6" i="24" s="1"/>
  <c r="AJ3" i="24"/>
  <c r="AL3" i="24" s="1"/>
  <c r="C163" i="7" l="1"/>
  <c r="C159" i="7"/>
  <c r="D33" i="26" l="1"/>
  <c r="D34" i="26" s="1"/>
  <c r="D16" i="26"/>
  <c r="I14" i="26" s="1"/>
  <c r="D32" i="26" l="1"/>
  <c r="I10" i="26" s="1"/>
  <c r="C275" i="7" l="1"/>
  <c r="AI6" i="35" l="1"/>
  <c r="AH6" i="35" s="1"/>
  <c r="AJ6" i="35" s="1"/>
  <c r="AH4" i="34"/>
  <c r="AG4" i="34" s="1"/>
  <c r="AI4" i="34" s="1"/>
  <c r="AG4" i="33"/>
  <c r="AF4" i="33" s="1"/>
  <c r="AH4" i="33" s="1"/>
  <c r="C210" i="7"/>
  <c r="C226" i="7"/>
  <c r="AK4" i="24"/>
  <c r="AJ4" i="24" s="1"/>
  <c r="AL4" i="24" s="1"/>
  <c r="Q37" i="24"/>
  <c r="Q41" i="24"/>
  <c r="Q25" i="24"/>
  <c r="Q29" i="24"/>
  <c r="Q39" i="24"/>
  <c r="Q31" i="24"/>
  <c r="Q43" i="24"/>
  <c r="Q45" i="24"/>
  <c r="Q27" i="24"/>
  <c r="Q35" i="24"/>
  <c r="Q33" i="24"/>
  <c r="AG11" i="24" l="1"/>
  <c r="AW15" i="24" l="1"/>
  <c r="CF43" i="24" s="1"/>
  <c r="AW55" i="24"/>
  <c r="CF363" i="24" s="1"/>
  <c r="AW53" i="24"/>
  <c r="CF347" i="24" s="1"/>
  <c r="AW51" i="24"/>
  <c r="CF331" i="24" s="1"/>
  <c r="AW19" i="24"/>
  <c r="CF75" i="24" s="1"/>
  <c r="AW29" i="24"/>
  <c r="CF155" i="24" s="1"/>
  <c r="AW41" i="24"/>
  <c r="CF251" i="24" s="1"/>
  <c r="AW49" i="24"/>
  <c r="CF315" i="24" s="1"/>
  <c r="AW39" i="24"/>
  <c r="CF235" i="24" s="1"/>
  <c r="AW47" i="24"/>
  <c r="CF299" i="24" s="1"/>
  <c r="AW33" i="24"/>
  <c r="CF187" i="24" s="1"/>
  <c r="AW37" i="24"/>
  <c r="CF219" i="24" s="1"/>
  <c r="AW17" i="24"/>
  <c r="CF59" i="24" s="1"/>
  <c r="AW43" i="24"/>
  <c r="CF267" i="24" s="1"/>
  <c r="AW45" i="24"/>
  <c r="CF283" i="24" s="1"/>
  <c r="AW31" i="24"/>
  <c r="CF171" i="24" s="1"/>
  <c r="AW63" i="24"/>
  <c r="CF427" i="24" s="1"/>
  <c r="AC26" i="24"/>
  <c r="AW67" i="24"/>
  <c r="CF459" i="24" s="1"/>
  <c r="AW57" i="24"/>
  <c r="CF379" i="24" s="1"/>
  <c r="C13" i="24"/>
  <c r="AW27" i="24"/>
  <c r="AW59" i="24"/>
  <c r="CF395" i="24" s="1"/>
  <c r="AW35" i="24"/>
  <c r="CF203" i="24" s="1"/>
  <c r="AW25" i="24"/>
  <c r="CF123" i="24" s="1"/>
  <c r="AW21" i="24"/>
  <c r="CF91" i="24" s="1"/>
  <c r="AC19" i="24"/>
  <c r="AW65" i="24"/>
  <c r="CF443" i="24" s="1"/>
  <c r="AW61" i="24"/>
  <c r="CF411" i="24" s="1"/>
  <c r="AW69" i="24"/>
  <c r="CF475" i="24" s="1"/>
  <c r="AC21" i="24"/>
  <c r="E12" i="24"/>
  <c r="AC12" i="24" l="1"/>
  <c r="W12" i="24"/>
  <c r="Y12" i="24" s="1"/>
  <c r="AW13" i="24"/>
  <c r="CF27" i="24" s="1"/>
  <c r="E13" i="24"/>
  <c r="BA27" i="24"/>
  <c r="CF140" i="24" s="1"/>
  <c r="CF139" i="24"/>
  <c r="AW40" i="24"/>
  <c r="CF243" i="24" s="1"/>
  <c r="AW20" i="24"/>
  <c r="CF83" i="24" s="1"/>
  <c r="AW60" i="24"/>
  <c r="CF403" i="24" s="1"/>
  <c r="AW24" i="24"/>
  <c r="CF115" i="24" s="1"/>
  <c r="AC40" i="24"/>
  <c r="AC66" i="24"/>
  <c r="AW14" i="24"/>
  <c r="CF35" i="24" s="1"/>
  <c r="AC60" i="24"/>
  <c r="AW66" i="24"/>
  <c r="CF451" i="24" s="1"/>
  <c r="AW22" i="24"/>
  <c r="CF99" i="24" s="1"/>
  <c r="AW16" i="24"/>
  <c r="CF51" i="24" s="1"/>
  <c r="AW70" i="24"/>
  <c r="CF483" i="24" s="1"/>
  <c r="AW50" i="24"/>
  <c r="CF323" i="24" s="1"/>
  <c r="AC15" i="24"/>
  <c r="AW56" i="24"/>
  <c r="CF371" i="24" s="1"/>
  <c r="AW36" i="24"/>
  <c r="CF211" i="24" s="1"/>
  <c r="AW46" i="24"/>
  <c r="CF291" i="24" s="1"/>
  <c r="AC20" i="24"/>
  <c r="AW58" i="24"/>
  <c r="CF387" i="24" s="1"/>
  <c r="AW18" i="24"/>
  <c r="CF67" i="24" s="1"/>
  <c r="AC16" i="24"/>
  <c r="AW44" i="24"/>
  <c r="CF275" i="24" s="1"/>
  <c r="AW42" i="24"/>
  <c r="CF259" i="24" s="1"/>
  <c r="AW32" i="24"/>
  <c r="CF179" i="24" s="1"/>
  <c r="AW52" i="24"/>
  <c r="CF339" i="24" s="1"/>
  <c r="AC22" i="24"/>
  <c r="AW30" i="24"/>
  <c r="CF163" i="24" s="1"/>
  <c r="AW68" i="24"/>
  <c r="CF467" i="24" s="1"/>
  <c r="AW38" i="24"/>
  <c r="CF227" i="24" s="1"/>
  <c r="AW34" i="24"/>
  <c r="CF195" i="24" s="1"/>
  <c r="AW64" i="24"/>
  <c r="CF435" i="24" s="1"/>
  <c r="AW48" i="24"/>
  <c r="CF307" i="24" s="1"/>
  <c r="AW28" i="24"/>
  <c r="CF147" i="24" s="1"/>
  <c r="AW54" i="24"/>
  <c r="CF355" i="24" s="1"/>
  <c r="AW62" i="24"/>
  <c r="CF419" i="24" s="1"/>
  <c r="Y15" i="24"/>
  <c r="AF15" i="24" s="1"/>
  <c r="AG15" i="24" s="1"/>
  <c r="Y19" i="24"/>
  <c r="AF19" i="24" s="1"/>
  <c r="AG19" i="24" s="1"/>
  <c r="BA25" i="24"/>
  <c r="CF124" i="24" s="1"/>
  <c r="BA31" i="24"/>
  <c r="CF172" i="24" s="1"/>
  <c r="BA55" i="24"/>
  <c r="CF364" i="24" s="1"/>
  <c r="BA69" i="24"/>
  <c r="CF476" i="24" s="1"/>
  <c r="BA37" i="24"/>
  <c r="CF220" i="24" s="1"/>
  <c r="BA29" i="24"/>
  <c r="CF156" i="24" s="1"/>
  <c r="BA39" i="24"/>
  <c r="CF236" i="24" s="1"/>
  <c r="BA65" i="24"/>
  <c r="CF444" i="24" s="1"/>
  <c r="BA63" i="24"/>
  <c r="CF428" i="24" s="1"/>
  <c r="BA45" i="24"/>
  <c r="CF284" i="24" s="1"/>
  <c r="BA57" i="24"/>
  <c r="CF380" i="24" s="1"/>
  <c r="BA35" i="24"/>
  <c r="CF204" i="24" s="1"/>
  <c r="BA59" i="24"/>
  <c r="CF396" i="24" s="1"/>
  <c r="BA67" i="24"/>
  <c r="CF460" i="24" s="1"/>
  <c r="AC23" i="24"/>
  <c r="AW23" i="24"/>
  <c r="CF107" i="24" s="1"/>
  <c r="AB13" i="24"/>
  <c r="AD24" i="24"/>
  <c r="AC24" i="24"/>
  <c r="BA33" i="24"/>
  <c r="CF188" i="24" s="1"/>
  <c r="BA47" i="24"/>
  <c r="CF300" i="24" s="1"/>
  <c r="BA51" i="24"/>
  <c r="CF332" i="24" s="1"/>
  <c r="AW26" i="24"/>
  <c r="CF131" i="24" s="1"/>
  <c r="BA43" i="24"/>
  <c r="CF268" i="24" s="1"/>
  <c r="BA61" i="24"/>
  <c r="CF412" i="24" s="1"/>
  <c r="BA41" i="24"/>
  <c r="CF252" i="24" s="1"/>
  <c r="AC14" i="24"/>
  <c r="BA53" i="24"/>
  <c r="CF348" i="24" s="1"/>
  <c r="BA49" i="24"/>
  <c r="CF316" i="24" s="1"/>
  <c r="AD15" i="24"/>
  <c r="AB14" i="24" l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AB95" i="24" s="1"/>
  <c r="AB96" i="24" s="1"/>
  <c r="AB97" i="24" s="1"/>
  <c r="AB98" i="24" s="1"/>
  <c r="AB99" i="24" s="1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19" i="24" s="1"/>
  <c r="AB120" i="24" s="1"/>
  <c r="AC13" i="24"/>
  <c r="W13" i="24"/>
  <c r="BE27" i="24"/>
  <c r="CF141" i="24" s="1"/>
  <c r="BE25" i="24"/>
  <c r="CF125" i="24" s="1"/>
  <c r="AC62" i="24"/>
  <c r="AC64" i="24"/>
  <c r="AC42" i="24"/>
  <c r="AC44" i="24"/>
  <c r="BE31" i="24"/>
  <c r="AC56" i="24"/>
  <c r="AD66" i="24"/>
  <c r="Y66" i="24"/>
  <c r="AF66" i="24" s="1"/>
  <c r="AE66" i="24"/>
  <c r="AC58" i="24"/>
  <c r="AC54" i="24"/>
  <c r="AC38" i="24"/>
  <c r="AC52" i="24"/>
  <c r="AE40" i="24"/>
  <c r="AD40" i="24"/>
  <c r="Y40" i="24"/>
  <c r="AF40" i="24" s="1"/>
  <c r="AC70" i="24"/>
  <c r="AC46" i="24"/>
  <c r="AC48" i="24"/>
  <c r="AC68" i="24"/>
  <c r="AC36" i="24"/>
  <c r="AC50" i="24"/>
  <c r="AD60" i="24"/>
  <c r="AE60" i="24"/>
  <c r="Y60" i="24"/>
  <c r="AF60" i="24" s="1"/>
  <c r="AC28" i="24"/>
  <c r="AE26" i="24"/>
  <c r="AD26" i="24"/>
  <c r="Y20" i="24"/>
  <c r="AF20" i="24" s="1"/>
  <c r="AD20" i="24"/>
  <c r="Y26" i="24"/>
  <c r="AF26" i="24" s="1"/>
  <c r="AG26" i="24" s="1"/>
  <c r="AC32" i="24"/>
  <c r="Y16" i="24"/>
  <c r="AF16" i="24" s="1"/>
  <c r="AD16" i="24"/>
  <c r="AC30" i="24"/>
  <c r="AC18" i="24"/>
  <c r="DB15" i="24"/>
  <c r="DD15" i="24" s="1"/>
  <c r="AC34" i="24"/>
  <c r="Y22" i="24"/>
  <c r="AF22" i="24" s="1"/>
  <c r="AD22" i="24"/>
  <c r="DB19" i="24"/>
  <c r="DD19" i="24" s="1"/>
  <c r="AD19" i="24"/>
  <c r="BE55" i="24"/>
  <c r="CF365" i="24" s="1"/>
  <c r="BE47" i="24"/>
  <c r="CF301" i="24" s="1"/>
  <c r="BE57" i="24"/>
  <c r="CF381" i="24" s="1"/>
  <c r="BE65" i="24"/>
  <c r="CF445" i="24" s="1"/>
  <c r="AD14" i="24"/>
  <c r="Y14" i="24"/>
  <c r="AF14" i="24" s="1"/>
  <c r="Y24" i="24"/>
  <c r="AF24" i="24" s="1"/>
  <c r="BE67" i="24"/>
  <c r="CF461" i="24" s="1"/>
  <c r="BE39" i="24"/>
  <c r="CF237" i="24" s="1"/>
  <c r="BE29" i="24"/>
  <c r="CF157" i="24" s="1"/>
  <c r="BE37" i="24"/>
  <c r="CF221" i="24" s="1"/>
  <c r="BE49" i="24"/>
  <c r="CF317" i="24" s="1"/>
  <c r="BE53" i="24"/>
  <c r="CF349" i="24" s="1"/>
  <c r="BE41" i="24"/>
  <c r="CF253" i="24" s="1"/>
  <c r="AD12" i="24"/>
  <c r="AF12" i="24"/>
  <c r="BE33" i="24"/>
  <c r="CF189" i="24" s="1"/>
  <c r="AD23" i="24"/>
  <c r="Y23" i="24"/>
  <c r="AF23" i="24" s="1"/>
  <c r="BE59" i="24"/>
  <c r="CF397" i="24" s="1"/>
  <c r="BE35" i="24"/>
  <c r="CF205" i="24" s="1"/>
  <c r="BE45" i="24"/>
  <c r="CF285" i="24" s="1"/>
  <c r="AD21" i="24"/>
  <c r="Y21" i="24"/>
  <c r="AF21" i="24" s="1"/>
  <c r="BE61" i="24"/>
  <c r="CF413" i="24" s="1"/>
  <c r="AC17" i="24"/>
  <c r="BE43" i="24"/>
  <c r="CF269" i="24" s="1"/>
  <c r="BE51" i="24"/>
  <c r="CF333" i="24" s="1"/>
  <c r="BE63" i="24"/>
  <c r="CF429" i="24" s="1"/>
  <c r="BE69" i="24"/>
  <c r="CF477" i="24" s="1"/>
  <c r="Y13" i="24" l="1"/>
  <c r="AF13" i="24" s="1"/>
  <c r="AD13" i="24"/>
  <c r="AG13" i="24"/>
  <c r="DB13" i="24"/>
  <c r="DD13" i="24" s="1"/>
  <c r="BI27" i="24"/>
  <c r="CF142" i="24" s="1"/>
  <c r="BI31" i="24"/>
  <c r="CF174" i="24" s="1"/>
  <c r="CF173" i="24"/>
  <c r="BI25" i="24"/>
  <c r="CF126" i="24" s="1"/>
  <c r="AD52" i="24"/>
  <c r="Y52" i="24"/>
  <c r="AF52" i="24" s="1"/>
  <c r="AE52" i="24"/>
  <c r="Y46" i="24"/>
  <c r="AF46" i="24" s="1"/>
  <c r="AE46" i="24"/>
  <c r="AD46" i="24"/>
  <c r="AG66" i="24"/>
  <c r="AH66" i="24" s="1"/>
  <c r="AD36" i="24"/>
  <c r="AE36" i="24"/>
  <c r="Y36" i="24"/>
  <c r="AF36" i="24" s="1"/>
  <c r="AE38" i="24"/>
  <c r="AD38" i="24"/>
  <c r="Y38" i="24"/>
  <c r="AF38" i="24" s="1"/>
  <c r="AD42" i="24"/>
  <c r="Y42" i="24"/>
  <c r="AF42" i="24" s="1"/>
  <c r="AE42" i="24"/>
  <c r="AD70" i="24"/>
  <c r="AE70" i="24"/>
  <c r="Y70" i="24"/>
  <c r="AF70" i="24" s="1"/>
  <c r="AD56" i="24"/>
  <c r="AE56" i="24"/>
  <c r="Y56" i="24"/>
  <c r="AF56" i="24" s="1"/>
  <c r="AH26" i="24"/>
  <c r="AK26" i="24" s="1"/>
  <c r="AD54" i="24"/>
  <c r="AE54" i="24"/>
  <c r="Y54" i="24"/>
  <c r="AF54" i="24" s="1"/>
  <c r="AD64" i="24"/>
  <c r="AE64" i="24"/>
  <c r="Y64" i="24"/>
  <c r="AF64" i="24" s="1"/>
  <c r="AG60" i="24"/>
  <c r="AH60" i="24" s="1"/>
  <c r="AD68" i="24"/>
  <c r="Y68" i="24"/>
  <c r="AF68" i="24" s="1"/>
  <c r="AE68" i="24"/>
  <c r="DB40" i="24"/>
  <c r="DD40" i="24" s="1"/>
  <c r="AG40" i="24"/>
  <c r="AH40" i="24" s="1"/>
  <c r="AD50" i="24"/>
  <c r="AE50" i="24"/>
  <c r="Y50" i="24"/>
  <c r="AF50" i="24" s="1"/>
  <c r="AD58" i="24"/>
  <c r="AE58" i="24"/>
  <c r="Y58" i="24"/>
  <c r="AF58" i="24" s="1"/>
  <c r="AD62" i="24"/>
  <c r="AE62" i="24"/>
  <c r="Y62" i="24"/>
  <c r="AF62" i="24" s="1"/>
  <c r="AD48" i="24"/>
  <c r="Y48" i="24"/>
  <c r="AF48" i="24" s="1"/>
  <c r="AE48" i="24"/>
  <c r="Y44" i="24"/>
  <c r="AF44" i="24" s="1"/>
  <c r="AD44" i="24"/>
  <c r="AE44" i="24"/>
  <c r="DB26" i="24"/>
  <c r="DD26" i="24" s="1"/>
  <c r="AE30" i="24"/>
  <c r="AD30" i="24"/>
  <c r="Y30" i="24"/>
  <c r="AF30" i="24" s="1"/>
  <c r="DB24" i="24"/>
  <c r="DD24" i="24" s="1"/>
  <c r="AG24" i="24"/>
  <c r="DB20" i="24"/>
  <c r="DD20" i="24" s="1"/>
  <c r="AG20" i="24"/>
  <c r="DB16" i="24"/>
  <c r="DD16" i="24" s="1"/>
  <c r="AG16" i="24"/>
  <c r="DB22" i="24"/>
  <c r="DD22" i="24" s="1"/>
  <c r="AG22" i="24"/>
  <c r="AD28" i="24"/>
  <c r="AE28" i="24"/>
  <c r="Y28" i="24"/>
  <c r="AF28" i="24" s="1"/>
  <c r="AE34" i="24"/>
  <c r="Y34" i="24"/>
  <c r="AF34" i="24" s="1"/>
  <c r="AD34" i="24"/>
  <c r="Y18" i="24"/>
  <c r="AF18" i="24" s="1"/>
  <c r="AD18" i="24"/>
  <c r="AD32" i="24"/>
  <c r="AE32" i="24"/>
  <c r="Y32" i="24"/>
  <c r="AF32" i="24" s="1"/>
  <c r="BI55" i="24"/>
  <c r="CF366" i="24" s="1"/>
  <c r="BI69" i="24"/>
  <c r="CF478" i="24" s="1"/>
  <c r="AG23" i="24"/>
  <c r="DB23" i="24"/>
  <c r="DD23" i="24" s="1"/>
  <c r="AG21" i="24"/>
  <c r="DB21" i="24"/>
  <c r="DD21" i="24" s="1"/>
  <c r="BI41" i="24"/>
  <c r="CF254" i="24" s="1"/>
  <c r="BI51" i="24"/>
  <c r="CF334" i="24" s="1"/>
  <c r="BI43" i="24"/>
  <c r="CF270" i="24" s="1"/>
  <c r="BI45" i="24"/>
  <c r="CF286" i="24" s="1"/>
  <c r="BI53" i="24"/>
  <c r="CF350" i="24" s="1"/>
  <c r="BI37" i="24"/>
  <c r="CF222" i="24" s="1"/>
  <c r="AG14" i="24"/>
  <c r="DB14" i="24"/>
  <c r="DD14" i="24" s="1"/>
  <c r="AD17" i="24"/>
  <c r="Y17" i="24"/>
  <c r="AF17" i="24" s="1"/>
  <c r="AG12" i="24"/>
  <c r="DB12" i="24"/>
  <c r="DD12" i="24" s="1"/>
  <c r="BI35" i="24"/>
  <c r="CF206" i="24" s="1"/>
  <c r="BI49" i="24"/>
  <c r="CF318" i="24" s="1"/>
  <c r="BI29" i="24"/>
  <c r="CF158" i="24" s="1"/>
  <c r="BI65" i="24"/>
  <c r="CF446" i="24" s="1"/>
  <c r="BI67" i="24"/>
  <c r="CF462" i="24" s="1"/>
  <c r="BI47" i="24"/>
  <c r="CF302" i="24" s="1"/>
  <c r="BI33" i="24"/>
  <c r="CF190" i="24" s="1"/>
  <c r="BI39" i="24"/>
  <c r="CF238" i="24" s="1"/>
  <c r="BI57" i="24"/>
  <c r="CF382" i="24" s="1"/>
  <c r="BI63" i="24"/>
  <c r="CF430" i="24" s="1"/>
  <c r="BI61" i="24"/>
  <c r="CF414" i="24" s="1"/>
  <c r="BI59" i="24"/>
  <c r="CF398" i="24" s="1"/>
  <c r="BM27" i="24" l="1"/>
  <c r="CF143" i="24" s="1"/>
  <c r="BM31" i="24"/>
  <c r="CF175" i="24" s="1"/>
  <c r="BM25" i="24"/>
  <c r="CF127" i="24" s="1"/>
  <c r="AI26" i="24"/>
  <c r="AQ26" i="24" s="1"/>
  <c r="AJ26" i="24"/>
  <c r="AG68" i="24"/>
  <c r="AH68" i="24" s="1"/>
  <c r="AG56" i="24"/>
  <c r="AH56" i="24" s="1"/>
  <c r="DB44" i="24"/>
  <c r="DD44" i="24" s="1"/>
  <c r="AG44" i="24"/>
  <c r="AH44" i="24" s="1"/>
  <c r="DB38" i="24"/>
  <c r="DD38" i="24" s="1"/>
  <c r="AG38" i="24"/>
  <c r="AH38" i="24" s="1"/>
  <c r="AK66" i="24"/>
  <c r="AJ66" i="24"/>
  <c r="AI66" i="24"/>
  <c r="AG58" i="24"/>
  <c r="AH58" i="24" s="1"/>
  <c r="AG54" i="24"/>
  <c r="AH54" i="24" s="1"/>
  <c r="AG70" i="24"/>
  <c r="AH70" i="24" s="1"/>
  <c r="DB36" i="24"/>
  <c r="DD36" i="24" s="1"/>
  <c r="AG36" i="24"/>
  <c r="AH36" i="24" s="1"/>
  <c r="DB46" i="24"/>
  <c r="DD46" i="24" s="1"/>
  <c r="AG46" i="24"/>
  <c r="AH46" i="24" s="1"/>
  <c r="AG48" i="24"/>
  <c r="AH48" i="24" s="1"/>
  <c r="DB48" i="24"/>
  <c r="DD48" i="24" s="1"/>
  <c r="AI40" i="24"/>
  <c r="AJ40" i="24" s="1"/>
  <c r="AK40" i="24"/>
  <c r="AI60" i="24"/>
  <c r="AK60" i="24"/>
  <c r="AJ60" i="24"/>
  <c r="AG52" i="24"/>
  <c r="AH52" i="24" s="1"/>
  <c r="AG62" i="24"/>
  <c r="AH62" i="24" s="1"/>
  <c r="AG50" i="24"/>
  <c r="AH50" i="24" s="1"/>
  <c r="AG64" i="24"/>
  <c r="AH64" i="24" s="1"/>
  <c r="DB42" i="24"/>
  <c r="DD42" i="24" s="1"/>
  <c r="AG42" i="24"/>
  <c r="AH42" i="24" s="1"/>
  <c r="DB18" i="24"/>
  <c r="DD18" i="24" s="1"/>
  <c r="AG18" i="24"/>
  <c r="DB34" i="24"/>
  <c r="DD34" i="24" s="1"/>
  <c r="AG34" i="24"/>
  <c r="AH34" i="24" s="1"/>
  <c r="DB32" i="24"/>
  <c r="DD32" i="24" s="1"/>
  <c r="AG32" i="24"/>
  <c r="AH32" i="24" s="1"/>
  <c r="DB28" i="24"/>
  <c r="DD28" i="24" s="1"/>
  <c r="AG28" i="24"/>
  <c r="AH28" i="24" s="1"/>
  <c r="DB30" i="24"/>
  <c r="DD30" i="24" s="1"/>
  <c r="AG30" i="24"/>
  <c r="AH30" i="24" s="1"/>
  <c r="AL26" i="24"/>
  <c r="AM26" i="24" s="1"/>
  <c r="BM55" i="24"/>
  <c r="CF367" i="24" s="1"/>
  <c r="BM61" i="24"/>
  <c r="CF415" i="24" s="1"/>
  <c r="BM41" i="24"/>
  <c r="CF255" i="24" s="1"/>
  <c r="BM33" i="24"/>
  <c r="CF191" i="24" s="1"/>
  <c r="BM57" i="24"/>
  <c r="CF383" i="24" s="1"/>
  <c r="BM37" i="24"/>
  <c r="CF223" i="24" s="1"/>
  <c r="BM45" i="24"/>
  <c r="CF287" i="24" s="1"/>
  <c r="BM47" i="24"/>
  <c r="CF303" i="24" s="1"/>
  <c r="BM35" i="24"/>
  <c r="CF207" i="24" s="1"/>
  <c r="BM51" i="24"/>
  <c r="CF335" i="24" s="1"/>
  <c r="BM63" i="24"/>
  <c r="CF431" i="24" s="1"/>
  <c r="BM29" i="24"/>
  <c r="CF159" i="24" s="1"/>
  <c r="BM53" i="24"/>
  <c r="CF351" i="24" s="1"/>
  <c r="BM43" i="24"/>
  <c r="CF271" i="24" s="1"/>
  <c r="BM67" i="24"/>
  <c r="CF463" i="24" s="1"/>
  <c r="BM69" i="24"/>
  <c r="CF479" i="24" s="1"/>
  <c r="BM59" i="24"/>
  <c r="CF399" i="24" s="1"/>
  <c r="BM39" i="24"/>
  <c r="CF239" i="24" s="1"/>
  <c r="BM65" i="24"/>
  <c r="CF447" i="24" s="1"/>
  <c r="BM49" i="24"/>
  <c r="CF319" i="24" s="1"/>
  <c r="DB17" i="24"/>
  <c r="DD17" i="24" s="1"/>
  <c r="AG17" i="24"/>
  <c r="BQ27" i="24" l="1"/>
  <c r="CF144" i="24" s="1"/>
  <c r="BQ31" i="24"/>
  <c r="CF176" i="24" s="1"/>
  <c r="BA26" i="24"/>
  <c r="CF132" i="24" s="1"/>
  <c r="BQ25" i="24"/>
  <c r="CF128" i="24" s="1"/>
  <c r="AQ40" i="24"/>
  <c r="BB40" i="24" s="1"/>
  <c r="CG244" i="24" s="1"/>
  <c r="AQ66" i="24"/>
  <c r="AL66" i="24"/>
  <c r="AM66" i="24" s="1"/>
  <c r="AN66" i="24" s="1"/>
  <c r="AS66" i="24" s="1"/>
  <c r="BB26" i="24"/>
  <c r="CG132" i="24" s="1"/>
  <c r="BC26" i="24"/>
  <c r="CH132" i="24" s="1"/>
  <c r="AL40" i="24"/>
  <c r="AM40" i="24" s="1"/>
  <c r="AI46" i="24"/>
  <c r="AJ46" i="24" s="1"/>
  <c r="AK46" i="24"/>
  <c r="AK42" i="24"/>
  <c r="AI42" i="24"/>
  <c r="AJ42" i="24"/>
  <c r="AJ48" i="24"/>
  <c r="AK48" i="24"/>
  <c r="AI48" i="24"/>
  <c r="AI50" i="24"/>
  <c r="AK50" i="24"/>
  <c r="AJ50" i="24"/>
  <c r="AI36" i="24"/>
  <c r="AJ36" i="24"/>
  <c r="AK36" i="24"/>
  <c r="AK38" i="24"/>
  <c r="AI38" i="24"/>
  <c r="AJ38" i="24" s="1"/>
  <c r="AJ58" i="24"/>
  <c r="AK58" i="24"/>
  <c r="AI58" i="24"/>
  <c r="AK52" i="24"/>
  <c r="AI52" i="24"/>
  <c r="AJ52" i="24"/>
  <c r="AI68" i="24"/>
  <c r="AK68" i="24"/>
  <c r="AJ68" i="24"/>
  <c r="AI64" i="24"/>
  <c r="AK64" i="24"/>
  <c r="AJ64" i="24"/>
  <c r="AK62" i="24"/>
  <c r="AJ62" i="24"/>
  <c r="AI62" i="24"/>
  <c r="AJ54" i="24"/>
  <c r="AK54" i="24"/>
  <c r="AI54" i="24"/>
  <c r="AJ56" i="24"/>
  <c r="AK56" i="24"/>
  <c r="AI56" i="24"/>
  <c r="AI44" i="24"/>
  <c r="AJ44" i="24"/>
  <c r="AK44" i="24"/>
  <c r="AL60" i="24"/>
  <c r="AQ60" i="24"/>
  <c r="AI70" i="24"/>
  <c r="AK70" i="24"/>
  <c r="AJ70" i="24"/>
  <c r="AI32" i="24"/>
  <c r="AJ32" i="24" s="1"/>
  <c r="AK32" i="24"/>
  <c r="AI34" i="24"/>
  <c r="AJ34" i="24"/>
  <c r="AK34" i="24"/>
  <c r="AI28" i="24"/>
  <c r="AJ28" i="24" s="1"/>
  <c r="AK28" i="24"/>
  <c r="AI30" i="24"/>
  <c r="AJ30" i="24"/>
  <c r="AK30" i="24"/>
  <c r="AN26" i="24"/>
  <c r="BQ55" i="24"/>
  <c r="CF368" i="24" s="1"/>
  <c r="BQ65" i="24"/>
  <c r="CF448" i="24" s="1"/>
  <c r="BQ39" i="24"/>
  <c r="CF240" i="24" s="1"/>
  <c r="BQ53" i="24"/>
  <c r="CF352" i="24" s="1"/>
  <c r="BQ51" i="24"/>
  <c r="CF336" i="24" s="1"/>
  <c r="BQ47" i="24"/>
  <c r="CF304" i="24" s="1"/>
  <c r="BQ67" i="24"/>
  <c r="CF464" i="24" s="1"/>
  <c r="BQ45" i="24"/>
  <c r="CF288" i="24" s="1"/>
  <c r="BQ49" i="24"/>
  <c r="CF320" i="24" s="1"/>
  <c r="BQ61" i="24"/>
  <c r="CF416" i="24" s="1"/>
  <c r="BQ29" i="24"/>
  <c r="CF160" i="24" s="1"/>
  <c r="BQ63" i="24"/>
  <c r="CF432" i="24" s="1"/>
  <c r="BQ37" i="24"/>
  <c r="CF224" i="24" s="1"/>
  <c r="BQ33" i="24"/>
  <c r="CF192" i="24" s="1"/>
  <c r="BQ59" i="24"/>
  <c r="CF400" i="24" s="1"/>
  <c r="BQ69" i="24"/>
  <c r="CF480" i="24" s="1"/>
  <c r="BQ43" i="24"/>
  <c r="CF272" i="24" s="1"/>
  <c r="BQ35" i="24"/>
  <c r="CF208" i="24" s="1"/>
  <c r="BQ57" i="24"/>
  <c r="CF384" i="24" s="1"/>
  <c r="BQ41" i="24"/>
  <c r="CF256" i="24" s="1"/>
  <c r="BU27" i="24" l="1"/>
  <c r="CF145" i="24" s="1"/>
  <c r="BU31" i="24"/>
  <c r="CF177" i="24" s="1"/>
  <c r="BC40" i="24"/>
  <c r="CH244" i="24" s="1"/>
  <c r="BB66" i="24"/>
  <c r="CG452" i="24" s="1"/>
  <c r="BA66" i="24"/>
  <c r="CF452" i="24" s="1"/>
  <c r="BC66" i="24"/>
  <c r="CH452" i="24" s="1"/>
  <c r="BU25" i="24"/>
  <c r="CF129" i="24" s="1"/>
  <c r="AQ50" i="24"/>
  <c r="BC50" i="24" s="1"/>
  <c r="CH324" i="24" s="1"/>
  <c r="AO66" i="24"/>
  <c r="AP66" i="24" s="1"/>
  <c r="AU66" i="24" s="1"/>
  <c r="BA40" i="24"/>
  <c r="CF244" i="24" s="1"/>
  <c r="AQ68" i="24"/>
  <c r="AQ30" i="24"/>
  <c r="AQ44" i="24"/>
  <c r="AQ62" i="24"/>
  <c r="AQ54" i="24"/>
  <c r="AQ58" i="24"/>
  <c r="AQ28" i="24"/>
  <c r="AQ32" i="24"/>
  <c r="AQ42" i="24"/>
  <c r="AQ70" i="24"/>
  <c r="AQ56" i="24"/>
  <c r="AQ64" i="24"/>
  <c r="AL54" i="24"/>
  <c r="AM54" i="24" s="1"/>
  <c r="AL44" i="24"/>
  <c r="AM44" i="24" s="1"/>
  <c r="AN44" i="24" s="1"/>
  <c r="AS44" i="24" s="1"/>
  <c r="BG26" i="24"/>
  <c r="CH133" i="24" s="1"/>
  <c r="AN40" i="24"/>
  <c r="AO40" i="24" s="1"/>
  <c r="AP40" i="24" s="1"/>
  <c r="AL70" i="24"/>
  <c r="AM70" i="24" s="1"/>
  <c r="AL68" i="24"/>
  <c r="AM68" i="24" s="1"/>
  <c r="AL42" i="24"/>
  <c r="AM42" i="24" s="1"/>
  <c r="AN42" i="24" s="1"/>
  <c r="AS42" i="24" s="1"/>
  <c r="BB60" i="24"/>
  <c r="CG404" i="24" s="1"/>
  <c r="BC60" i="24"/>
  <c r="CH404" i="24" s="1"/>
  <c r="BA60" i="24"/>
  <c r="CF404" i="24" s="1"/>
  <c r="AL62" i="24"/>
  <c r="AL50" i="24"/>
  <c r="AM50" i="24" s="1"/>
  <c r="AM60" i="24"/>
  <c r="AN60" i="24" s="1"/>
  <c r="AL52" i="24"/>
  <c r="AQ52" i="24"/>
  <c r="AL38" i="24"/>
  <c r="AQ38" i="24"/>
  <c r="AL64" i="24"/>
  <c r="AM64" i="24" s="1"/>
  <c r="AN64" i="24" s="1"/>
  <c r="AL58" i="24"/>
  <c r="AM58" i="24" s="1"/>
  <c r="AN58" i="24" s="1"/>
  <c r="AL48" i="24"/>
  <c r="AQ48" i="24"/>
  <c r="AL46" i="24"/>
  <c r="AQ46" i="24"/>
  <c r="AL56" i="24"/>
  <c r="AM56" i="24" s="1"/>
  <c r="AN56" i="24" s="1"/>
  <c r="AL36" i="24"/>
  <c r="AM36" i="24" s="1"/>
  <c r="AN36" i="24" s="1"/>
  <c r="AQ36" i="24"/>
  <c r="AL28" i="24"/>
  <c r="AM28" i="24" s="1"/>
  <c r="AN28" i="24" s="1"/>
  <c r="AO28" i="24" s="1"/>
  <c r="AP28" i="24" s="1"/>
  <c r="AL34" i="24"/>
  <c r="AM34" i="24" s="1"/>
  <c r="AQ34" i="24"/>
  <c r="AL30" i="24"/>
  <c r="AM30" i="24" s="1"/>
  <c r="AN30" i="24" s="1"/>
  <c r="AL32" i="24"/>
  <c r="AM32" i="24" s="1"/>
  <c r="AO26" i="24"/>
  <c r="AS26" i="24"/>
  <c r="BU55" i="24"/>
  <c r="CF369" i="24" s="1"/>
  <c r="BU57" i="24"/>
  <c r="CF385" i="24" s="1"/>
  <c r="BU49" i="24"/>
  <c r="CF321" i="24" s="1"/>
  <c r="BU47" i="24"/>
  <c r="CF305" i="24" s="1"/>
  <c r="BU59" i="24"/>
  <c r="CF401" i="24" s="1"/>
  <c r="BU29" i="24"/>
  <c r="CF161" i="24" s="1"/>
  <c r="BU51" i="24"/>
  <c r="CF337" i="24" s="1"/>
  <c r="BU67" i="24"/>
  <c r="CF465" i="24" s="1"/>
  <c r="BU63" i="24"/>
  <c r="CF433" i="24" s="1"/>
  <c r="BU45" i="24"/>
  <c r="CF289" i="24" s="1"/>
  <c r="BU39" i="24"/>
  <c r="CF241" i="24" s="1"/>
  <c r="BU53" i="24"/>
  <c r="CF353" i="24" s="1"/>
  <c r="BU41" i="24"/>
  <c r="CF257" i="24" s="1"/>
  <c r="BU43" i="24"/>
  <c r="CF273" i="24" s="1"/>
  <c r="BU33" i="24"/>
  <c r="CF193" i="24" s="1"/>
  <c r="BU61" i="24"/>
  <c r="CF417" i="24" s="1"/>
  <c r="BU35" i="24"/>
  <c r="CF209" i="24" s="1"/>
  <c r="BU69" i="24"/>
  <c r="CF481" i="24" s="1"/>
  <c r="BU37" i="24"/>
  <c r="CF225" i="24" s="1"/>
  <c r="BU65" i="24"/>
  <c r="CF449" i="24" s="1"/>
  <c r="BY31" i="24" l="1"/>
  <c r="CF178" i="24" s="1"/>
  <c r="BY27" i="24"/>
  <c r="CF146" i="24" s="1"/>
  <c r="T66" i="24"/>
  <c r="O66" i="24"/>
  <c r="BG40" i="24"/>
  <c r="CH245" i="24" s="1"/>
  <c r="BY25" i="24"/>
  <c r="CF130" i="24" s="1"/>
  <c r="BC58" i="24"/>
  <c r="CH388" i="24" s="1"/>
  <c r="BC68" i="24"/>
  <c r="CH468" i="24" s="1"/>
  <c r="BC54" i="24"/>
  <c r="CH356" i="24" s="1"/>
  <c r="BA64" i="24"/>
  <c r="CF436" i="24" s="1"/>
  <c r="BA56" i="24"/>
  <c r="CF372" i="24" s="1"/>
  <c r="BC44" i="24"/>
  <c r="CH276" i="24" s="1"/>
  <c r="BG66" i="24"/>
  <c r="CH453" i="24" s="1"/>
  <c r="BB70" i="24"/>
  <c r="CG484" i="24" s="1"/>
  <c r="BB62" i="24"/>
  <c r="CG420" i="24" s="1"/>
  <c r="BC42" i="24"/>
  <c r="CH260" i="24" s="1"/>
  <c r="BC32" i="24"/>
  <c r="CH180" i="24" s="1"/>
  <c r="BB50" i="24"/>
  <c r="CG324" i="24" s="1"/>
  <c r="BB28" i="24"/>
  <c r="CG148" i="24" s="1"/>
  <c r="BC30" i="24"/>
  <c r="CH164" i="24" s="1"/>
  <c r="BA50" i="24"/>
  <c r="CF324" i="24" s="1"/>
  <c r="BA30" i="24"/>
  <c r="CF164" i="24" s="1"/>
  <c r="BB30" i="24"/>
  <c r="CG164" i="24" s="1"/>
  <c r="BB32" i="24"/>
  <c r="CG180" i="24" s="1"/>
  <c r="BA68" i="24"/>
  <c r="CF468" i="24" s="1"/>
  <c r="BA32" i="24"/>
  <c r="CF180" i="24" s="1"/>
  <c r="BA54" i="24"/>
  <c r="CF356" i="24" s="1"/>
  <c r="BB54" i="24"/>
  <c r="CG356" i="24" s="1"/>
  <c r="BB68" i="24"/>
  <c r="CG468" i="24" s="1"/>
  <c r="BC70" i="24"/>
  <c r="BA44" i="24"/>
  <c r="CF276" i="24" s="1"/>
  <c r="BB44" i="24"/>
  <c r="CG276" i="24" s="1"/>
  <c r="BC64" i="24"/>
  <c r="CH436" i="24" s="1"/>
  <c r="BA62" i="24"/>
  <c r="CF420" i="24" s="1"/>
  <c r="BB42" i="24"/>
  <c r="CG260" i="24" s="1"/>
  <c r="BC62" i="24"/>
  <c r="CH420" i="24" s="1"/>
  <c r="BB58" i="24"/>
  <c r="CG388" i="24" s="1"/>
  <c r="BA58" i="24"/>
  <c r="CF388" i="24" s="1"/>
  <c r="BB64" i="24"/>
  <c r="CG436" i="24" s="1"/>
  <c r="BB56" i="24"/>
  <c r="CG372" i="24" s="1"/>
  <c r="BA42" i="24"/>
  <c r="CF260" i="24" s="1"/>
  <c r="BA28" i="24"/>
  <c r="CF148" i="24" s="1"/>
  <c r="BC28" i="24"/>
  <c r="BC56" i="24"/>
  <c r="CH372" i="24" s="1"/>
  <c r="BA70" i="24"/>
  <c r="CF484" i="24" s="1"/>
  <c r="AN54" i="24"/>
  <c r="AS54" i="24" s="1"/>
  <c r="AO42" i="24"/>
  <c r="AP42" i="24" s="1"/>
  <c r="AU42" i="24" s="1"/>
  <c r="AN68" i="24"/>
  <c r="AS68" i="24" s="1"/>
  <c r="AO44" i="24"/>
  <c r="AP44" i="24" s="1"/>
  <c r="AU44" i="24" s="1"/>
  <c r="AS40" i="24"/>
  <c r="AN70" i="24"/>
  <c r="AS70" i="24" s="1"/>
  <c r="CZ26" i="24"/>
  <c r="DE26" i="24" s="1"/>
  <c r="BK26" i="24"/>
  <c r="CH134" i="24" s="1"/>
  <c r="AN50" i="24"/>
  <c r="AS50" i="24" s="1"/>
  <c r="AR66" i="24"/>
  <c r="AS64" i="24"/>
  <c r="AO64" i="24"/>
  <c r="AS58" i="24"/>
  <c r="AO58" i="24"/>
  <c r="AR40" i="24"/>
  <c r="AU40" i="24"/>
  <c r="BC46" i="24"/>
  <c r="CH292" i="24" s="1"/>
  <c r="BB46" i="24"/>
  <c r="CG292" i="24" s="1"/>
  <c r="BA46" i="24"/>
  <c r="CF292" i="24" s="1"/>
  <c r="AM46" i="24"/>
  <c r="AN46" i="24" s="1"/>
  <c r="BA38" i="24"/>
  <c r="CF228" i="24" s="1"/>
  <c r="BB38" i="24"/>
  <c r="CG228" i="24" s="1"/>
  <c r="BC38" i="24"/>
  <c r="CH228" i="24" s="1"/>
  <c r="BC48" i="24"/>
  <c r="CH308" i="24" s="1"/>
  <c r="BB48" i="24"/>
  <c r="CG308" i="24" s="1"/>
  <c r="BA48" i="24"/>
  <c r="CF308" i="24" s="1"/>
  <c r="AM38" i="24"/>
  <c r="AN38" i="24" s="1"/>
  <c r="AM62" i="24"/>
  <c r="AN62" i="24" s="1"/>
  <c r="AS28" i="24"/>
  <c r="BA36" i="24"/>
  <c r="CF212" i="24" s="1"/>
  <c r="BC36" i="24"/>
  <c r="CH212" i="24" s="1"/>
  <c r="BB36" i="24"/>
  <c r="CG212" i="24" s="1"/>
  <c r="AM48" i="24"/>
  <c r="AN48" i="24" s="1"/>
  <c r="BB52" i="24"/>
  <c r="CG340" i="24" s="1"/>
  <c r="BC52" i="24"/>
  <c r="CH340" i="24" s="1"/>
  <c r="BA52" i="24"/>
  <c r="CF340" i="24" s="1"/>
  <c r="BG50" i="24"/>
  <c r="CH325" i="24" s="1"/>
  <c r="AO36" i="24"/>
  <c r="AP36" i="24" s="1"/>
  <c r="AS36" i="24"/>
  <c r="AM52" i="24"/>
  <c r="AN52" i="24" s="1"/>
  <c r="AO60" i="24"/>
  <c r="AS60" i="24"/>
  <c r="BG60" i="24"/>
  <c r="CH405" i="24" s="1"/>
  <c r="AO56" i="24"/>
  <c r="AS56" i="24"/>
  <c r="AN32" i="24"/>
  <c r="AN34" i="24"/>
  <c r="AR28" i="24"/>
  <c r="AU28" i="24"/>
  <c r="AS30" i="24"/>
  <c r="AO30" i="24"/>
  <c r="AP30" i="24" s="1"/>
  <c r="BB34" i="24"/>
  <c r="CG196" i="24" s="1"/>
  <c r="BC34" i="24"/>
  <c r="CH196" i="24" s="1"/>
  <c r="BA34" i="24"/>
  <c r="CF196" i="24" s="1"/>
  <c r="AP26" i="24"/>
  <c r="AU26" i="24" s="1"/>
  <c r="BY55" i="24"/>
  <c r="CF370" i="24" s="1"/>
  <c r="BY65" i="24"/>
  <c r="CF450" i="24" s="1"/>
  <c r="BY29" i="24"/>
  <c r="CF162" i="24" s="1"/>
  <c r="BY59" i="24"/>
  <c r="CF402" i="24" s="1"/>
  <c r="BY43" i="24"/>
  <c r="CF274" i="24" s="1"/>
  <c r="BY67" i="24"/>
  <c r="CF466" i="24" s="1"/>
  <c r="BY51" i="24"/>
  <c r="CF338" i="24" s="1"/>
  <c r="BY49" i="24"/>
  <c r="CF322" i="24" s="1"/>
  <c r="BY63" i="24"/>
  <c r="CF434" i="24" s="1"/>
  <c r="BY47" i="24"/>
  <c r="CF306" i="24" s="1"/>
  <c r="BY61" i="24"/>
  <c r="CF418" i="24" s="1"/>
  <c r="BY41" i="24"/>
  <c r="CF258" i="24" s="1"/>
  <c r="BY53" i="24"/>
  <c r="CF354" i="24" s="1"/>
  <c r="BY45" i="24"/>
  <c r="CF290" i="24" s="1"/>
  <c r="BY57" i="24"/>
  <c r="CF386" i="24" s="1"/>
  <c r="BY69" i="24"/>
  <c r="CF482" i="24" s="1"/>
  <c r="BY37" i="24"/>
  <c r="CF226" i="24" s="1"/>
  <c r="BY35" i="24"/>
  <c r="CF210" i="24" s="1"/>
  <c r="BY33" i="24"/>
  <c r="CF194" i="24" s="1"/>
  <c r="BY39" i="24"/>
  <c r="CF242" i="24" s="1"/>
  <c r="N66" i="24" l="1"/>
  <c r="CZ40" i="24"/>
  <c r="CY40" i="24" s="1"/>
  <c r="BK40" i="24"/>
  <c r="CH246" i="24" s="1"/>
  <c r="T28" i="24"/>
  <c r="O28" i="24"/>
  <c r="T44" i="24"/>
  <c r="O44" i="24"/>
  <c r="T26" i="24"/>
  <c r="O26" i="24"/>
  <c r="T40" i="24"/>
  <c r="O40" i="24"/>
  <c r="T42" i="24"/>
  <c r="O42" i="24"/>
  <c r="BG44" i="24"/>
  <c r="CH277" i="24" s="1"/>
  <c r="BG58" i="24"/>
  <c r="CH389" i="24" s="1"/>
  <c r="BG68" i="24"/>
  <c r="CH469" i="24" s="1"/>
  <c r="BG30" i="24"/>
  <c r="CH165" i="24" s="1"/>
  <c r="BG54" i="24"/>
  <c r="CH357" i="24" s="1"/>
  <c r="M28" i="24"/>
  <c r="BG32" i="24"/>
  <c r="CH181" i="24" s="1"/>
  <c r="BG64" i="24"/>
  <c r="CH437" i="24" s="1"/>
  <c r="BE66" i="24"/>
  <c r="CF453" i="24" s="1"/>
  <c r="M66" i="24"/>
  <c r="BK66" i="24"/>
  <c r="CH454" i="24" s="1"/>
  <c r="M40" i="24"/>
  <c r="BG42" i="24"/>
  <c r="CH261" i="24" s="1"/>
  <c r="BG70" i="24"/>
  <c r="CH484" i="24"/>
  <c r="BG28" i="24"/>
  <c r="CH149" i="24" s="1"/>
  <c r="CH148" i="24"/>
  <c r="BG62" i="24"/>
  <c r="CH421" i="24" s="1"/>
  <c r="AR42" i="24"/>
  <c r="AT42" i="24" s="1"/>
  <c r="S42" i="24" s="1"/>
  <c r="AO68" i="24"/>
  <c r="AP68" i="24" s="1"/>
  <c r="AU68" i="24" s="1"/>
  <c r="AO54" i="24"/>
  <c r="AP54" i="24" s="1"/>
  <c r="AU54" i="24" s="1"/>
  <c r="P66" i="24"/>
  <c r="BG56" i="24"/>
  <c r="CH373" i="24" s="1"/>
  <c r="Q66" i="24"/>
  <c r="AT66" i="24"/>
  <c r="S66" i="24" s="1"/>
  <c r="AO70" i="24"/>
  <c r="AP70" i="24" s="1"/>
  <c r="AU70" i="24" s="1"/>
  <c r="AO50" i="24"/>
  <c r="AP50" i="24" s="1"/>
  <c r="AU50" i="24" s="1"/>
  <c r="BO26" i="24"/>
  <c r="CH135" i="24" s="1"/>
  <c r="BF66" i="24"/>
  <c r="R66" i="24" s="1"/>
  <c r="AO52" i="24"/>
  <c r="AS52" i="24"/>
  <c r="AS46" i="24"/>
  <c r="AO46" i="24"/>
  <c r="AP46" i="24" s="1"/>
  <c r="AR36" i="24"/>
  <c r="AU36" i="24"/>
  <c r="BG46" i="24"/>
  <c r="CH293" i="24" s="1"/>
  <c r="AP60" i="24"/>
  <c r="AU60" i="24" s="1"/>
  <c r="AS48" i="24"/>
  <c r="AO48" i="24"/>
  <c r="AS62" i="24"/>
  <c r="AO62" i="24"/>
  <c r="AO38" i="24"/>
  <c r="AP38" i="24" s="1"/>
  <c r="AS38" i="24"/>
  <c r="BG48" i="24"/>
  <c r="CH309" i="24" s="1"/>
  <c r="BF40" i="24"/>
  <c r="AP58" i="24"/>
  <c r="AU58" i="24" s="1"/>
  <c r="BG52" i="24"/>
  <c r="CH341" i="24" s="1"/>
  <c r="BG36" i="24"/>
  <c r="CH213" i="24" s="1"/>
  <c r="AT40" i="24"/>
  <c r="S40" i="24" s="1"/>
  <c r="BE40" i="24"/>
  <c r="CF245" i="24" s="1"/>
  <c r="AP56" i="24"/>
  <c r="AU56" i="24" s="1"/>
  <c r="AR44" i="24"/>
  <c r="M44" i="24" s="1"/>
  <c r="BG38" i="24"/>
  <c r="CH229" i="24" s="1"/>
  <c r="AP64" i="24"/>
  <c r="AU64" i="24" s="1"/>
  <c r="BK60" i="24"/>
  <c r="CH406" i="24" s="1"/>
  <c r="BK50" i="24"/>
  <c r="CH326" i="24" s="1"/>
  <c r="AS34" i="24"/>
  <c r="AO34" i="24"/>
  <c r="AS32" i="24"/>
  <c r="AO32" i="24"/>
  <c r="AT28" i="24"/>
  <c r="S28" i="24" s="1"/>
  <c r="BF28" i="24"/>
  <c r="AR30" i="24"/>
  <c r="M30" i="24" s="1"/>
  <c r="AU30" i="24"/>
  <c r="BE28" i="24"/>
  <c r="CF149" i="24" s="1"/>
  <c r="BG34" i="24"/>
  <c r="CH197" i="24" s="1"/>
  <c r="AR26" i="24"/>
  <c r="N42" i="24" l="1"/>
  <c r="N40" i="24"/>
  <c r="R40" i="24"/>
  <c r="N26" i="24"/>
  <c r="N44" i="24"/>
  <c r="N28" i="24"/>
  <c r="R28" i="24" s="1"/>
  <c r="BK44" i="24"/>
  <c r="CH278" i="24" s="1"/>
  <c r="BO40" i="24"/>
  <c r="CH247" i="24" s="1"/>
  <c r="DE40" i="24"/>
  <c r="CZ44" i="24"/>
  <c r="DE44" i="24" s="1"/>
  <c r="CZ30" i="24"/>
  <c r="CY30" i="24" s="1"/>
  <c r="BK54" i="24"/>
  <c r="CH358" i="24" s="1"/>
  <c r="BK30" i="24"/>
  <c r="CH166" i="24" s="1"/>
  <c r="BK28" i="24"/>
  <c r="CH150" i="24" s="1"/>
  <c r="T68" i="24"/>
  <c r="O68" i="24"/>
  <c r="T56" i="24"/>
  <c r="O56" i="24"/>
  <c r="T30" i="24"/>
  <c r="O30" i="24"/>
  <c r="T60" i="24"/>
  <c r="O60" i="24"/>
  <c r="T50" i="24"/>
  <c r="O50" i="24"/>
  <c r="T64" i="24"/>
  <c r="O64" i="24"/>
  <c r="T58" i="24"/>
  <c r="O58" i="24"/>
  <c r="T70" i="24"/>
  <c r="O70" i="24"/>
  <c r="T54" i="24"/>
  <c r="O54" i="24"/>
  <c r="T36" i="24"/>
  <c r="O36" i="24"/>
  <c r="BK58" i="24"/>
  <c r="CH390" i="24" s="1"/>
  <c r="BK68" i="24"/>
  <c r="CH470" i="24" s="1"/>
  <c r="CZ32" i="24"/>
  <c r="DE32" i="24" s="1"/>
  <c r="BK32" i="24"/>
  <c r="CH182" i="24" s="1"/>
  <c r="BK62" i="24"/>
  <c r="CH422" i="24" s="1"/>
  <c r="CZ28" i="24"/>
  <c r="DE28" i="24" s="1"/>
  <c r="BK64" i="24"/>
  <c r="CH438" i="24" s="1"/>
  <c r="BK42" i="24"/>
  <c r="CH262" i="24" s="1"/>
  <c r="CZ42" i="24"/>
  <c r="DE42" i="24" s="1"/>
  <c r="BO66" i="24"/>
  <c r="CH455" i="24" s="1"/>
  <c r="CG245" i="24"/>
  <c r="CG149" i="24"/>
  <c r="CG453" i="24"/>
  <c r="BF26" i="24"/>
  <c r="BJ26" i="24" s="1"/>
  <c r="CG134" i="24" s="1"/>
  <c r="M26" i="24"/>
  <c r="BE36" i="24"/>
  <c r="CF213" i="24" s="1"/>
  <c r="M36" i="24"/>
  <c r="BE42" i="24"/>
  <c r="CF261" i="24" s="1"/>
  <c r="M42" i="24"/>
  <c r="BK70" i="24"/>
  <c r="CH485" i="24"/>
  <c r="BF42" i="24"/>
  <c r="R42" i="24" s="1"/>
  <c r="BK56" i="24"/>
  <c r="CH374" i="24" s="1"/>
  <c r="P28" i="24"/>
  <c r="Q28" i="24"/>
  <c r="Q42" i="24"/>
  <c r="P42" i="24"/>
  <c r="P44" i="24"/>
  <c r="Q44" i="24"/>
  <c r="BF36" i="24"/>
  <c r="BS26" i="24"/>
  <c r="CH136" i="24" s="1"/>
  <c r="AR54" i="24"/>
  <c r="BI66" i="24"/>
  <c r="CF454" i="24" s="1"/>
  <c r="BJ66" i="24"/>
  <c r="CG454" i="24" s="1"/>
  <c r="AR50" i="24"/>
  <c r="BO60" i="24"/>
  <c r="CH407" i="24" s="1"/>
  <c r="BI40" i="24"/>
  <c r="CF246" i="24" s="1"/>
  <c r="AR38" i="24"/>
  <c r="M38" i="24" s="1"/>
  <c r="AU38" i="24"/>
  <c r="AP62" i="24"/>
  <c r="AU62" i="24" s="1"/>
  <c r="AT36" i="24"/>
  <c r="S36" i="24" s="1"/>
  <c r="AR64" i="24"/>
  <c r="AR56" i="24"/>
  <c r="CZ46" i="24"/>
  <c r="BK46" i="24"/>
  <c r="CH294" i="24" s="1"/>
  <c r="AR68" i="24"/>
  <c r="AT44" i="24"/>
  <c r="S44" i="24" s="1"/>
  <c r="BE44" i="24"/>
  <c r="CF277" i="24" s="1"/>
  <c r="AR58" i="24"/>
  <c r="M58" i="24" s="1"/>
  <c r="BK48" i="24"/>
  <c r="CH310" i="24" s="1"/>
  <c r="CZ48" i="24"/>
  <c r="AP48" i="24"/>
  <c r="AU48" i="24" s="1"/>
  <c r="AR46" i="24"/>
  <c r="M46" i="24" s="1"/>
  <c r="AU46" i="24"/>
  <c r="BK36" i="24"/>
  <c r="CH214" i="24" s="1"/>
  <c r="CZ36" i="24"/>
  <c r="DA40" i="24"/>
  <c r="BJ40" i="24"/>
  <c r="CG246" i="24" s="1"/>
  <c r="AR70" i="24"/>
  <c r="M70" i="24" s="1"/>
  <c r="Q40" i="24"/>
  <c r="P40" i="24"/>
  <c r="BO50" i="24"/>
  <c r="CH327" i="24" s="1"/>
  <c r="CZ38" i="24"/>
  <c r="BK38" i="24"/>
  <c r="CH230" i="24" s="1"/>
  <c r="BK52" i="24"/>
  <c r="CH342" i="24" s="1"/>
  <c r="BF44" i="24"/>
  <c r="R44" i="24" s="1"/>
  <c r="AR60" i="24"/>
  <c r="M60" i="24" s="1"/>
  <c r="AP52" i="24"/>
  <c r="AU52" i="24" s="1"/>
  <c r="AP32" i="24"/>
  <c r="AU32" i="24" s="1"/>
  <c r="AP34" i="24"/>
  <c r="AU34" i="24" s="1"/>
  <c r="BI28" i="24"/>
  <c r="CF150" i="24" s="1"/>
  <c r="BJ28" i="24"/>
  <c r="CG150" i="24" s="1"/>
  <c r="DA28" i="24"/>
  <c r="BF30" i="24"/>
  <c r="AT30" i="24"/>
  <c r="S30" i="24" s="1"/>
  <c r="BE30" i="24"/>
  <c r="CF165" i="24" s="1"/>
  <c r="BK34" i="24"/>
  <c r="CH198" i="24" s="1"/>
  <c r="CZ34" i="24"/>
  <c r="P26" i="24"/>
  <c r="Q26" i="24"/>
  <c r="BE26" i="24"/>
  <c r="CF133" i="24" s="1"/>
  <c r="AT26" i="24"/>
  <c r="S26" i="24" s="1"/>
  <c r="N64" i="24" l="1"/>
  <c r="N50" i="24"/>
  <c r="N60" i="24"/>
  <c r="N30" i="24"/>
  <c r="R30" i="24" s="1"/>
  <c r="N58" i="24"/>
  <c r="N36" i="24"/>
  <c r="R36" i="24" s="1"/>
  <c r="N56" i="24"/>
  <c r="R26" i="24"/>
  <c r="N54" i="24"/>
  <c r="N68" i="24"/>
  <c r="N70" i="24"/>
  <c r="BO44" i="24"/>
  <c r="CH279" i="24" s="1"/>
  <c r="DE30" i="24"/>
  <c r="CY44" i="24"/>
  <c r="BS40" i="24"/>
  <c r="CH248" i="24" s="1"/>
  <c r="BO28" i="24"/>
  <c r="CH151" i="24" s="1"/>
  <c r="BO54" i="24"/>
  <c r="CH359" i="24" s="1"/>
  <c r="BO30" i="24"/>
  <c r="CH167" i="24" s="1"/>
  <c r="T48" i="24"/>
  <c r="O48" i="24"/>
  <c r="T32" i="24"/>
  <c r="O32" i="24"/>
  <c r="T34" i="24"/>
  <c r="O34" i="24"/>
  <c r="T52" i="24"/>
  <c r="O52" i="24"/>
  <c r="T62" i="24"/>
  <c r="O62" i="24"/>
  <c r="T46" i="24"/>
  <c r="O46" i="24"/>
  <c r="T38" i="24"/>
  <c r="O38" i="24"/>
  <c r="BO58" i="24"/>
  <c r="CH391" i="24" s="1"/>
  <c r="CY32" i="24"/>
  <c r="BO68" i="24"/>
  <c r="CH471" i="24" s="1"/>
  <c r="BO32" i="24"/>
  <c r="CH183" i="24" s="1"/>
  <c r="BS66" i="24"/>
  <c r="CH456" i="24" s="1"/>
  <c r="CY42" i="24"/>
  <c r="BO62" i="24"/>
  <c r="CH423" i="24" s="1"/>
  <c r="BO42" i="24"/>
  <c r="CH263" i="24" s="1"/>
  <c r="DA26" i="24"/>
  <c r="DF26" i="24" s="1"/>
  <c r="DH26" i="24" s="1"/>
  <c r="DI26" i="24" s="1"/>
  <c r="DJ26" i="24" s="1"/>
  <c r="CY26" i="24" s="1"/>
  <c r="BO64" i="24"/>
  <c r="CH439" i="24" s="1"/>
  <c r="DF28" i="24"/>
  <c r="DH28" i="24" s="1"/>
  <c r="DI28" i="24" s="1"/>
  <c r="DJ28" i="24" s="1"/>
  <c r="CY28" i="24" s="1"/>
  <c r="BI36" i="24"/>
  <c r="CF214" i="24" s="1"/>
  <c r="CG165" i="24"/>
  <c r="CG261" i="24"/>
  <c r="CG133" i="24"/>
  <c r="AT54" i="24"/>
  <c r="S54" i="24" s="1"/>
  <c r="M54" i="24"/>
  <c r="BF68" i="24"/>
  <c r="BJ68" i="24" s="1"/>
  <c r="CG470" i="24" s="1"/>
  <c r="M68" i="24"/>
  <c r="BE50" i="24"/>
  <c r="CF325" i="24" s="1"/>
  <c r="M50" i="24"/>
  <c r="BF56" i="24"/>
  <c r="R56" i="24" s="1"/>
  <c r="M56" i="24"/>
  <c r="BF64" i="24"/>
  <c r="BJ64" i="24" s="1"/>
  <c r="CG438" i="24" s="1"/>
  <c r="M64" i="24"/>
  <c r="BO70" i="24"/>
  <c r="CH486" i="24"/>
  <c r="CG277" i="24"/>
  <c r="BJ36" i="24"/>
  <c r="CG214" i="24" s="1"/>
  <c r="CG213" i="24"/>
  <c r="BJ42" i="24"/>
  <c r="CG262" i="24" s="1"/>
  <c r="DA42" i="24"/>
  <c r="BI42" i="24"/>
  <c r="CF262" i="24" s="1"/>
  <c r="DA36" i="24"/>
  <c r="DF36" i="24" s="1"/>
  <c r="BO56" i="24"/>
  <c r="AR52" i="24"/>
  <c r="M52" i="24" s="1"/>
  <c r="Q36" i="24"/>
  <c r="Q30" i="24"/>
  <c r="P36" i="24"/>
  <c r="P70" i="24"/>
  <c r="Q70" i="24"/>
  <c r="P30" i="24"/>
  <c r="BF54" i="24"/>
  <c r="BE54" i="24"/>
  <c r="CF357" i="24" s="1"/>
  <c r="BW26" i="24"/>
  <c r="CH137" i="24" s="1"/>
  <c r="AT50" i="24"/>
  <c r="S50" i="24" s="1"/>
  <c r="BF50" i="24"/>
  <c r="R50" i="24" s="1"/>
  <c r="BN66" i="24"/>
  <c r="CG455" i="24" s="1"/>
  <c r="BM66" i="24"/>
  <c r="CF455" i="24" s="1"/>
  <c r="AR48" i="24"/>
  <c r="AR62" i="24"/>
  <c r="BO38" i="24"/>
  <c r="CH231" i="24" s="1"/>
  <c r="BF46" i="24"/>
  <c r="BO48" i="24"/>
  <c r="CH311" i="24" s="1"/>
  <c r="P64" i="24"/>
  <c r="Q64" i="24"/>
  <c r="Q60" i="24"/>
  <c r="P60" i="24"/>
  <c r="BM40" i="24"/>
  <c r="CF247" i="24" s="1"/>
  <c r="CY38" i="24"/>
  <c r="DE38" i="24"/>
  <c r="BN40" i="24"/>
  <c r="CG247" i="24" s="1"/>
  <c r="AT46" i="24"/>
  <c r="S46" i="24" s="1"/>
  <c r="BE46" i="24"/>
  <c r="CF293" i="24" s="1"/>
  <c r="AT58" i="24"/>
  <c r="S58" i="24" s="1"/>
  <c r="BE58" i="24"/>
  <c r="CF389" i="24" s="1"/>
  <c r="Q54" i="24"/>
  <c r="P54" i="24"/>
  <c r="P50" i="24"/>
  <c r="Q50" i="24"/>
  <c r="BF38" i="24"/>
  <c r="DF40" i="24"/>
  <c r="DH40" i="24" s="1"/>
  <c r="DI40" i="24" s="1"/>
  <c r="CX40" i="24"/>
  <c r="AT68" i="24"/>
  <c r="S68" i="24" s="1"/>
  <c r="BE68" i="24"/>
  <c r="CF469" i="24" s="1"/>
  <c r="AT56" i="24"/>
  <c r="S56" i="24" s="1"/>
  <c r="BE56" i="24"/>
  <c r="CF373" i="24" s="1"/>
  <c r="AT38" i="24"/>
  <c r="S38" i="24" s="1"/>
  <c r="BE38" i="24"/>
  <c r="CF229" i="24" s="1"/>
  <c r="BS50" i="24"/>
  <c r="CH328" i="24" s="1"/>
  <c r="CY36" i="24"/>
  <c r="DE36" i="24"/>
  <c r="Q68" i="24"/>
  <c r="P68" i="24"/>
  <c r="Q56" i="24"/>
  <c r="P56" i="24"/>
  <c r="BO46" i="24"/>
  <c r="CH295" i="24" s="1"/>
  <c r="BO52" i="24"/>
  <c r="CH343" i="24" s="1"/>
  <c r="BF58" i="24"/>
  <c r="R58" i="24" s="1"/>
  <c r="BI44" i="24"/>
  <c r="CF278" i="24" s="1"/>
  <c r="DE46" i="24"/>
  <c r="CY46" i="24"/>
  <c r="BO36" i="24"/>
  <c r="CH215" i="24" s="1"/>
  <c r="P58" i="24"/>
  <c r="Q58" i="24"/>
  <c r="AT64" i="24"/>
  <c r="S64" i="24" s="1"/>
  <c r="BE64" i="24"/>
  <c r="CF437" i="24" s="1"/>
  <c r="BS60" i="24"/>
  <c r="CH408" i="24" s="1"/>
  <c r="AT60" i="24"/>
  <c r="S60" i="24" s="1"/>
  <c r="BE60" i="24"/>
  <c r="CF405" i="24" s="1"/>
  <c r="CY48" i="24"/>
  <c r="DE48" i="24"/>
  <c r="DA44" i="24"/>
  <c r="BJ44" i="24"/>
  <c r="CG278" i="24" s="1"/>
  <c r="BF70" i="24"/>
  <c r="R70" i="24" s="1"/>
  <c r="AT70" i="24"/>
  <c r="S70" i="24" s="1"/>
  <c r="BE70" i="24"/>
  <c r="CF485" i="24" s="1"/>
  <c r="BF60" i="24"/>
  <c r="R60" i="24" s="1"/>
  <c r="AR32" i="24"/>
  <c r="AR34" i="24"/>
  <c r="M34" i="24" s="1"/>
  <c r="BN28" i="24"/>
  <c r="CG151" i="24" s="1"/>
  <c r="BM28" i="24"/>
  <c r="CF151" i="24" s="1"/>
  <c r="BJ30" i="24"/>
  <c r="CG166" i="24" s="1"/>
  <c r="DA30" i="24"/>
  <c r="DE34" i="24"/>
  <c r="CY34" i="24"/>
  <c r="BI30" i="24"/>
  <c r="CF166" i="24" s="1"/>
  <c r="BO34" i="24"/>
  <c r="CH199" i="24" s="1"/>
  <c r="BI26" i="24"/>
  <c r="CF134" i="24" s="1"/>
  <c r="BN26" i="24"/>
  <c r="CG135" i="24" s="1"/>
  <c r="R54" i="24" l="1"/>
  <c r="N48" i="24"/>
  <c r="N32" i="24"/>
  <c r="N38" i="24"/>
  <c r="R38" i="24" s="1"/>
  <c r="N46" i="24"/>
  <c r="R46" i="24" s="1"/>
  <c r="N62" i="24"/>
  <c r="N52" i="24"/>
  <c r="R68" i="24"/>
  <c r="N34" i="24"/>
  <c r="R64" i="24"/>
  <c r="BS44" i="24"/>
  <c r="CH280" i="24" s="1"/>
  <c r="BS28" i="24"/>
  <c r="CH152" i="24" s="1"/>
  <c r="BS54" i="24"/>
  <c r="CH360" i="24" s="1"/>
  <c r="BW40" i="24"/>
  <c r="CH249" i="24" s="1"/>
  <c r="BS42" i="24"/>
  <c r="CH264" i="24" s="1"/>
  <c r="BS30" i="24"/>
  <c r="CH168" i="24" s="1"/>
  <c r="BW66" i="24"/>
  <c r="CH457" i="24" s="1"/>
  <c r="BS68" i="24"/>
  <c r="CH472" i="24" s="1"/>
  <c r="BS62" i="24"/>
  <c r="CH424" i="24" s="1"/>
  <c r="BS64" i="24"/>
  <c r="CH440" i="24" s="1"/>
  <c r="BS58" i="24"/>
  <c r="CH392" i="24" s="1"/>
  <c r="BS32" i="24"/>
  <c r="CH184" i="24" s="1"/>
  <c r="BM36" i="24"/>
  <c r="CF215" i="24" s="1"/>
  <c r="BN36" i="24"/>
  <c r="CG215" i="24" s="1"/>
  <c r="BF52" i="24"/>
  <c r="CG341" i="24" s="1"/>
  <c r="CG437" i="24"/>
  <c r="CG293" i="24"/>
  <c r="CG357" i="24"/>
  <c r="CG469" i="24"/>
  <c r="CG373" i="24"/>
  <c r="CG389" i="24"/>
  <c r="CG229" i="24"/>
  <c r="CG405" i="24"/>
  <c r="BE62" i="24"/>
  <c r="CF421" i="24" s="1"/>
  <c r="M62" i="24"/>
  <c r="BF48" i="24"/>
  <c r="DA48" i="24" s="1"/>
  <c r="M48" i="24"/>
  <c r="BE52" i="24"/>
  <c r="CF341" i="24" s="1"/>
  <c r="BF32" i="24"/>
  <c r="DA32" i="24" s="1"/>
  <c r="M32" i="24"/>
  <c r="AT52" i="24"/>
  <c r="S52" i="24" s="1"/>
  <c r="BJ56" i="24"/>
  <c r="CG374" i="24" s="1"/>
  <c r="BJ70" i="24"/>
  <c r="CG485" i="24"/>
  <c r="BJ50" i="24"/>
  <c r="CG326" i="24" s="1"/>
  <c r="CG325" i="24"/>
  <c r="BS56" i="24"/>
  <c r="CH376" i="24" s="1"/>
  <c r="CH375" i="24"/>
  <c r="BS70" i="24"/>
  <c r="CH487" i="24"/>
  <c r="BN42" i="24"/>
  <c r="CG263" i="24" s="1"/>
  <c r="DF42" i="24"/>
  <c r="DH42" i="24" s="1"/>
  <c r="DI42" i="24" s="1"/>
  <c r="CX42" i="24"/>
  <c r="CX36" i="24"/>
  <c r="BM42" i="24"/>
  <c r="CF263" i="24" s="1"/>
  <c r="Q48" i="24"/>
  <c r="P48" i="24"/>
  <c r="BI54" i="24"/>
  <c r="CF358" i="24" s="1"/>
  <c r="BI50" i="24"/>
  <c r="CF326" i="24" s="1"/>
  <c r="BJ54" i="24"/>
  <c r="CG358" i="24" s="1"/>
  <c r="CX28" i="24"/>
  <c r="BE48" i="24"/>
  <c r="AT48" i="24"/>
  <c r="S48" i="24" s="1"/>
  <c r="BI70" i="24"/>
  <c r="CA26" i="24"/>
  <c r="CH138" i="24" s="1"/>
  <c r="BF62" i="24"/>
  <c r="R62" i="24" s="1"/>
  <c r="AT62" i="24"/>
  <c r="S62" i="24" s="1"/>
  <c r="BQ66" i="24"/>
  <c r="CF456" i="24" s="1"/>
  <c r="BR66" i="24"/>
  <c r="CG456" i="24" s="1"/>
  <c r="DH36" i="24"/>
  <c r="DI36" i="24" s="1"/>
  <c r="CX44" i="24"/>
  <c r="DF44" i="24"/>
  <c r="DH44" i="24" s="1"/>
  <c r="DI44" i="24" s="1"/>
  <c r="BW60" i="24"/>
  <c r="CH409" i="24" s="1"/>
  <c r="BI56" i="24"/>
  <c r="CF374" i="24" s="1"/>
  <c r="BI58" i="24"/>
  <c r="CF390" i="24" s="1"/>
  <c r="BN68" i="24"/>
  <c r="CG471" i="24" s="1"/>
  <c r="BQ40" i="24"/>
  <c r="CF248" i="24" s="1"/>
  <c r="BS48" i="24"/>
  <c r="CH312" i="24" s="1"/>
  <c r="BI64" i="24"/>
  <c r="CF438" i="24" s="1"/>
  <c r="BJ58" i="24"/>
  <c r="CG390" i="24" s="1"/>
  <c r="BW50" i="24"/>
  <c r="CH329" i="24" s="1"/>
  <c r="BI38" i="24"/>
  <c r="CF230" i="24" s="1"/>
  <c r="BI68" i="24"/>
  <c r="CF470" i="24" s="1"/>
  <c r="BI46" i="24"/>
  <c r="CF294" i="24" s="1"/>
  <c r="BJ60" i="24"/>
  <c r="CG406" i="24" s="1"/>
  <c r="BI60" i="24"/>
  <c r="CF406" i="24" s="1"/>
  <c r="Q62" i="24"/>
  <c r="P62" i="24"/>
  <c r="BJ46" i="24"/>
  <c r="CG294" i="24" s="1"/>
  <c r="DA46" i="24"/>
  <c r="BN64" i="24"/>
  <c r="CG439" i="24" s="1"/>
  <c r="BS36" i="24"/>
  <c r="CH216" i="24" s="1"/>
  <c r="BM44" i="24"/>
  <c r="CF279" i="24" s="1"/>
  <c r="BS52" i="24"/>
  <c r="CH344" i="24" s="1"/>
  <c r="P46" i="24"/>
  <c r="Q46" i="24"/>
  <c r="BS46" i="24"/>
  <c r="CH296" i="24" s="1"/>
  <c r="BJ38" i="24"/>
  <c r="CG230" i="24" s="1"/>
  <c r="DA38" i="24"/>
  <c r="BR40" i="24"/>
  <c r="CG248" i="24" s="1"/>
  <c r="BS38" i="24"/>
  <c r="CH232" i="24" s="1"/>
  <c r="BN44" i="24"/>
  <c r="CG279" i="24" s="1"/>
  <c r="Q52" i="24"/>
  <c r="P52" i="24"/>
  <c r="P38" i="24"/>
  <c r="Q38" i="24"/>
  <c r="AT34" i="24"/>
  <c r="S34" i="24" s="1"/>
  <c r="BE34" i="24"/>
  <c r="CF197" i="24" s="1"/>
  <c r="BF34" i="24"/>
  <c r="R34" i="24" s="1"/>
  <c r="P32" i="24"/>
  <c r="Q32" i="24"/>
  <c r="P34" i="24"/>
  <c r="Q34" i="24"/>
  <c r="BE32" i="24"/>
  <c r="CF181" i="24" s="1"/>
  <c r="AT32" i="24"/>
  <c r="S32" i="24" s="1"/>
  <c r="BN30" i="24"/>
  <c r="CG167" i="24" s="1"/>
  <c r="BQ28" i="24"/>
  <c r="CF152" i="24" s="1"/>
  <c r="BS34" i="24"/>
  <c r="CH200" i="24" s="1"/>
  <c r="BM30" i="24"/>
  <c r="CF167" i="24" s="1"/>
  <c r="CX30" i="24"/>
  <c r="DF30" i="24"/>
  <c r="DH30" i="24" s="1"/>
  <c r="DI30" i="24" s="1"/>
  <c r="BR28" i="24"/>
  <c r="CG152" i="24" s="1"/>
  <c r="CX26" i="24"/>
  <c r="BR26" i="24"/>
  <c r="CG136" i="24" s="1"/>
  <c r="BM26" i="24"/>
  <c r="CF135" i="24" s="1"/>
  <c r="R52" i="24" l="1"/>
  <c r="R32" i="24"/>
  <c r="R48" i="24"/>
  <c r="BW44" i="24"/>
  <c r="CH281" i="24" s="1"/>
  <c r="BW54" i="24"/>
  <c r="CH361" i="24" s="1"/>
  <c r="CA40" i="24"/>
  <c r="CH250" i="24" s="1"/>
  <c r="BW28" i="24"/>
  <c r="CH153" i="24" s="1"/>
  <c r="BW42" i="24"/>
  <c r="CH265" i="24" s="1"/>
  <c r="BW68" i="24"/>
  <c r="CH473" i="24" s="1"/>
  <c r="BJ52" i="24"/>
  <c r="CG342" i="24" s="1"/>
  <c r="BW30" i="24"/>
  <c r="CH169" i="24" s="1"/>
  <c r="CA66" i="24"/>
  <c r="CH458" i="24" s="1"/>
  <c r="BW32" i="24"/>
  <c r="CH185" i="24" s="1"/>
  <c r="BW62" i="24"/>
  <c r="CH425" i="24" s="1"/>
  <c r="BW64" i="24"/>
  <c r="CH441" i="24" s="1"/>
  <c r="BR36" i="24"/>
  <c r="CG216" i="24" s="1"/>
  <c r="BN54" i="24"/>
  <c r="CG359" i="24" s="1"/>
  <c r="BW58" i="24"/>
  <c r="CH393" i="24" s="1"/>
  <c r="BN50" i="24"/>
  <c r="CG327" i="24" s="1"/>
  <c r="BQ36" i="24"/>
  <c r="CF216" i="24" s="1"/>
  <c r="BN56" i="24"/>
  <c r="CG375" i="24" s="1"/>
  <c r="BJ48" i="24"/>
  <c r="CG310" i="24" s="1"/>
  <c r="BI52" i="24"/>
  <c r="CF342" i="24" s="1"/>
  <c r="BJ32" i="24"/>
  <c r="CG182" i="24" s="1"/>
  <c r="CG197" i="24"/>
  <c r="CG309" i="24"/>
  <c r="CG181" i="24"/>
  <c r="BJ62" i="24"/>
  <c r="CG422" i="24" s="1"/>
  <c r="CG421" i="24"/>
  <c r="BI48" i="24"/>
  <c r="CF310" i="24" s="1"/>
  <c r="CF309" i="24"/>
  <c r="BW56" i="24"/>
  <c r="CH377" i="24" s="1"/>
  <c r="BM70" i="24"/>
  <c r="CF486" i="24"/>
  <c r="BR42" i="24"/>
  <c r="BW70" i="24"/>
  <c r="CH488" i="24"/>
  <c r="BN70" i="24"/>
  <c r="CG486" i="24"/>
  <c r="BQ42" i="24"/>
  <c r="CF264" i="24" s="1"/>
  <c r="BM50" i="24"/>
  <c r="CF327" i="24" s="1"/>
  <c r="BI62" i="24"/>
  <c r="BM54" i="24"/>
  <c r="CF359" i="24" s="1"/>
  <c r="BV66" i="24"/>
  <c r="CG457" i="24" s="1"/>
  <c r="BU66" i="24"/>
  <c r="CF457" i="24" s="1"/>
  <c r="BW52" i="24"/>
  <c r="CH345" i="24" s="1"/>
  <c r="CX46" i="24"/>
  <c r="DF46" i="24"/>
  <c r="DH46" i="24" s="1"/>
  <c r="DI46" i="24" s="1"/>
  <c r="BM68" i="24"/>
  <c r="CF471" i="24" s="1"/>
  <c r="CX38" i="24"/>
  <c r="DF38" i="24"/>
  <c r="DH38" i="24" s="1"/>
  <c r="DI38" i="24" s="1"/>
  <c r="BN46" i="24"/>
  <c r="CG295" i="24" s="1"/>
  <c r="BM64" i="24"/>
  <c r="CF439" i="24" s="1"/>
  <c r="BW48" i="24"/>
  <c r="CH313" i="24" s="1"/>
  <c r="BN38" i="24"/>
  <c r="CG231" i="24" s="1"/>
  <c r="BW46" i="24"/>
  <c r="CH297" i="24" s="1"/>
  <c r="BQ44" i="24"/>
  <c r="CF280" i="24" s="1"/>
  <c r="BM38" i="24"/>
  <c r="CF231" i="24" s="1"/>
  <c r="CA60" i="24"/>
  <c r="CH410" i="24" s="1"/>
  <c r="BR44" i="24"/>
  <c r="CG280" i="24" s="1"/>
  <c r="BU40" i="24"/>
  <c r="CF249" i="24" s="1"/>
  <c r="BM58" i="24"/>
  <c r="CF391" i="24" s="1"/>
  <c r="BW38" i="24"/>
  <c r="CH233" i="24" s="1"/>
  <c r="BM60" i="24"/>
  <c r="CF407" i="24" s="1"/>
  <c r="BM46" i="24"/>
  <c r="CF295" i="24" s="1"/>
  <c r="CA50" i="24"/>
  <c r="CH330" i="24" s="1"/>
  <c r="BM56" i="24"/>
  <c r="CF375" i="24" s="1"/>
  <c r="BW36" i="24"/>
  <c r="CH217" i="24" s="1"/>
  <c r="BV40" i="24"/>
  <c r="CG249" i="24" s="1"/>
  <c r="BR64" i="24"/>
  <c r="CG440" i="24" s="1"/>
  <c r="BN58" i="24"/>
  <c r="CG391" i="24" s="1"/>
  <c r="BR68" i="24"/>
  <c r="CG472" i="24" s="1"/>
  <c r="BN60" i="24"/>
  <c r="CG407" i="24" s="1"/>
  <c r="CX48" i="24"/>
  <c r="DF48" i="24"/>
  <c r="DH48" i="24" s="1"/>
  <c r="DI48" i="24" s="1"/>
  <c r="BJ34" i="24"/>
  <c r="CG198" i="24" s="1"/>
  <c r="DA34" i="24"/>
  <c r="BI32" i="24"/>
  <c r="CF182" i="24" s="1"/>
  <c r="DF32" i="24"/>
  <c r="DH32" i="24" s="1"/>
  <c r="DI32" i="24" s="1"/>
  <c r="CX32" i="24"/>
  <c r="BI34" i="24"/>
  <c r="CF198" i="24" s="1"/>
  <c r="BV28" i="24"/>
  <c r="CG153" i="24" s="1"/>
  <c r="BU28" i="24"/>
  <c r="CF153" i="24" s="1"/>
  <c r="BQ30" i="24"/>
  <c r="CF168" i="24" s="1"/>
  <c r="BW34" i="24"/>
  <c r="CH201" i="24" s="1"/>
  <c r="BR30" i="24"/>
  <c r="CG168" i="24" s="1"/>
  <c r="BQ26" i="24"/>
  <c r="CF136" i="24" s="1"/>
  <c r="BV26" i="24"/>
  <c r="CG137" i="24" s="1"/>
  <c r="CA44" i="24" l="1"/>
  <c r="CH282" i="24" s="1"/>
  <c r="CA28" i="24"/>
  <c r="CH154" i="24" s="1"/>
  <c r="CA54" i="24"/>
  <c r="CH362" i="24" s="1"/>
  <c r="CA68" i="24"/>
  <c r="CH474" i="24" s="1"/>
  <c r="CA42" i="24"/>
  <c r="CH266" i="24" s="1"/>
  <c r="BN52" i="24"/>
  <c r="CG343" i="24" s="1"/>
  <c r="CA62" i="24"/>
  <c r="CH426" i="24" s="1"/>
  <c r="CA32" i="24"/>
  <c r="CH186" i="24" s="1"/>
  <c r="CA64" i="24"/>
  <c r="CH442" i="24" s="1"/>
  <c r="CA30" i="24"/>
  <c r="CH170" i="24" s="1"/>
  <c r="BV36" i="24"/>
  <c r="CG217" i="24" s="1"/>
  <c r="CA58" i="24"/>
  <c r="CH394" i="24" s="1"/>
  <c r="BR54" i="24"/>
  <c r="CG360" i="24" s="1"/>
  <c r="BR50" i="24"/>
  <c r="CG328" i="24" s="1"/>
  <c r="BU36" i="24"/>
  <c r="CF217" i="24" s="1"/>
  <c r="BN32" i="24"/>
  <c r="CG183" i="24" s="1"/>
  <c r="BR56" i="24"/>
  <c r="CG376" i="24" s="1"/>
  <c r="BN62" i="24"/>
  <c r="CG423" i="24" s="1"/>
  <c r="BM52" i="24"/>
  <c r="CF343" i="24" s="1"/>
  <c r="BN48" i="24"/>
  <c r="CG311" i="24" s="1"/>
  <c r="BM48" i="24"/>
  <c r="CF311" i="24" s="1"/>
  <c r="BQ70" i="24"/>
  <c r="CF487" i="24"/>
  <c r="CA56" i="24"/>
  <c r="CH378" i="24" s="1"/>
  <c r="BR70" i="24"/>
  <c r="CG487" i="24"/>
  <c r="BM62" i="24"/>
  <c r="CF423" i="24" s="1"/>
  <c r="CF422" i="24"/>
  <c r="CA70" i="24"/>
  <c r="CH490" i="24" s="1"/>
  <c r="CH489" i="24"/>
  <c r="CG264" i="24"/>
  <c r="BV42" i="24"/>
  <c r="BQ50" i="24"/>
  <c r="CF328" i="24" s="1"/>
  <c r="BQ54" i="24"/>
  <c r="CF360" i="24" s="1"/>
  <c r="BU42" i="24"/>
  <c r="CF265" i="24" s="1"/>
  <c r="BY66" i="24"/>
  <c r="CF458" i="24" s="1"/>
  <c r="BZ66" i="24"/>
  <c r="CG458" i="24" s="1"/>
  <c r="BY40" i="24"/>
  <c r="CF250" i="24" s="1"/>
  <c r="CA46" i="24"/>
  <c r="CH298" i="24" s="1"/>
  <c r="BQ64" i="24"/>
  <c r="CF440" i="24" s="1"/>
  <c r="BZ40" i="24"/>
  <c r="CG250" i="24" s="1"/>
  <c r="BQ56" i="24"/>
  <c r="CF376" i="24" s="1"/>
  <c r="CA38" i="24"/>
  <c r="CH234" i="24" s="1"/>
  <c r="BR38" i="24"/>
  <c r="CG232" i="24" s="1"/>
  <c r="BV68" i="24"/>
  <c r="CG473" i="24" s="1"/>
  <c r="CA52" i="24"/>
  <c r="CH346" i="24" s="1"/>
  <c r="BQ46" i="24"/>
  <c r="CF296" i="24" s="1"/>
  <c r="BR46" i="24"/>
  <c r="CG296" i="24" s="1"/>
  <c r="BR58" i="24"/>
  <c r="CG392" i="24" s="1"/>
  <c r="BQ58" i="24"/>
  <c r="CF392" i="24" s="1"/>
  <c r="BQ38" i="24"/>
  <c r="CF232" i="24" s="1"/>
  <c r="BR60" i="24"/>
  <c r="CG408" i="24" s="1"/>
  <c r="BQ60" i="24"/>
  <c r="CF408" i="24" s="1"/>
  <c r="BV44" i="24"/>
  <c r="CG281" i="24" s="1"/>
  <c r="BU44" i="24"/>
  <c r="CF281" i="24" s="1"/>
  <c r="CA48" i="24"/>
  <c r="CH314" i="24" s="1"/>
  <c r="BQ68" i="24"/>
  <c r="CF472" i="24" s="1"/>
  <c r="BV64" i="24"/>
  <c r="CG441" i="24" s="1"/>
  <c r="CA36" i="24"/>
  <c r="CH218" i="24" s="1"/>
  <c r="BM34" i="24"/>
  <c r="CF199" i="24" s="1"/>
  <c r="BM32" i="24"/>
  <c r="CF183" i="24" s="1"/>
  <c r="DF34" i="24"/>
  <c r="DH34" i="24" s="1"/>
  <c r="DI34" i="24" s="1"/>
  <c r="CX34" i="24"/>
  <c r="BN34" i="24"/>
  <c r="CG199" i="24" s="1"/>
  <c r="BY28" i="24"/>
  <c r="CF154" i="24" s="1"/>
  <c r="BU30" i="24"/>
  <c r="CF169" i="24" s="1"/>
  <c r="CA34" i="24"/>
  <c r="CH202" i="24" s="1"/>
  <c r="BZ28" i="24"/>
  <c r="CG154" i="24" s="1"/>
  <c r="BV30" i="24"/>
  <c r="CG169" i="24" s="1"/>
  <c r="BZ26" i="24"/>
  <c r="CG138" i="24" s="1"/>
  <c r="BU26" i="24"/>
  <c r="CF137" i="24" s="1"/>
  <c r="BR32" i="24" l="1"/>
  <c r="CG184" i="24" s="1"/>
  <c r="BR52" i="24"/>
  <c r="CG344" i="24" s="1"/>
  <c r="BV50" i="24"/>
  <c r="CG329" i="24" s="1"/>
  <c r="BV54" i="24"/>
  <c r="CG361" i="24" s="1"/>
  <c r="BY36" i="24"/>
  <c r="CF218" i="24" s="1"/>
  <c r="BZ36" i="24"/>
  <c r="CG218" i="24" s="1"/>
  <c r="BV56" i="24"/>
  <c r="CG377" i="24" s="1"/>
  <c r="BR48" i="24"/>
  <c r="CG312" i="24" s="1"/>
  <c r="BR62" i="24"/>
  <c r="CG424" i="24" s="1"/>
  <c r="BQ52" i="24"/>
  <c r="CF344" i="24" s="1"/>
  <c r="BQ48" i="24"/>
  <c r="CF312" i="24" s="1"/>
  <c r="BU54" i="24"/>
  <c r="CF361" i="24" s="1"/>
  <c r="BV70" i="24"/>
  <c r="CG488" i="24"/>
  <c r="CG265" i="24"/>
  <c r="BZ42" i="24"/>
  <c r="CG266" i="24" s="1"/>
  <c r="BQ62" i="24"/>
  <c r="CF424" i="24" s="1"/>
  <c r="BU70" i="24"/>
  <c r="CF488" i="24"/>
  <c r="BU50" i="24"/>
  <c r="CF329" i="24" s="1"/>
  <c r="BY42" i="24"/>
  <c r="CF266" i="24" s="1"/>
  <c r="BZ44" i="24"/>
  <c r="CG282" i="24" s="1"/>
  <c r="BU38" i="24"/>
  <c r="CF233" i="24" s="1"/>
  <c r="BU46" i="24"/>
  <c r="CF297" i="24" s="1"/>
  <c r="BV38" i="24"/>
  <c r="CG233" i="24" s="1"/>
  <c r="BZ64" i="24"/>
  <c r="CG442" i="24" s="1"/>
  <c r="BU68" i="24"/>
  <c r="CF473" i="24" s="1"/>
  <c r="BU60" i="24"/>
  <c r="CF409" i="24" s="1"/>
  <c r="BU58" i="24"/>
  <c r="CF393" i="24" s="1"/>
  <c r="BV60" i="24"/>
  <c r="CG409" i="24" s="1"/>
  <c r="BV58" i="24"/>
  <c r="CG393" i="24" s="1"/>
  <c r="BV46" i="24"/>
  <c r="CG297" i="24" s="1"/>
  <c r="BZ68" i="24"/>
  <c r="CG474" i="24" s="1"/>
  <c r="BU56" i="24"/>
  <c r="CF377" i="24" s="1"/>
  <c r="BU64" i="24"/>
  <c r="CF441" i="24" s="1"/>
  <c r="BY44" i="24"/>
  <c r="CF282" i="24" s="1"/>
  <c r="BQ32" i="24"/>
  <c r="CF184" i="24" s="1"/>
  <c r="BQ34" i="24"/>
  <c r="CF200" i="24" s="1"/>
  <c r="BR34" i="24"/>
  <c r="CG200" i="24" s="1"/>
  <c r="BZ30" i="24"/>
  <c r="CG170" i="24" s="1"/>
  <c r="BY30" i="24"/>
  <c r="CF170" i="24" s="1"/>
  <c r="BY26" i="24"/>
  <c r="CF138" i="24" s="1"/>
  <c r="BV32" i="24" l="1"/>
  <c r="CG185" i="24" s="1"/>
  <c r="BV52" i="24"/>
  <c r="CG345" i="24" s="1"/>
  <c r="BZ54" i="24"/>
  <c r="CG362" i="24" s="1"/>
  <c r="BV62" i="24"/>
  <c r="CG425" i="24" s="1"/>
  <c r="BZ50" i="24"/>
  <c r="CG330" i="24" s="1"/>
  <c r="BZ56" i="24"/>
  <c r="CG378" i="24" s="1"/>
  <c r="BY54" i="24"/>
  <c r="CF362" i="24" s="1"/>
  <c r="BV48" i="24"/>
  <c r="CG313" i="24" s="1"/>
  <c r="BU48" i="24"/>
  <c r="CF313" i="24" s="1"/>
  <c r="BU52" i="24"/>
  <c r="CF345" i="24" s="1"/>
  <c r="BY50" i="24"/>
  <c r="CF330" i="24" s="1"/>
  <c r="BY70" i="24"/>
  <c r="CF490" i="24" s="1"/>
  <c r="CF489" i="24"/>
  <c r="BU62" i="24"/>
  <c r="CF425" i="24" s="1"/>
  <c r="BZ70" i="24"/>
  <c r="CG490" i="24" s="1"/>
  <c r="CG489" i="24"/>
  <c r="BZ58" i="24"/>
  <c r="CG394" i="24" s="1"/>
  <c r="BZ38" i="24"/>
  <c r="CG234" i="24" s="1"/>
  <c r="BZ60" i="24"/>
  <c r="CG410" i="24" s="1"/>
  <c r="BY46" i="24"/>
  <c r="CF298" i="24" s="1"/>
  <c r="BY64" i="24"/>
  <c r="CF442" i="24" s="1"/>
  <c r="BY58" i="24"/>
  <c r="CF394" i="24" s="1"/>
  <c r="BY60" i="24"/>
  <c r="CF410" i="24" s="1"/>
  <c r="BY38" i="24"/>
  <c r="CF234" i="24" s="1"/>
  <c r="BY56" i="24"/>
  <c r="CF378" i="24" s="1"/>
  <c r="BZ46" i="24"/>
  <c r="CG298" i="24" s="1"/>
  <c r="BY68" i="24"/>
  <c r="CF474" i="24" s="1"/>
  <c r="BU34" i="24"/>
  <c r="CF201" i="24" s="1"/>
  <c r="BU32" i="24"/>
  <c r="CF185" i="24" s="1"/>
  <c r="BV34" i="24"/>
  <c r="CG201" i="24" s="1"/>
  <c r="BZ32" i="24" l="1"/>
  <c r="CG186" i="24" s="1"/>
  <c r="BZ52" i="24"/>
  <c r="CG346" i="24" s="1"/>
  <c r="BZ62" i="24"/>
  <c r="CG426" i="24" s="1"/>
  <c r="BY48" i="24"/>
  <c r="CF314" i="24" s="1"/>
  <c r="BZ48" i="24"/>
  <c r="CG314" i="24" s="1"/>
  <c r="BY62" i="24"/>
  <c r="CF426" i="24" s="1"/>
  <c r="BY52" i="24"/>
  <c r="CF346" i="24" s="1"/>
  <c r="BY32" i="24"/>
  <c r="CF186" i="24" s="1"/>
  <c r="BZ34" i="24"/>
  <c r="CG202" i="24" s="1"/>
  <c r="BY34" i="24"/>
  <c r="CF202" i="24" s="1"/>
  <c r="B6" i="26" l="1"/>
  <c r="C277" i="7"/>
  <c r="C60" i="7"/>
  <c r="C138" i="7" s="1"/>
  <c r="C156" i="7" s="1"/>
  <c r="C167" i="7" s="1"/>
  <c r="C278" i="7"/>
  <c r="C276" i="7"/>
  <c r="C6" i="26"/>
  <c r="C279" i="7"/>
  <c r="I6" i="7"/>
  <c r="C155" i="7"/>
  <c r="AF5" i="35" l="1"/>
  <c r="AE3" i="34"/>
  <c r="AD3" i="33"/>
  <c r="AF6" i="35"/>
  <c r="AE4" i="34"/>
  <c r="AD4" i="33"/>
  <c r="AF8" i="35"/>
  <c r="AE6" i="34"/>
  <c r="AD6" i="33"/>
  <c r="AF7" i="35"/>
  <c r="AE5" i="34"/>
  <c r="AD5" i="33"/>
  <c r="X115" i="35"/>
  <c r="X112" i="35"/>
  <c r="X98" i="35"/>
  <c r="X95" i="35"/>
  <c r="X85" i="35"/>
  <c r="X70" i="35"/>
  <c r="X66" i="35"/>
  <c r="X65" i="35"/>
  <c r="X61" i="35"/>
  <c r="X58" i="35"/>
  <c r="X48" i="35"/>
  <c r="X42" i="35"/>
  <c r="X38" i="35"/>
  <c r="X31" i="35"/>
  <c r="X22" i="35"/>
  <c r="X13" i="35"/>
  <c r="F6" i="35"/>
  <c r="X118" i="35"/>
  <c r="X114" i="35"/>
  <c r="X108" i="35"/>
  <c r="X103" i="35"/>
  <c r="X80" i="35"/>
  <c r="X47" i="35"/>
  <c r="X83" i="35"/>
  <c r="X34" i="35"/>
  <c r="X120" i="35"/>
  <c r="X104" i="35"/>
  <c r="X78" i="35"/>
  <c r="X74" i="35"/>
  <c r="X73" i="35"/>
  <c r="X69" i="35"/>
  <c r="X57" i="35"/>
  <c r="X52" i="35"/>
  <c r="X45" i="35"/>
  <c r="X41" i="35"/>
  <c r="X29" i="35"/>
  <c r="X24" i="35"/>
  <c r="X16" i="35"/>
  <c r="X111" i="35"/>
  <c r="X94" i="35"/>
  <c r="X30" i="35"/>
  <c r="X107" i="35"/>
  <c r="X119" i="35"/>
  <c r="X84" i="35"/>
  <c r="X64" i="35"/>
  <c r="X122" i="35"/>
  <c r="X44" i="35"/>
  <c r="X19" i="35"/>
  <c r="X117" i="35"/>
  <c r="X110" i="35"/>
  <c r="X106" i="35"/>
  <c r="X91" i="35"/>
  <c r="X72" i="35"/>
  <c r="X63" i="35"/>
  <c r="X55" i="35"/>
  <c r="X51" i="35"/>
  <c r="X43" i="35"/>
  <c r="X39" i="35"/>
  <c r="X33" i="35"/>
  <c r="X15" i="35"/>
  <c r="X121" i="35"/>
  <c r="X113" i="35"/>
  <c r="X105" i="35"/>
  <c r="X99" i="35"/>
  <c r="X93" i="35"/>
  <c r="X92" i="35"/>
  <c r="X90" i="35"/>
  <c r="X86" i="35"/>
  <c r="X79" i="35"/>
  <c r="X67" i="35"/>
  <c r="X59" i="35"/>
  <c r="X50" i="35"/>
  <c r="X36" i="35"/>
  <c r="X32" i="35"/>
  <c r="X23" i="35"/>
  <c r="X18" i="35"/>
  <c r="X14" i="35"/>
  <c r="X88" i="35"/>
  <c r="X26" i="35"/>
  <c r="X100" i="35"/>
  <c r="X77" i="35"/>
  <c r="X68" i="35"/>
  <c r="X53" i="35"/>
  <c r="X40" i="35"/>
  <c r="X116" i="35"/>
  <c r="X89" i="35"/>
  <c r="X82" i="35"/>
  <c r="X76" i="35"/>
  <c r="X75" i="35"/>
  <c r="X71" i="35"/>
  <c r="X49" i="35"/>
  <c r="X46" i="35"/>
  <c r="X25" i="35"/>
  <c r="X17" i="35"/>
  <c r="X60" i="35"/>
  <c r="X28" i="35"/>
  <c r="X109" i="35"/>
  <c r="X101" i="35"/>
  <c r="X96" i="35"/>
  <c r="X81" i="35"/>
  <c r="X62" i="35"/>
  <c r="X54" i="35"/>
  <c r="X35" i="35"/>
  <c r="X27" i="35"/>
  <c r="X21" i="35"/>
  <c r="X56" i="35"/>
  <c r="X102" i="35"/>
  <c r="X97" i="35"/>
  <c r="X87" i="35"/>
  <c r="X37" i="35"/>
  <c r="X20" i="35"/>
  <c r="X19" i="34"/>
  <c r="X119" i="34"/>
  <c r="X118" i="34"/>
  <c r="X117" i="34"/>
  <c r="X51" i="34"/>
  <c r="X17" i="34"/>
  <c r="X116" i="34"/>
  <c r="X18" i="34"/>
  <c r="X16" i="34"/>
  <c r="X120" i="34"/>
  <c r="X115" i="34"/>
  <c r="X114" i="34"/>
  <c r="X113" i="34"/>
  <c r="X112" i="34"/>
  <c r="X111" i="34"/>
  <c r="X110" i="34"/>
  <c r="X109" i="34"/>
  <c r="X89" i="34"/>
  <c r="X88" i="34"/>
  <c r="X87" i="34"/>
  <c r="X86" i="34"/>
  <c r="X85" i="34"/>
  <c r="X84" i="34"/>
  <c r="X15" i="34"/>
  <c r="X108" i="34"/>
  <c r="X83" i="34"/>
  <c r="X82" i="34"/>
  <c r="X81" i="34"/>
  <c r="X80" i="34"/>
  <c r="X79" i="34"/>
  <c r="X78" i="34"/>
  <c r="X77" i="34"/>
  <c r="X76" i="34"/>
  <c r="X50" i="34"/>
  <c r="X49" i="34"/>
  <c r="X48" i="34"/>
  <c r="X47" i="34"/>
  <c r="X46" i="34"/>
  <c r="X45" i="34"/>
  <c r="X44" i="34"/>
  <c r="X14" i="34"/>
  <c r="X12" i="34"/>
  <c r="F4" i="34"/>
  <c r="X107" i="34"/>
  <c r="X106" i="34"/>
  <c r="X105" i="34"/>
  <c r="X104" i="34"/>
  <c r="X103" i="34"/>
  <c r="X102" i="34"/>
  <c r="X101" i="34"/>
  <c r="X100" i="34"/>
  <c r="X90" i="34"/>
  <c r="X75" i="34"/>
  <c r="X74" i="34"/>
  <c r="X73" i="34"/>
  <c r="X72" i="34"/>
  <c r="X71" i="34"/>
  <c r="X70" i="34"/>
  <c r="X69" i="34"/>
  <c r="X68" i="34"/>
  <c r="X43" i="34"/>
  <c r="X42" i="34"/>
  <c r="X41" i="34"/>
  <c r="X40" i="34"/>
  <c r="X39" i="34"/>
  <c r="X38" i="34"/>
  <c r="X37" i="34"/>
  <c r="X36" i="34"/>
  <c r="X13" i="34"/>
  <c r="X99" i="34"/>
  <c r="X98" i="34"/>
  <c r="X97" i="34"/>
  <c r="X96" i="34"/>
  <c r="X95" i="34"/>
  <c r="X94" i="34"/>
  <c r="X93" i="34"/>
  <c r="X92" i="34"/>
  <c r="X67" i="34"/>
  <c r="X66" i="34"/>
  <c r="X65" i="34"/>
  <c r="X64" i="34"/>
  <c r="X63" i="34"/>
  <c r="X62" i="34"/>
  <c r="X61" i="34"/>
  <c r="X60" i="34"/>
  <c r="X35" i="34"/>
  <c r="X34" i="34"/>
  <c r="X33" i="34"/>
  <c r="X32" i="34"/>
  <c r="X31" i="34"/>
  <c r="X30" i="34"/>
  <c r="X29" i="34"/>
  <c r="X28" i="34"/>
  <c r="X11" i="34"/>
  <c r="D4" i="33"/>
  <c r="X91" i="34"/>
  <c r="X59" i="34"/>
  <c r="X58" i="34"/>
  <c r="X57" i="34"/>
  <c r="X56" i="34"/>
  <c r="X55" i="34"/>
  <c r="X54" i="34"/>
  <c r="X53" i="34"/>
  <c r="X52" i="34"/>
  <c r="X27" i="34"/>
  <c r="X26" i="34"/>
  <c r="X25" i="34"/>
  <c r="X24" i="34"/>
  <c r="X23" i="34"/>
  <c r="X22" i="34"/>
  <c r="X21" i="34"/>
  <c r="X20" i="34"/>
  <c r="V109" i="33"/>
  <c r="V93" i="33"/>
  <c r="V90" i="33"/>
  <c r="V48" i="33"/>
  <c r="V47" i="33"/>
  <c r="V45" i="33"/>
  <c r="V43" i="33"/>
  <c r="V33" i="33"/>
  <c r="V12" i="33"/>
  <c r="V11" i="33"/>
  <c r="V115" i="33"/>
  <c r="V110" i="33"/>
  <c r="V105" i="33"/>
  <c r="V99" i="33"/>
  <c r="V94" i="33"/>
  <c r="V87" i="33"/>
  <c r="V86" i="33"/>
  <c r="V85" i="33"/>
  <c r="V84" i="33"/>
  <c r="V83" i="33"/>
  <c r="V71" i="33"/>
  <c r="V70" i="33"/>
  <c r="V68" i="33"/>
  <c r="V67" i="33"/>
  <c r="V56" i="33"/>
  <c r="V55" i="33"/>
  <c r="V54" i="33"/>
  <c r="V53" i="33"/>
  <c r="V52" i="33"/>
  <c r="V51" i="33"/>
  <c r="V46" i="33"/>
  <c r="V44" i="33"/>
  <c r="V111" i="33"/>
  <c r="V95" i="33"/>
  <c r="V88" i="33"/>
  <c r="V72" i="33"/>
  <c r="V69" i="33"/>
  <c r="V49" i="33"/>
  <c r="V34" i="33"/>
  <c r="V19" i="33"/>
  <c r="V13" i="33"/>
  <c r="V120" i="33"/>
  <c r="V116" i="33"/>
  <c r="V112" i="33"/>
  <c r="V106" i="33"/>
  <c r="V100" i="33"/>
  <c r="V96" i="33"/>
  <c r="V89" i="33"/>
  <c r="V74" i="33"/>
  <c r="V73" i="33"/>
  <c r="V58" i="33"/>
  <c r="V57" i="33"/>
  <c r="V50" i="33"/>
  <c r="V40" i="33"/>
  <c r="V39" i="33"/>
  <c r="V38" i="33"/>
  <c r="V37" i="33"/>
  <c r="V35" i="33"/>
  <c r="V25" i="33"/>
  <c r="V23" i="33"/>
  <c r="V22" i="33"/>
  <c r="V20" i="33"/>
  <c r="V18" i="33"/>
  <c r="V14" i="33"/>
  <c r="V117" i="33"/>
  <c r="V101" i="33"/>
  <c r="V75" i="33"/>
  <c r="V59" i="33"/>
  <c r="V36" i="33"/>
  <c r="V26" i="33"/>
  <c r="V24" i="33"/>
  <c r="V21" i="33"/>
  <c r="V118" i="33"/>
  <c r="V113" i="33"/>
  <c r="V107" i="33"/>
  <c r="V102" i="33"/>
  <c r="V97" i="33"/>
  <c r="V91" i="33"/>
  <c r="V80" i="33"/>
  <c r="V79" i="33"/>
  <c r="V78" i="33"/>
  <c r="V76" i="33"/>
  <c r="V64" i="33"/>
  <c r="V62" i="33"/>
  <c r="V60" i="33"/>
  <c r="V41" i="33"/>
  <c r="V27" i="33"/>
  <c r="V15" i="33"/>
  <c r="V119" i="33"/>
  <c r="V103" i="33"/>
  <c r="V77" i="33"/>
  <c r="V63" i="33"/>
  <c r="V61" i="33"/>
  <c r="V42" i="33"/>
  <c r="V32" i="33"/>
  <c r="V31" i="33"/>
  <c r="V29" i="33"/>
  <c r="V28" i="33"/>
  <c r="V16" i="33"/>
  <c r="V114" i="33"/>
  <c r="V108" i="33"/>
  <c r="V104" i="33"/>
  <c r="V98" i="33"/>
  <c r="V92" i="33"/>
  <c r="V82" i="33"/>
  <c r="V81" i="33"/>
  <c r="V66" i="33"/>
  <c r="V65" i="33"/>
  <c r="V30" i="33"/>
  <c r="V17" i="33"/>
  <c r="C207" i="7"/>
  <c r="AG3" i="24" s="1"/>
  <c r="AH4" i="24"/>
  <c r="C204" i="7"/>
  <c r="AG6" i="24" s="1"/>
  <c r="AH5" i="24"/>
  <c r="C248" i="7"/>
  <c r="C188" i="7"/>
  <c r="C189" i="7" s="1"/>
  <c r="C234" i="7"/>
  <c r="C220" i="7"/>
  <c r="C147" i="7"/>
  <c r="C150" i="7" s="1"/>
  <c r="C262" i="7" s="1"/>
  <c r="C263" i="7" s="1"/>
  <c r="C265" i="7" s="1"/>
  <c r="C266" i="7" s="1"/>
  <c r="C3" i="24"/>
  <c r="CR47" i="24" s="1"/>
  <c r="C205" i="7"/>
  <c r="I16" i="7"/>
  <c r="J181" i="7"/>
  <c r="J182" i="7" s="1"/>
  <c r="L180" i="7"/>
  <c r="L181" i="7" s="1"/>
  <c r="C170" i="7"/>
  <c r="AH3" i="24"/>
  <c r="C140" i="7"/>
  <c r="C206" i="7"/>
  <c r="C139" i="7"/>
  <c r="AH6" i="24"/>
  <c r="Z22" i="24"/>
  <c r="Z54" i="24"/>
  <c r="Z24" i="24"/>
  <c r="Z37" i="24"/>
  <c r="Z35" i="24"/>
  <c r="Z89" i="24"/>
  <c r="Z111" i="24"/>
  <c r="Z88" i="24"/>
  <c r="Z47" i="24"/>
  <c r="Z27" i="24"/>
  <c r="Z76" i="24"/>
  <c r="Z117" i="24"/>
  <c r="Z60" i="24"/>
  <c r="Z32" i="24"/>
  <c r="Z57" i="24"/>
  <c r="Z69" i="24"/>
  <c r="Z84" i="24"/>
  <c r="Z105" i="24"/>
  <c r="Z23" i="24"/>
  <c r="Z21" i="24"/>
  <c r="Z85" i="24"/>
  <c r="Z36" i="24"/>
  <c r="Z87" i="24"/>
  <c r="Z91" i="24"/>
  <c r="Z66" i="24"/>
  <c r="Z90" i="24"/>
  <c r="Z71" i="24"/>
  <c r="Z74" i="24"/>
  <c r="Z112" i="24"/>
  <c r="Z53" i="24"/>
  <c r="Z72" i="24"/>
  <c r="Z58" i="24"/>
  <c r="Z18" i="24"/>
  <c r="Z48" i="24"/>
  <c r="Z20" i="24"/>
  <c r="Z29" i="24"/>
  <c r="Z73" i="24"/>
  <c r="Z33" i="24"/>
  <c r="Z67" i="24"/>
  <c r="Z96" i="24"/>
  <c r="Z101" i="24"/>
  <c r="Z34" i="24"/>
  <c r="Z59" i="24"/>
  <c r="Z94" i="24"/>
  <c r="Z49" i="24"/>
  <c r="Z116" i="24"/>
  <c r="Z70" i="24"/>
  <c r="Z82" i="24"/>
  <c r="Z19" i="24"/>
  <c r="Z17" i="24"/>
  <c r="Z42" i="24"/>
  <c r="Z119" i="24"/>
  <c r="Z102" i="24"/>
  <c r="Z115" i="24"/>
  <c r="Z55" i="24"/>
  <c r="Z61" i="24"/>
  <c r="Z25" i="24"/>
  <c r="Z100" i="24"/>
  <c r="Z103" i="24"/>
  <c r="Z110" i="24"/>
  <c r="Z68" i="24"/>
  <c r="Z97" i="24"/>
  <c r="Z50" i="24"/>
  <c r="Z14" i="24"/>
  <c r="Z63" i="24"/>
  <c r="Z39" i="24"/>
  <c r="Z109" i="24"/>
  <c r="Z56" i="24"/>
  <c r="Z45" i="24"/>
  <c r="Z31" i="24"/>
  <c r="J184" i="7"/>
  <c r="Z83" i="24"/>
  <c r="Z106" i="24"/>
  <c r="Z51" i="24"/>
  <c r="Z92" i="24"/>
  <c r="Z64" i="24"/>
  <c r="Z114" i="24"/>
  <c r="Z62" i="24"/>
  <c r="Z80" i="24"/>
  <c r="Z16" i="24"/>
  <c r="Z75" i="24"/>
  <c r="Z28" i="24"/>
  <c r="Z77" i="24"/>
  <c r="Z118" i="24"/>
  <c r="Z13" i="24"/>
  <c r="L183" i="7"/>
  <c r="Z43" i="24"/>
  <c r="Z95" i="24"/>
  <c r="Z11" i="24"/>
  <c r="Z93" i="24"/>
  <c r="Z98" i="24"/>
  <c r="Z120" i="24"/>
  <c r="Z52" i="24"/>
  <c r="Z107" i="24"/>
  <c r="Z26" i="24"/>
  <c r="C66" i="7"/>
  <c r="Z38" i="24"/>
  <c r="Z99" i="24"/>
  <c r="Z86" i="24"/>
  <c r="Z30" i="24"/>
  <c r="Z12" i="24"/>
  <c r="Z44" i="24"/>
  <c r="Z113" i="24"/>
  <c r="Z41" i="24"/>
  <c r="Z79" i="24"/>
  <c r="Z104" i="24"/>
  <c r="Z65" i="24"/>
  <c r="Z108" i="24"/>
  <c r="Z46" i="24"/>
  <c r="Z15" i="24"/>
  <c r="Z81" i="24"/>
  <c r="Z40" i="24"/>
  <c r="Z78" i="24"/>
  <c r="D11" i="26"/>
  <c r="I6" i="26" s="1"/>
  <c r="I7" i="26" s="1"/>
  <c r="D35" i="26" s="1"/>
  <c r="H15" i="26" l="1"/>
  <c r="I11" i="26"/>
  <c r="C184" i="7"/>
  <c r="I21" i="7" s="1"/>
  <c r="Y120" i="35" s="1"/>
  <c r="F184" i="7"/>
  <c r="I25" i="7" s="1"/>
  <c r="AK5" i="35"/>
  <c r="AJ3" i="34"/>
  <c r="AI3" i="33"/>
  <c r="CR50" i="34"/>
  <c r="CR25" i="34"/>
  <c r="CP25" i="34" s="1"/>
  <c r="CR49" i="34"/>
  <c r="CR35" i="34"/>
  <c r="CP35" i="34" s="1"/>
  <c r="CR40" i="34"/>
  <c r="CP40" i="34" s="1"/>
  <c r="CR41" i="34"/>
  <c r="CP41" i="34" s="1"/>
  <c r="CR37" i="34"/>
  <c r="CP37" i="34" s="1"/>
  <c r="CP44" i="34"/>
  <c r="CR26" i="34"/>
  <c r="CP26" i="34" s="1"/>
  <c r="CR45" i="34"/>
  <c r="CR19" i="34"/>
  <c r="CP19" i="34" s="1"/>
  <c r="CR30" i="34"/>
  <c r="CP30" i="34" s="1"/>
  <c r="CR31" i="34"/>
  <c r="CP31" i="34" s="1"/>
  <c r="CR20" i="34"/>
  <c r="CP20" i="34" s="1"/>
  <c r="CR24" i="34"/>
  <c r="CP24" i="34" s="1"/>
  <c r="CR39" i="34"/>
  <c r="CP39" i="34" s="1"/>
  <c r="CR44" i="34"/>
  <c r="CR21" i="34"/>
  <c r="CP21" i="34" s="1"/>
  <c r="CR28" i="34"/>
  <c r="CP28" i="34" s="1"/>
  <c r="CR43" i="34"/>
  <c r="CP43" i="34" s="1"/>
  <c r="CP45" i="34"/>
  <c r="CR47" i="34"/>
  <c r="CR32" i="34"/>
  <c r="CP32" i="34" s="1"/>
  <c r="CR22" i="34"/>
  <c r="CP22" i="34" s="1"/>
  <c r="CR33" i="34"/>
  <c r="CP33" i="34" s="1"/>
  <c r="CR27" i="34"/>
  <c r="CP27" i="34" s="1"/>
  <c r="CR42" i="34"/>
  <c r="CP42" i="34" s="1"/>
  <c r="CP48" i="34"/>
  <c r="CR48" i="34"/>
  <c r="CR34" i="34"/>
  <c r="CP34" i="34" s="1"/>
  <c r="CR38" i="34"/>
  <c r="CP38" i="34" s="1"/>
  <c r="CR46" i="34"/>
  <c r="CR23" i="34"/>
  <c r="CP23" i="34" s="1"/>
  <c r="CR36" i="34"/>
  <c r="CP36" i="34" s="1"/>
  <c r="CP46" i="34"/>
  <c r="CR29" i="34"/>
  <c r="CP29" i="34" s="1"/>
  <c r="CR11" i="34"/>
  <c r="CP11" i="34" s="1"/>
  <c r="CP47" i="34"/>
  <c r="CR16" i="34"/>
  <c r="CP16" i="34" s="1"/>
  <c r="CR15" i="34"/>
  <c r="CP15" i="34" s="1"/>
  <c r="CP49" i="34"/>
  <c r="CR14" i="34"/>
  <c r="CP14" i="34" s="1"/>
  <c r="CR13" i="34"/>
  <c r="CP13" i="34" s="1"/>
  <c r="CR18" i="34"/>
  <c r="CP18" i="34" s="1"/>
  <c r="AE6" i="35"/>
  <c r="AD4" i="34"/>
  <c r="AC4" i="33"/>
  <c r="CR52" i="35"/>
  <c r="CR42" i="35"/>
  <c r="CP42" i="35" s="1"/>
  <c r="CR37" i="35"/>
  <c r="CP37" i="35" s="1"/>
  <c r="CR45" i="35"/>
  <c r="CP45" i="35" s="1"/>
  <c r="CR33" i="35"/>
  <c r="CP33" i="35" s="1"/>
  <c r="CR43" i="35"/>
  <c r="CP43" i="35" s="1"/>
  <c r="CR21" i="35"/>
  <c r="CP21" i="35" s="1"/>
  <c r="CR35" i="35"/>
  <c r="CP35" i="35" s="1"/>
  <c r="CR46" i="35"/>
  <c r="CR32" i="35"/>
  <c r="CP32" i="35" s="1"/>
  <c r="CR24" i="35"/>
  <c r="CP24" i="35" s="1"/>
  <c r="CR28" i="35"/>
  <c r="CP28" i="35" s="1"/>
  <c r="CP51" i="35"/>
  <c r="CR51" i="35"/>
  <c r="CR38" i="35"/>
  <c r="CP38" i="35" s="1"/>
  <c r="CR34" i="35"/>
  <c r="CP34" i="35" s="1"/>
  <c r="CR41" i="35"/>
  <c r="CP41" i="35" s="1"/>
  <c r="CR31" i="35"/>
  <c r="CP31" i="35" s="1"/>
  <c r="CR47" i="35"/>
  <c r="CR36" i="35"/>
  <c r="CP36" i="35" s="1"/>
  <c r="CR40" i="35"/>
  <c r="CP40" i="35" s="1"/>
  <c r="CP50" i="35"/>
  <c r="CR48" i="35"/>
  <c r="CR22" i="35"/>
  <c r="CP22" i="35" s="1"/>
  <c r="CR39" i="35"/>
  <c r="CP39" i="35" s="1"/>
  <c r="CP47" i="35"/>
  <c r="CR25" i="35"/>
  <c r="CP25" i="35" s="1"/>
  <c r="CR49" i="35"/>
  <c r="CR29" i="35"/>
  <c r="CP29" i="35" s="1"/>
  <c r="CP49" i="35"/>
  <c r="CP48" i="35"/>
  <c r="CR27" i="35"/>
  <c r="CP27" i="35" s="1"/>
  <c r="CR26" i="35"/>
  <c r="CP26" i="35" s="1"/>
  <c r="CR30" i="35"/>
  <c r="CP30" i="35" s="1"/>
  <c r="CR44" i="35"/>
  <c r="CP44" i="35" s="1"/>
  <c r="CR23" i="35"/>
  <c r="CP23" i="35" s="1"/>
  <c r="CR50" i="35"/>
  <c r="CP46" i="35"/>
  <c r="CR17" i="35"/>
  <c r="CP17" i="35" s="1"/>
  <c r="CR16" i="35"/>
  <c r="CP16" i="35" s="1"/>
  <c r="CR15" i="35"/>
  <c r="CP15" i="35" s="1"/>
  <c r="CR20" i="35"/>
  <c r="CP20" i="35" s="1"/>
  <c r="CR18" i="35"/>
  <c r="CP18" i="35" s="1"/>
  <c r="CR13" i="35"/>
  <c r="CP13" i="35" s="1"/>
  <c r="AE7" i="35"/>
  <c r="AD5" i="34"/>
  <c r="AC5" i="33"/>
  <c r="AE8" i="35"/>
  <c r="AD6" i="34"/>
  <c r="AC6" i="33"/>
  <c r="J6" i="35"/>
  <c r="J4" i="34"/>
  <c r="H4" i="33"/>
  <c r="CP50" i="33"/>
  <c r="AG6" i="35"/>
  <c r="AF4" i="34"/>
  <c r="AE4" i="33"/>
  <c r="AE5" i="35"/>
  <c r="AD3" i="34"/>
  <c r="AC3" i="33"/>
  <c r="CP34" i="33"/>
  <c r="CN34" i="33" s="1"/>
  <c r="CP38" i="33"/>
  <c r="CN38" i="33" s="1"/>
  <c r="CP19" i="33"/>
  <c r="CN19" i="33" s="1"/>
  <c r="CP31" i="33"/>
  <c r="CN31" i="33" s="1"/>
  <c r="CP41" i="33"/>
  <c r="CN41" i="33" s="1"/>
  <c r="CP37" i="33"/>
  <c r="CN37" i="33" s="1"/>
  <c r="CP35" i="33"/>
  <c r="CN35" i="33" s="1"/>
  <c r="CP23" i="33"/>
  <c r="CN23" i="33" s="1"/>
  <c r="CP20" i="33"/>
  <c r="CN20" i="33" s="1"/>
  <c r="CP25" i="33"/>
  <c r="CN25" i="33" s="1"/>
  <c r="CP44" i="33"/>
  <c r="CP33" i="33"/>
  <c r="CN33" i="33" s="1"/>
  <c r="CP22" i="33"/>
  <c r="CN22" i="33" s="1"/>
  <c r="CP26" i="33"/>
  <c r="CN26" i="33" s="1"/>
  <c r="CP45" i="33"/>
  <c r="CP29" i="33"/>
  <c r="CN29" i="33" s="1"/>
  <c r="CN44" i="33"/>
  <c r="CP46" i="33"/>
  <c r="CP32" i="33"/>
  <c r="CN32" i="33" s="1"/>
  <c r="CN49" i="33"/>
  <c r="CP47" i="33"/>
  <c r="CP48" i="33"/>
  <c r="CP30" i="33"/>
  <c r="CN30" i="33" s="1"/>
  <c r="CN47" i="33"/>
  <c r="CP42" i="33"/>
  <c r="CN42" i="33" s="1"/>
  <c r="CP21" i="33"/>
  <c r="CN21" i="33" s="1"/>
  <c r="CP28" i="33"/>
  <c r="CN28" i="33" s="1"/>
  <c r="CN46" i="33"/>
  <c r="CP24" i="33"/>
  <c r="CN24" i="33" s="1"/>
  <c r="CP43" i="33"/>
  <c r="CN43" i="33" s="1"/>
  <c r="CP27" i="33"/>
  <c r="CN27" i="33" s="1"/>
  <c r="CN45" i="33"/>
  <c r="CP40" i="33"/>
  <c r="CN40" i="33" s="1"/>
  <c r="CP36" i="33"/>
  <c r="CN36" i="33" s="1"/>
  <c r="CP39" i="33"/>
  <c r="CN39" i="33" s="1"/>
  <c r="CP49" i="33"/>
  <c r="CN48" i="33"/>
  <c r="AG5" i="35"/>
  <c r="AF3" i="34"/>
  <c r="AE3" i="33"/>
  <c r="C254" i="7"/>
  <c r="AM3" i="24"/>
  <c r="AG5" i="24"/>
  <c r="C240" i="7"/>
  <c r="CT33" i="24"/>
  <c r="CR33" i="24" s="1"/>
  <c r="C190" i="7"/>
  <c r="C191" i="7" s="1"/>
  <c r="C192" i="7" s="1"/>
  <c r="CR48" i="24"/>
  <c r="CR46" i="24"/>
  <c r="CR49" i="24"/>
  <c r="CR45" i="24"/>
  <c r="CR44" i="24"/>
  <c r="CT31" i="24"/>
  <c r="CR31" i="24" s="1"/>
  <c r="CT38" i="24"/>
  <c r="CR38" i="24" s="1"/>
  <c r="CT50" i="24"/>
  <c r="CT39" i="24"/>
  <c r="CR39" i="24" s="1"/>
  <c r="CT47" i="24"/>
  <c r="CT45" i="24"/>
  <c r="CT41" i="24"/>
  <c r="CR41" i="24" s="1"/>
  <c r="CT29" i="24"/>
  <c r="CR29" i="24" s="1"/>
  <c r="CT43" i="24"/>
  <c r="CR43" i="24" s="1"/>
  <c r="CT34" i="24"/>
  <c r="CR34" i="24" s="1"/>
  <c r="CT27" i="24"/>
  <c r="CR27" i="24" s="1"/>
  <c r="CT32" i="24"/>
  <c r="CR32" i="24" s="1"/>
  <c r="CT40" i="24"/>
  <c r="CR40" i="24" s="1"/>
  <c r="CT35" i="24"/>
  <c r="CR35" i="24" s="1"/>
  <c r="CT49" i="24"/>
  <c r="CT28" i="24"/>
  <c r="CR28" i="24" s="1"/>
  <c r="CT44" i="24"/>
  <c r="CT46" i="24"/>
  <c r="CT30" i="24"/>
  <c r="CR30" i="24" s="1"/>
  <c r="J183" i="7"/>
  <c r="C214" i="7"/>
  <c r="C149" i="7"/>
  <c r="C158" i="7"/>
  <c r="C169" i="7" s="1"/>
  <c r="J185" i="7"/>
  <c r="C215" i="7"/>
  <c r="L184" i="7"/>
  <c r="AI3" i="24"/>
  <c r="CT42" i="24"/>
  <c r="CR42" i="24" s="1"/>
  <c r="CT48" i="24"/>
  <c r="C157" i="7"/>
  <c r="C168" i="7" s="1"/>
  <c r="C148" i="7"/>
  <c r="CT25" i="24"/>
  <c r="CR25" i="24" s="1"/>
  <c r="CT26" i="24"/>
  <c r="CR26" i="24" s="1"/>
  <c r="AG4" i="24"/>
  <c r="G4" i="24"/>
  <c r="C228" i="7"/>
  <c r="C221" i="7"/>
  <c r="C222" i="7" s="1"/>
  <c r="CT37" i="24"/>
  <c r="CR37" i="24" s="1"/>
  <c r="CT36" i="24"/>
  <c r="CR36" i="24" s="1"/>
  <c r="AI4" i="24"/>
  <c r="L182" i="7"/>
  <c r="AA102" i="24" l="1"/>
  <c r="AA37" i="24"/>
  <c r="AA42" i="24"/>
  <c r="AA112" i="24"/>
  <c r="AA83" i="24"/>
  <c r="AA103" i="24"/>
  <c r="AA110" i="24"/>
  <c r="AA51" i="24"/>
  <c r="AA32" i="24"/>
  <c r="AA19" i="24"/>
  <c r="X19" i="24" s="1"/>
  <c r="AE19" i="24" s="1"/>
  <c r="AH19" i="24" s="1"/>
  <c r="AA38" i="24"/>
  <c r="AA104" i="24"/>
  <c r="AA47" i="24"/>
  <c r="AA106" i="24"/>
  <c r="AA101" i="24"/>
  <c r="AA39" i="24"/>
  <c r="AA74" i="24"/>
  <c r="AA69" i="24"/>
  <c r="C185" i="7"/>
  <c r="AA116" i="24"/>
  <c r="AA65" i="24"/>
  <c r="AA24" i="24"/>
  <c r="X24" i="24" s="1"/>
  <c r="AE24" i="24" s="1"/>
  <c r="AH24" i="24" s="1"/>
  <c r="AA97" i="24"/>
  <c r="AA115" i="24"/>
  <c r="AA72" i="24"/>
  <c r="AA68" i="24"/>
  <c r="AA49" i="24"/>
  <c r="AA71" i="24"/>
  <c r="AA46" i="24"/>
  <c r="AA91" i="24"/>
  <c r="X91" i="24" s="1"/>
  <c r="AE91" i="24" s="1"/>
  <c r="N91" i="24" s="1"/>
  <c r="AA27" i="24"/>
  <c r="AA82" i="24"/>
  <c r="AA105" i="24"/>
  <c r="AA119" i="24"/>
  <c r="AA54" i="24"/>
  <c r="AA77" i="24"/>
  <c r="AA113" i="24"/>
  <c r="AA23" i="24"/>
  <c r="X23" i="24" s="1"/>
  <c r="AE23" i="24" s="1"/>
  <c r="AH23" i="24" s="1"/>
  <c r="AA44" i="24"/>
  <c r="Y46" i="34"/>
  <c r="AA73" i="24"/>
  <c r="AA86" i="24"/>
  <c r="AA36" i="24"/>
  <c r="Y15" i="34"/>
  <c r="V15" i="34" s="1"/>
  <c r="AA108" i="24"/>
  <c r="AA75" i="24"/>
  <c r="AA89" i="24"/>
  <c r="AA66" i="24"/>
  <c r="AA25" i="24"/>
  <c r="AA79" i="24"/>
  <c r="AA22" i="24"/>
  <c r="X22" i="24" s="1"/>
  <c r="AE22" i="24" s="1"/>
  <c r="AH22" i="24" s="1"/>
  <c r="AA61" i="24"/>
  <c r="AA41" i="24"/>
  <c r="AA30" i="24"/>
  <c r="AA28" i="24"/>
  <c r="Y51" i="34"/>
  <c r="AA92" i="24"/>
  <c r="AA33" i="24"/>
  <c r="AA120" i="24"/>
  <c r="X120" i="24" s="1"/>
  <c r="AE120" i="24" s="1"/>
  <c r="O120" i="24" s="1"/>
  <c r="AA63" i="24"/>
  <c r="AA53" i="24"/>
  <c r="AA96" i="24"/>
  <c r="AA100" i="24"/>
  <c r="AA20" i="24"/>
  <c r="X20" i="24" s="1"/>
  <c r="AE20" i="24" s="1"/>
  <c r="AH20" i="24" s="1"/>
  <c r="Y53" i="35"/>
  <c r="AA80" i="24"/>
  <c r="AA15" i="24"/>
  <c r="X15" i="24" s="1"/>
  <c r="AE15" i="24" s="1"/>
  <c r="AH15" i="24" s="1"/>
  <c r="AA67" i="24"/>
  <c r="AA58" i="24"/>
  <c r="AA117" i="24"/>
  <c r="AA11" i="24"/>
  <c r="X11" i="24" s="1"/>
  <c r="AE11" i="24" s="1"/>
  <c r="AH11" i="24" s="1"/>
  <c r="AA64" i="24"/>
  <c r="AA118" i="24"/>
  <c r="AA84" i="24"/>
  <c r="AA59" i="24"/>
  <c r="AA114" i="24"/>
  <c r="AA50" i="24"/>
  <c r="AA88" i="24"/>
  <c r="AA31" i="24"/>
  <c r="AA109" i="24"/>
  <c r="AA45" i="24"/>
  <c r="AA56" i="24"/>
  <c r="AA76" i="24"/>
  <c r="AA81" i="24"/>
  <c r="AA111" i="24"/>
  <c r="AA78" i="24"/>
  <c r="AA107" i="24"/>
  <c r="AA43" i="24"/>
  <c r="AA98" i="24"/>
  <c r="AA34" i="24"/>
  <c r="AA48" i="24"/>
  <c r="AA94" i="24"/>
  <c r="AA93" i="24"/>
  <c r="AA29" i="24"/>
  <c r="AA95" i="24"/>
  <c r="AA60" i="24"/>
  <c r="AA57" i="24"/>
  <c r="AA87" i="24"/>
  <c r="AA62" i="24"/>
  <c r="AA99" i="24"/>
  <c r="AA35" i="24"/>
  <c r="AA90" i="24"/>
  <c r="X90" i="24" s="1"/>
  <c r="AE90" i="24" s="1"/>
  <c r="O90" i="24" s="1"/>
  <c r="AA26" i="24"/>
  <c r="AA40" i="24"/>
  <c r="AA70" i="24"/>
  <c r="AA85" i="24"/>
  <c r="AA21" i="24"/>
  <c r="X21" i="24" s="1"/>
  <c r="AE21" i="24" s="1"/>
  <c r="AH21" i="24" s="1"/>
  <c r="AA55" i="24"/>
  <c r="AA52" i="24"/>
  <c r="W90" i="33"/>
  <c r="T90" i="33" s="1"/>
  <c r="AA90" i="33" s="1"/>
  <c r="AD90" i="33" s="1"/>
  <c r="W80" i="33"/>
  <c r="W24" i="33"/>
  <c r="W22" i="33"/>
  <c r="W106" i="33"/>
  <c r="W53" i="33"/>
  <c r="W110" i="33"/>
  <c r="W92" i="33"/>
  <c r="Y25" i="34"/>
  <c r="W32" i="33"/>
  <c r="Y57" i="34"/>
  <c r="Y95" i="34"/>
  <c r="Y39" i="34"/>
  <c r="Y63" i="34"/>
  <c r="W72" i="33"/>
  <c r="Y102" i="34"/>
  <c r="W29" i="33"/>
  <c r="W117" i="33"/>
  <c r="W51" i="33"/>
  <c r="Y55" i="34"/>
  <c r="Y37" i="34"/>
  <c r="Y79" i="34"/>
  <c r="Y33" i="35"/>
  <c r="W119" i="33"/>
  <c r="W39" i="33"/>
  <c r="W70" i="33"/>
  <c r="Y29" i="34"/>
  <c r="Y69" i="34"/>
  <c r="Y85" i="34"/>
  <c r="Y103" i="35"/>
  <c r="W27" i="33"/>
  <c r="W50" i="33"/>
  <c r="W83" i="33"/>
  <c r="Y31" i="34"/>
  <c r="Y71" i="34"/>
  <c r="Y110" i="34"/>
  <c r="Y119" i="35"/>
  <c r="W47" i="33"/>
  <c r="W78" i="33"/>
  <c r="W96" i="33"/>
  <c r="W99" i="33"/>
  <c r="Y61" i="34"/>
  <c r="Y100" i="34"/>
  <c r="Y112" i="34"/>
  <c r="W81" i="33"/>
  <c r="W118" i="33"/>
  <c r="W49" i="33"/>
  <c r="Y23" i="34"/>
  <c r="Y93" i="34"/>
  <c r="Y44" i="34"/>
  <c r="Y118" i="34"/>
  <c r="Y48" i="35"/>
  <c r="Y85" i="35"/>
  <c r="Y98" i="35"/>
  <c r="Y44" i="35"/>
  <c r="Y102" i="35"/>
  <c r="Y62" i="35"/>
  <c r="Y96" i="35"/>
  <c r="Y77" i="34"/>
  <c r="Y38" i="35"/>
  <c r="Y17" i="35"/>
  <c r="V17" i="35" s="1"/>
  <c r="Y46" i="35"/>
  <c r="Y89" i="35"/>
  <c r="Y23" i="35"/>
  <c r="Y86" i="35"/>
  <c r="Y93" i="35"/>
  <c r="V93" i="35" s="1"/>
  <c r="AC93" i="35" s="1"/>
  <c r="M93" i="35" s="1"/>
  <c r="W93" i="33"/>
  <c r="W98" i="33"/>
  <c r="W42" i="33"/>
  <c r="W41" i="33"/>
  <c r="W91" i="33"/>
  <c r="T91" i="33" s="1"/>
  <c r="AA91" i="33" s="1"/>
  <c r="W26" i="33"/>
  <c r="W23" i="33"/>
  <c r="W57" i="33"/>
  <c r="W112" i="33"/>
  <c r="W88" i="33"/>
  <c r="W54" i="33"/>
  <c r="W84" i="33"/>
  <c r="W115" i="33"/>
  <c r="Y26" i="34"/>
  <c r="Y58" i="34"/>
  <c r="Y32" i="34"/>
  <c r="Y64" i="34"/>
  <c r="Y96" i="34"/>
  <c r="Y40" i="34"/>
  <c r="Y72" i="34"/>
  <c r="Y103" i="34"/>
  <c r="Y47" i="34"/>
  <c r="Y80" i="34"/>
  <c r="Y86" i="34"/>
  <c r="Y113" i="34"/>
  <c r="Y119" i="34"/>
  <c r="Y58" i="35"/>
  <c r="Y112" i="35"/>
  <c r="Y122" i="35"/>
  <c r="V122" i="35" s="1"/>
  <c r="AC122" i="35" s="1"/>
  <c r="M122" i="35" s="1"/>
  <c r="Y101" i="35"/>
  <c r="Y49" i="35"/>
  <c r="Y32" i="35"/>
  <c r="Y99" i="35"/>
  <c r="Y83" i="35"/>
  <c r="Y106" i="35"/>
  <c r="W11" i="33"/>
  <c r="T11" i="33" s="1"/>
  <c r="AA11" i="33" s="1"/>
  <c r="AD11" i="33" s="1"/>
  <c r="W109" i="33"/>
  <c r="W104" i="33"/>
  <c r="W61" i="33"/>
  <c r="W60" i="33"/>
  <c r="W97" i="33"/>
  <c r="W36" i="33"/>
  <c r="W25" i="33"/>
  <c r="W58" i="33"/>
  <c r="W116" i="33"/>
  <c r="W95" i="33"/>
  <c r="W55" i="33"/>
  <c r="W85" i="33"/>
  <c r="Y19" i="34"/>
  <c r="Y27" i="34"/>
  <c r="Y59" i="34"/>
  <c r="Y33" i="34"/>
  <c r="Y65" i="34"/>
  <c r="Y97" i="34"/>
  <c r="Y41" i="34"/>
  <c r="Y73" i="34"/>
  <c r="Y104" i="34"/>
  <c r="Y48" i="34"/>
  <c r="Y81" i="34"/>
  <c r="Y87" i="34"/>
  <c r="Y114" i="34"/>
  <c r="Y87" i="35"/>
  <c r="Y61" i="35"/>
  <c r="Y115" i="35"/>
  <c r="Y21" i="35"/>
  <c r="Y109" i="35"/>
  <c r="Y71" i="35"/>
  <c r="Y36" i="35"/>
  <c r="Y113" i="35"/>
  <c r="Y100" i="35"/>
  <c r="Y34" i="35"/>
  <c r="W33" i="33"/>
  <c r="W30" i="33"/>
  <c r="W108" i="33"/>
  <c r="W63" i="33"/>
  <c r="W62" i="33"/>
  <c r="W102" i="33"/>
  <c r="W59" i="33"/>
  <c r="W35" i="33"/>
  <c r="W73" i="33"/>
  <c r="W120" i="33"/>
  <c r="T120" i="33" s="1"/>
  <c r="AA120" i="33" s="1"/>
  <c r="W111" i="33"/>
  <c r="W56" i="33"/>
  <c r="W86" i="33"/>
  <c r="Y20" i="34"/>
  <c r="Y52" i="34"/>
  <c r="Y91" i="34"/>
  <c r="V91" i="34" s="1"/>
  <c r="AB91" i="34" s="1"/>
  <c r="M91" i="34" s="1"/>
  <c r="Y34" i="34"/>
  <c r="Y66" i="34"/>
  <c r="Y98" i="34"/>
  <c r="Y42" i="34"/>
  <c r="Y74" i="34"/>
  <c r="Y105" i="34"/>
  <c r="Y49" i="34"/>
  <c r="Y82" i="34"/>
  <c r="Y88" i="34"/>
  <c r="Y115" i="34"/>
  <c r="Y13" i="35"/>
  <c r="V13" i="35" s="1"/>
  <c r="Y65" i="35"/>
  <c r="Y39" i="35"/>
  <c r="Y27" i="35"/>
  <c r="Y51" i="35"/>
  <c r="Y75" i="35"/>
  <c r="Y50" i="35"/>
  <c r="Y121" i="35"/>
  <c r="Y47" i="35"/>
  <c r="Y29" i="35"/>
  <c r="W43" i="33"/>
  <c r="W65" i="33"/>
  <c r="W114" i="33"/>
  <c r="W77" i="33"/>
  <c r="W64" i="33"/>
  <c r="W107" i="33"/>
  <c r="W75" i="33"/>
  <c r="W37" i="33"/>
  <c r="W74" i="33"/>
  <c r="W19" i="33"/>
  <c r="W44" i="33"/>
  <c r="W67" i="33"/>
  <c r="W87" i="33"/>
  <c r="Y21" i="34"/>
  <c r="Y53" i="34"/>
  <c r="Y11" i="34"/>
  <c r="V11" i="34" s="1"/>
  <c r="Y35" i="34"/>
  <c r="Y67" i="34"/>
  <c r="Y99" i="34"/>
  <c r="Y43" i="34"/>
  <c r="Y75" i="34"/>
  <c r="Y106" i="34"/>
  <c r="Y50" i="34"/>
  <c r="Y83" i="34"/>
  <c r="Y89" i="34"/>
  <c r="Y120" i="34"/>
  <c r="V120" i="34" s="1"/>
  <c r="AB120" i="34" s="1"/>
  <c r="AE120" i="34" s="1"/>
  <c r="AK120" i="34" s="1"/>
  <c r="Y22" i="35"/>
  <c r="Y66" i="35"/>
  <c r="Y55" i="35"/>
  <c r="Y35" i="35"/>
  <c r="Y117" i="35"/>
  <c r="Y76" i="35"/>
  <c r="Y67" i="35"/>
  <c r="Y72" i="35"/>
  <c r="Y56" i="35"/>
  <c r="Y52" i="35"/>
  <c r="W45" i="33"/>
  <c r="W66" i="33"/>
  <c r="W28" i="33"/>
  <c r="W103" i="33"/>
  <c r="W76" i="33"/>
  <c r="W113" i="33"/>
  <c r="W101" i="33"/>
  <c r="W38" i="33"/>
  <c r="W89" i="33"/>
  <c r="W34" i="33"/>
  <c r="W46" i="33"/>
  <c r="W68" i="33"/>
  <c r="W94" i="33"/>
  <c r="Y22" i="34"/>
  <c r="Y54" i="34"/>
  <c r="Y28" i="34"/>
  <c r="Y60" i="34"/>
  <c r="Y92" i="34"/>
  <c r="Y36" i="34"/>
  <c r="Y68" i="34"/>
  <c r="Y90" i="34"/>
  <c r="V90" i="34" s="1"/>
  <c r="AB90" i="34" s="1"/>
  <c r="N90" i="34" s="1"/>
  <c r="Y107" i="34"/>
  <c r="Y76" i="34"/>
  <c r="Y108" i="34"/>
  <c r="Y109" i="34"/>
  <c r="Y116" i="34"/>
  <c r="Y31" i="35"/>
  <c r="Y70" i="35"/>
  <c r="Y37" i="35"/>
  <c r="Y54" i="35"/>
  <c r="Y68" i="35"/>
  <c r="Y82" i="35"/>
  <c r="Y79" i="35"/>
  <c r="Y110" i="35"/>
  <c r="Y84" i="35"/>
  <c r="Y57" i="35"/>
  <c r="Y78" i="35"/>
  <c r="W48" i="33"/>
  <c r="W82" i="33"/>
  <c r="W31" i="33"/>
  <c r="W15" i="33"/>
  <c r="T15" i="33" s="1"/>
  <c r="AA15" i="33" s="1"/>
  <c r="AD15" i="33" s="1"/>
  <c r="W79" i="33"/>
  <c r="W21" i="33"/>
  <c r="W20" i="33"/>
  <c r="W40" i="33"/>
  <c r="W100" i="33"/>
  <c r="W69" i="33"/>
  <c r="W52" i="33"/>
  <c r="W71" i="33"/>
  <c r="W105" i="33"/>
  <c r="Y24" i="34"/>
  <c r="Y56" i="34"/>
  <c r="Y30" i="34"/>
  <c r="Y62" i="34"/>
  <c r="Y94" i="34"/>
  <c r="Y38" i="34"/>
  <c r="Y70" i="34"/>
  <c r="Y101" i="34"/>
  <c r="Y45" i="34"/>
  <c r="Y78" i="34"/>
  <c r="Y84" i="34"/>
  <c r="Y111" i="34"/>
  <c r="Y117" i="34"/>
  <c r="Y42" i="35"/>
  <c r="Y95" i="35"/>
  <c r="Y77" i="35"/>
  <c r="Y81" i="35"/>
  <c r="Y25" i="35"/>
  <c r="Y116" i="35"/>
  <c r="Y90" i="35"/>
  <c r="Y91" i="35"/>
  <c r="Y108" i="35"/>
  <c r="Y59" i="35"/>
  <c r="Y105" i="35"/>
  <c r="Y28" i="35"/>
  <c r="Y60" i="35"/>
  <c r="Y111" i="35"/>
  <c r="Y40" i="35"/>
  <c r="Y69" i="35"/>
  <c r="Y64" i="35"/>
  <c r="Y114" i="35"/>
  <c r="Y97" i="35"/>
  <c r="Y73" i="35"/>
  <c r="Y80" i="35"/>
  <c r="Y118" i="35"/>
  <c r="Y24" i="35"/>
  <c r="Y74" i="35"/>
  <c r="Y26" i="35"/>
  <c r="Y88" i="35"/>
  <c r="Y43" i="35"/>
  <c r="Y41" i="35"/>
  <c r="Y104" i="35"/>
  <c r="Y92" i="35"/>
  <c r="V92" i="35" s="1"/>
  <c r="AC92" i="35" s="1"/>
  <c r="N92" i="35" s="1"/>
  <c r="Y107" i="35"/>
  <c r="Y30" i="35"/>
  <c r="Y94" i="35"/>
  <c r="Y63" i="35"/>
  <c r="Y45" i="35"/>
  <c r="F185" i="7"/>
  <c r="N11" i="34"/>
  <c r="N15" i="34"/>
  <c r="AK6" i="35"/>
  <c r="N18" i="35" s="1"/>
  <c r="AJ4" i="34"/>
  <c r="N16" i="34" s="1"/>
  <c r="AI4" i="33"/>
  <c r="N13" i="35"/>
  <c r="N17" i="35"/>
  <c r="AM4" i="24"/>
  <c r="F181" i="7"/>
  <c r="F182" i="7" s="1"/>
  <c r="I26" i="7" s="1"/>
  <c r="C181" i="7"/>
  <c r="C182" i="7" s="1"/>
  <c r="C267" i="7"/>
  <c r="AX36" i="7"/>
  <c r="AY36" i="7" s="1"/>
  <c r="AX46" i="7"/>
  <c r="AY46" i="7" s="1"/>
  <c r="C229" i="7"/>
  <c r="C230" i="7"/>
  <c r="C152" i="7"/>
  <c r="C196" i="7"/>
  <c r="C197" i="7" s="1"/>
  <c r="C198" i="7" s="1"/>
  <c r="O15" i="24"/>
  <c r="C151" i="7"/>
  <c r="C193" i="7"/>
  <c r="C194" i="7" s="1"/>
  <c r="C195" i="7" s="1"/>
  <c r="AX50" i="7"/>
  <c r="AY50" i="7" s="1"/>
  <c r="AX40" i="7"/>
  <c r="AY40" i="7" s="1"/>
  <c r="I18" i="7"/>
  <c r="C172" i="7"/>
  <c r="C227" i="7"/>
  <c r="I29" i="7" s="1"/>
  <c r="C224" i="7"/>
  <c r="C225" i="7" s="1"/>
  <c r="I17" i="7"/>
  <c r="C171" i="7"/>
  <c r="L177" i="7"/>
  <c r="L178" i="7" s="1"/>
  <c r="J178" i="7"/>
  <c r="J179" i="7" s="1"/>
  <c r="K15" i="33" l="1"/>
  <c r="AH91" i="24"/>
  <c r="AK91" i="24" s="1"/>
  <c r="AL91" i="24" s="1"/>
  <c r="AF15" i="33"/>
  <c r="AG15" i="33"/>
  <c r="AE15" i="33"/>
  <c r="AG11" i="33"/>
  <c r="AF11" i="33"/>
  <c r="AE11" i="33"/>
  <c r="AK15" i="24"/>
  <c r="AJ15" i="24"/>
  <c r="AI15" i="24"/>
  <c r="AN15" i="24"/>
  <c r="AK11" i="24"/>
  <c r="AL11" i="24" s="1"/>
  <c r="AM11" i="24" s="1"/>
  <c r="AN11" i="24" s="1"/>
  <c r="AI11" i="24"/>
  <c r="AJ11" i="24" s="1"/>
  <c r="O91" i="24"/>
  <c r="N90" i="24"/>
  <c r="AH90" i="24"/>
  <c r="AI90" i="24" s="1"/>
  <c r="O24" i="24"/>
  <c r="N120" i="24"/>
  <c r="AH120" i="24"/>
  <c r="AK120" i="24" s="1"/>
  <c r="AL120" i="24" s="1"/>
  <c r="AM120" i="24" s="1"/>
  <c r="AI20" i="24"/>
  <c r="AJ20" i="24" s="1"/>
  <c r="AK20" i="24"/>
  <c r="AI22" i="24"/>
  <c r="AJ22" i="24" s="1"/>
  <c r="AK22" i="24"/>
  <c r="AK21" i="24"/>
  <c r="AI21" i="24"/>
  <c r="AJ21" i="24" s="1"/>
  <c r="AJ19" i="24"/>
  <c r="AI19" i="24"/>
  <c r="AK19" i="24"/>
  <c r="N24" i="24"/>
  <c r="AK24" i="24"/>
  <c r="AI24" i="24"/>
  <c r="AJ24" i="24"/>
  <c r="AI23" i="24"/>
  <c r="AJ23" i="24" s="1"/>
  <c r="AK23" i="24"/>
  <c r="N93" i="35"/>
  <c r="O93" i="35" s="1"/>
  <c r="AF93" i="35"/>
  <c r="AI93" i="35" s="1"/>
  <c r="AJ93" i="35" s="1"/>
  <c r="AE90" i="34"/>
  <c r="AK90" i="34" s="1"/>
  <c r="AL90" i="34" s="1"/>
  <c r="AM90" i="34" s="1"/>
  <c r="AD91" i="33"/>
  <c r="AG91" i="33" s="1"/>
  <c r="N120" i="34"/>
  <c r="P120" i="34" s="1"/>
  <c r="M120" i="34"/>
  <c r="N122" i="35"/>
  <c r="P122" i="35" s="1"/>
  <c r="AF122" i="35"/>
  <c r="AH122" i="35" s="1"/>
  <c r="N91" i="34"/>
  <c r="O91" i="34" s="1"/>
  <c r="AE91" i="34"/>
  <c r="AK91" i="34" s="1"/>
  <c r="AL91" i="34" s="1"/>
  <c r="AM91" i="34" s="1"/>
  <c r="AD120" i="33"/>
  <c r="AF120" i="33" s="1"/>
  <c r="M90" i="34"/>
  <c r="AF92" i="35"/>
  <c r="AG92" i="35" s="1"/>
  <c r="M92" i="35"/>
  <c r="AL120" i="34"/>
  <c r="AM120" i="34" s="1"/>
  <c r="O16" i="34"/>
  <c r="M16" i="34"/>
  <c r="Q16" i="34" s="1"/>
  <c r="P16" i="34"/>
  <c r="O13" i="35"/>
  <c r="M13" i="35"/>
  <c r="Q13" i="35" s="1"/>
  <c r="P13" i="35"/>
  <c r="J15" i="33"/>
  <c r="P92" i="35"/>
  <c r="O92" i="35"/>
  <c r="AK7" i="35"/>
  <c r="AJ5" i="34"/>
  <c r="AI5" i="33"/>
  <c r="O18" i="35"/>
  <c r="M18" i="35"/>
  <c r="Q18" i="35" s="1"/>
  <c r="P18" i="35"/>
  <c r="AG90" i="33"/>
  <c r="AE90" i="33"/>
  <c r="AF90" i="33"/>
  <c r="O90" i="34"/>
  <c r="P90" i="34"/>
  <c r="J8" i="35"/>
  <c r="J6" i="34"/>
  <c r="H6" i="33"/>
  <c r="AJ120" i="34"/>
  <c r="AH120" i="34"/>
  <c r="AF120" i="34"/>
  <c r="J7" i="35"/>
  <c r="J5" i="34"/>
  <c r="H5" i="33"/>
  <c r="P15" i="34"/>
  <c r="O15" i="34"/>
  <c r="M15" i="34"/>
  <c r="Q15" i="34" s="1"/>
  <c r="P11" i="34"/>
  <c r="O11" i="34"/>
  <c r="M11" i="34"/>
  <c r="Q11" i="34" s="1"/>
  <c r="AK8" i="35"/>
  <c r="AJ6" i="34"/>
  <c r="AI6" i="33"/>
  <c r="AG7" i="35"/>
  <c r="N15" i="35" s="1"/>
  <c r="AF5" i="34"/>
  <c r="N13" i="34" s="1"/>
  <c r="AE5" i="33"/>
  <c r="M17" i="35"/>
  <c r="Q17" i="35" s="1"/>
  <c r="O17" i="35"/>
  <c r="P17" i="35"/>
  <c r="P120" i="24"/>
  <c r="Q120" i="24"/>
  <c r="F183" i="7"/>
  <c r="Q90" i="24"/>
  <c r="P90" i="24"/>
  <c r="I22" i="7"/>
  <c r="C249" i="7"/>
  <c r="C250" i="7" s="1"/>
  <c r="C256" i="7"/>
  <c r="C183" i="7"/>
  <c r="C235" i="7"/>
  <c r="C236" i="7" s="1"/>
  <c r="C242" i="7"/>
  <c r="C241" i="7"/>
  <c r="I30" i="7" s="1"/>
  <c r="AM6" i="24"/>
  <c r="F175" i="7"/>
  <c r="F176" i="7" s="1"/>
  <c r="I28" i="7" s="1"/>
  <c r="C175" i="7"/>
  <c r="C176" i="7" s="1"/>
  <c r="I24" i="7" s="1"/>
  <c r="J175" i="7"/>
  <c r="J176" i="7" s="1"/>
  <c r="G6" i="24"/>
  <c r="L174" i="7"/>
  <c r="L175" i="7" s="1"/>
  <c r="L179" i="7"/>
  <c r="AI5" i="24"/>
  <c r="AM5" i="24"/>
  <c r="C178" i="7"/>
  <c r="C179" i="7" s="1"/>
  <c r="I23" i="7" s="1"/>
  <c r="F178" i="7"/>
  <c r="F179" i="7" s="1"/>
  <c r="I27" i="7" s="1"/>
  <c r="P15" i="24"/>
  <c r="N15" i="24"/>
  <c r="Q15" i="24"/>
  <c r="J180" i="7"/>
  <c r="C213" i="7"/>
  <c r="AZ46" i="7"/>
  <c r="BA46" i="7" s="1"/>
  <c r="AZ50" i="7"/>
  <c r="BA50" i="7" s="1"/>
  <c r="AX51" i="7"/>
  <c r="AY51" i="7" s="1"/>
  <c r="AX41" i="7"/>
  <c r="AY41" i="7" s="1"/>
  <c r="G5" i="24"/>
  <c r="AZ40" i="7"/>
  <c r="BA40" i="7" s="1"/>
  <c r="AZ36" i="7"/>
  <c r="BA36" i="7" s="1"/>
  <c r="Q24" i="24" l="1"/>
  <c r="Q91" i="24"/>
  <c r="M15" i="33"/>
  <c r="P91" i="24"/>
  <c r="AM91" i="24"/>
  <c r="AN91" i="24" s="1"/>
  <c r="AO91" i="24" s="1"/>
  <c r="AJ91" i="24"/>
  <c r="P93" i="35"/>
  <c r="L15" i="33"/>
  <c r="AI91" i="24"/>
  <c r="AQ91" i="24" s="1"/>
  <c r="AH11" i="33"/>
  <c r="AI11" i="33" s="1"/>
  <c r="AJ11" i="33" s="1"/>
  <c r="AK11" i="33" s="1"/>
  <c r="AM11" i="33"/>
  <c r="AH15" i="33"/>
  <c r="AI15" i="33" s="1"/>
  <c r="AJ15" i="33" s="1"/>
  <c r="AM15" i="33"/>
  <c r="AO15" i="24"/>
  <c r="AS15" i="24"/>
  <c r="AQ24" i="24"/>
  <c r="BA24" i="24" s="1"/>
  <c r="AL15" i="24"/>
  <c r="AM15" i="24" s="1"/>
  <c r="AQ15" i="24"/>
  <c r="AQ11" i="24"/>
  <c r="BC11" i="24" s="1"/>
  <c r="AS11" i="24"/>
  <c r="AO11" i="24"/>
  <c r="AK90" i="24"/>
  <c r="AL90" i="24" s="1"/>
  <c r="AM90" i="24" s="1"/>
  <c r="AN90" i="24" s="1"/>
  <c r="AO90" i="24" s="1"/>
  <c r="AQ23" i="24"/>
  <c r="BB23" i="24" s="1"/>
  <c r="AQ20" i="24"/>
  <c r="BB20" i="24" s="1"/>
  <c r="AQ21" i="24"/>
  <c r="BC21" i="24" s="1"/>
  <c r="AI120" i="24"/>
  <c r="AQ120" i="24" s="1"/>
  <c r="BB120" i="24" s="1"/>
  <c r="P24" i="24"/>
  <c r="AJ90" i="24"/>
  <c r="AJ120" i="24"/>
  <c r="AN120" i="24"/>
  <c r="AO120" i="24" s="1"/>
  <c r="AL23" i="24"/>
  <c r="AM23" i="24" s="1"/>
  <c r="AL24" i="24"/>
  <c r="AM24" i="24" s="1"/>
  <c r="AN24" i="24" s="1"/>
  <c r="AS24" i="24" s="1"/>
  <c r="AL19" i="24"/>
  <c r="AM19" i="24" s="1"/>
  <c r="AQ19" i="24"/>
  <c r="AL22" i="24"/>
  <c r="AM22" i="24" s="1"/>
  <c r="AN22" i="24" s="1"/>
  <c r="AQ22" i="24"/>
  <c r="AL21" i="24"/>
  <c r="AM21" i="24" s="1"/>
  <c r="AN21" i="24" s="1"/>
  <c r="AL20" i="24"/>
  <c r="AM20" i="24" s="1"/>
  <c r="AN20" i="24" s="1"/>
  <c r="AE91" i="33"/>
  <c r="AM91" i="33" s="1"/>
  <c r="AF91" i="33"/>
  <c r="AK93" i="35"/>
  <c r="AL93" i="35"/>
  <c r="AM93" i="35" s="1"/>
  <c r="AH93" i="35"/>
  <c r="AG93" i="35"/>
  <c r="AO93" i="35" s="1"/>
  <c r="O120" i="34"/>
  <c r="AH90" i="34"/>
  <c r="AI90" i="34" s="1"/>
  <c r="AJ90" i="34"/>
  <c r="AF90" i="34"/>
  <c r="AG122" i="35"/>
  <c r="AK122" i="35"/>
  <c r="P91" i="34"/>
  <c r="AL92" i="35"/>
  <c r="AM92" i="35" s="1"/>
  <c r="O122" i="35"/>
  <c r="AI122" i="35"/>
  <c r="AJ122" i="35" s="1"/>
  <c r="AL122" i="35"/>
  <c r="AM122" i="35" s="1"/>
  <c r="AG120" i="33"/>
  <c r="AH120" i="33" s="1"/>
  <c r="AI120" i="33" s="1"/>
  <c r="AJ120" i="33" s="1"/>
  <c r="AO120" i="33" s="1"/>
  <c r="AE120" i="33"/>
  <c r="AH91" i="34"/>
  <c r="AI91" i="34" s="1"/>
  <c r="AJ91" i="34"/>
  <c r="AF91" i="34"/>
  <c r="AH92" i="35"/>
  <c r="AI92" i="35"/>
  <c r="AO92" i="35" s="1"/>
  <c r="AK92" i="35"/>
  <c r="AM90" i="33"/>
  <c r="AW90" i="33" s="1"/>
  <c r="AN120" i="34"/>
  <c r="AY120" i="34" s="1"/>
  <c r="AH91" i="33"/>
  <c r="AP91" i="34"/>
  <c r="Y18" i="35"/>
  <c r="V18" i="35" s="1"/>
  <c r="Y14" i="35"/>
  <c r="V14" i="35" s="1"/>
  <c r="AC14" i="35" s="1"/>
  <c r="Y16" i="34"/>
  <c r="V16" i="34" s="1"/>
  <c r="Y12" i="34"/>
  <c r="V12" i="34" s="1"/>
  <c r="AB12" i="34" s="1"/>
  <c r="W16" i="33"/>
  <c r="T16" i="33" s="1"/>
  <c r="AA16" i="33" s="1"/>
  <c r="W12" i="33"/>
  <c r="T12" i="33" s="1"/>
  <c r="AA12" i="33" s="1"/>
  <c r="Y15" i="35"/>
  <c r="V15" i="35" s="1"/>
  <c r="Y19" i="35"/>
  <c r="V19" i="35" s="1"/>
  <c r="AC19" i="35" s="1"/>
  <c r="Y17" i="34"/>
  <c r="V17" i="34" s="1"/>
  <c r="AB17" i="34" s="1"/>
  <c r="Y13" i="34"/>
  <c r="V13" i="34" s="1"/>
  <c r="W13" i="33"/>
  <c r="T13" i="33" s="1"/>
  <c r="AA13" i="33" s="1"/>
  <c r="AD13" i="33" s="1"/>
  <c r="W17" i="33"/>
  <c r="T17" i="33" s="1"/>
  <c r="AA17" i="33" s="1"/>
  <c r="Y16" i="35"/>
  <c r="V16" i="35" s="1"/>
  <c r="Y20" i="35"/>
  <c r="V20" i="35" s="1"/>
  <c r="Y18" i="34"/>
  <c r="V18" i="34" s="1"/>
  <c r="Y14" i="34"/>
  <c r="V14" i="34" s="1"/>
  <c r="W18" i="33"/>
  <c r="T18" i="33" s="1"/>
  <c r="AA18" i="33" s="1"/>
  <c r="AD18" i="33" s="1"/>
  <c r="W14" i="33"/>
  <c r="T14" i="33" s="1"/>
  <c r="AA14" i="33" s="1"/>
  <c r="AD14" i="33" s="1"/>
  <c r="AI120" i="34"/>
  <c r="AH90" i="33"/>
  <c r="AI90" i="33" s="1"/>
  <c r="AG8" i="35"/>
  <c r="AF6" i="34"/>
  <c r="AE6" i="33"/>
  <c r="P13" i="34"/>
  <c r="M13" i="34"/>
  <c r="Q13" i="34" s="1"/>
  <c r="O13" i="34"/>
  <c r="P15" i="35"/>
  <c r="O15" i="35"/>
  <c r="M15" i="35"/>
  <c r="Q15" i="35" s="1"/>
  <c r="AP120" i="34"/>
  <c r="AP90" i="34"/>
  <c r="AA12" i="24"/>
  <c r="X12" i="24" s="1"/>
  <c r="AE12" i="24" s="1"/>
  <c r="AA16" i="24"/>
  <c r="X16" i="24" s="1"/>
  <c r="AE16" i="24" s="1"/>
  <c r="AA13" i="24"/>
  <c r="X13" i="24" s="1"/>
  <c r="AE13" i="24" s="1"/>
  <c r="AH13" i="24" s="1"/>
  <c r="AA17" i="24"/>
  <c r="X17" i="24" s="1"/>
  <c r="AE17" i="24" s="1"/>
  <c r="AH17" i="24" s="1"/>
  <c r="AX47" i="7"/>
  <c r="AY47" i="7" s="1"/>
  <c r="AZ47" i="7" s="1"/>
  <c r="BA47" i="7" s="1"/>
  <c r="AX37" i="7"/>
  <c r="AY37" i="7" s="1"/>
  <c r="AZ37" i="7" s="1"/>
  <c r="BA37" i="7" s="1"/>
  <c r="AA18" i="24"/>
  <c r="X18" i="24" s="1"/>
  <c r="AE18" i="24" s="1"/>
  <c r="AH18" i="24" s="1"/>
  <c r="AA14" i="24"/>
  <c r="X14" i="24" s="1"/>
  <c r="AE14" i="24" s="1"/>
  <c r="AH14" i="24" s="1"/>
  <c r="C257" i="7"/>
  <c r="C258" i="7"/>
  <c r="C252" i="7"/>
  <c r="C253" i="7" s="1"/>
  <c r="C255" i="7"/>
  <c r="I31" i="7" s="1"/>
  <c r="C238" i="7"/>
  <c r="C239" i="7" s="1"/>
  <c r="C244" i="7"/>
  <c r="C243" i="7"/>
  <c r="BB40" i="7"/>
  <c r="BC40" i="7" s="1"/>
  <c r="BD40" i="7"/>
  <c r="BE40" i="7" s="1"/>
  <c r="BF40" i="7" s="1"/>
  <c r="BB50" i="7"/>
  <c r="BC50" i="7" s="1"/>
  <c r="BD50" i="7"/>
  <c r="BD36" i="7"/>
  <c r="BE36" i="7" s="1"/>
  <c r="BB36" i="7"/>
  <c r="BC36" i="7" s="1"/>
  <c r="BD46" i="7"/>
  <c r="BE46" i="7" s="1"/>
  <c r="BB46" i="7"/>
  <c r="BC46" i="7" s="1"/>
  <c r="F180" i="7"/>
  <c r="AI6" i="24"/>
  <c r="L176" i="7"/>
  <c r="C180" i="7"/>
  <c r="J177" i="7"/>
  <c r="C212" i="7"/>
  <c r="C177" i="7"/>
  <c r="AZ51" i="7"/>
  <c r="BA51" i="7" s="1"/>
  <c r="F177" i="7"/>
  <c r="AZ41" i="7"/>
  <c r="BA41" i="7" s="1"/>
  <c r="BF36" i="7" l="1"/>
  <c r="BG36" i="7" s="1"/>
  <c r="AO11" i="33"/>
  <c r="AS91" i="24"/>
  <c r="BC24" i="24"/>
  <c r="CH116" i="24" s="1"/>
  <c r="BB24" i="24"/>
  <c r="J13" i="33"/>
  <c r="BD11" i="24"/>
  <c r="CE12" i="24" s="1"/>
  <c r="AQ90" i="24"/>
  <c r="BB90" i="24" s="1"/>
  <c r="CG644" i="24" s="1"/>
  <c r="AW11" i="33"/>
  <c r="AX11" i="33"/>
  <c r="AZ11" i="33"/>
  <c r="AY11" i="33"/>
  <c r="AS90" i="24"/>
  <c r="BA11" i="24"/>
  <c r="CF12" i="24" s="1"/>
  <c r="BB11" i="24"/>
  <c r="CG12" i="24" s="1"/>
  <c r="AL11" i="33"/>
  <c r="AQ11" i="33" s="1"/>
  <c r="AE13" i="33"/>
  <c r="AG13" i="33"/>
  <c r="AF13" i="33"/>
  <c r="AJ13" i="33"/>
  <c r="AY15" i="33"/>
  <c r="AX15" i="33"/>
  <c r="AW15" i="33"/>
  <c r="CB44" i="33" s="1"/>
  <c r="AF14" i="33"/>
  <c r="AE14" i="33"/>
  <c r="AG14" i="33"/>
  <c r="AJ14" i="33"/>
  <c r="AO15" i="33"/>
  <c r="AK15" i="33"/>
  <c r="K13" i="33"/>
  <c r="BB15" i="24"/>
  <c r="BA15" i="24"/>
  <c r="BC15" i="24"/>
  <c r="AI13" i="24"/>
  <c r="AJ13" i="24"/>
  <c r="AK13" i="24"/>
  <c r="AM13" i="24"/>
  <c r="AN13" i="24" s="1"/>
  <c r="O13" i="24"/>
  <c r="BA23" i="24"/>
  <c r="CF108" i="24" s="1"/>
  <c r="BC20" i="24"/>
  <c r="BG20" i="24" s="1"/>
  <c r="AP15" i="24"/>
  <c r="AU15" i="24" s="1"/>
  <c r="T15" i="24" s="1"/>
  <c r="AI14" i="24"/>
  <c r="AK14" i="24"/>
  <c r="AL14" i="24" s="1"/>
  <c r="AM14" i="24" s="1"/>
  <c r="AJ14" i="24"/>
  <c r="AN14" i="24"/>
  <c r="CH12" i="24"/>
  <c r="BG11" i="24"/>
  <c r="AP11" i="24"/>
  <c r="AU11" i="24" s="1"/>
  <c r="BF46" i="7"/>
  <c r="BG46" i="7" s="1"/>
  <c r="BA20" i="24"/>
  <c r="CF84" i="24" s="1"/>
  <c r="BG40" i="7"/>
  <c r="BL40" i="7" s="1"/>
  <c r="BB21" i="24"/>
  <c r="CG92" i="24" s="1"/>
  <c r="BA21" i="24"/>
  <c r="CF92" i="24" s="1"/>
  <c r="BC23" i="24"/>
  <c r="CH108" i="24" s="1"/>
  <c r="AS120" i="24"/>
  <c r="AO24" i="24"/>
  <c r="AP24" i="24" s="1"/>
  <c r="AU24" i="24" s="1"/>
  <c r="T24" i="24" s="1"/>
  <c r="AN23" i="24"/>
  <c r="AS23" i="24" s="1"/>
  <c r="AN19" i="24"/>
  <c r="AO19" i="24" s="1"/>
  <c r="CH92" i="24"/>
  <c r="BG21" i="24"/>
  <c r="AS20" i="24"/>
  <c r="AO20" i="24"/>
  <c r="CG84" i="24"/>
  <c r="AS21" i="24"/>
  <c r="AO21" i="24"/>
  <c r="BB22" i="24"/>
  <c r="BA22" i="24"/>
  <c r="BC22" i="24"/>
  <c r="CG116" i="24"/>
  <c r="AO22" i="24"/>
  <c r="AS22" i="24"/>
  <c r="CG108" i="24"/>
  <c r="BC19" i="24"/>
  <c r="BA19" i="24"/>
  <c r="BB19" i="24"/>
  <c r="CF116" i="24"/>
  <c r="AI91" i="33"/>
  <c r="AJ91" i="33" s="1"/>
  <c r="AJ90" i="33"/>
  <c r="AQ93" i="35"/>
  <c r="AN90" i="34"/>
  <c r="AZ90" i="34" s="1"/>
  <c r="CF645" i="34" s="1"/>
  <c r="AN91" i="34"/>
  <c r="AX91" i="34" s="1"/>
  <c r="AQ92" i="35"/>
  <c r="AO122" i="35"/>
  <c r="AZ122" i="35" s="1"/>
  <c r="AH16" i="24"/>
  <c r="AD16" i="33"/>
  <c r="AK18" i="24"/>
  <c r="AI18" i="24"/>
  <c r="AJ18" i="24" s="1"/>
  <c r="AG18" i="33"/>
  <c r="AF18" i="33"/>
  <c r="AE18" i="33"/>
  <c r="AK120" i="33"/>
  <c r="AL120" i="33" s="1"/>
  <c r="AQ122" i="35"/>
  <c r="AM120" i="33"/>
  <c r="AX120" i="33" s="1"/>
  <c r="AJ92" i="35"/>
  <c r="AY90" i="33"/>
  <c r="BC90" i="33" s="1"/>
  <c r="AX120" i="34"/>
  <c r="CD885" i="34" s="1"/>
  <c r="AX90" i="33"/>
  <c r="CC645" i="33" s="1"/>
  <c r="BJ50" i="7"/>
  <c r="AZ120" i="34"/>
  <c r="BD120" i="34" s="1"/>
  <c r="AH12" i="24"/>
  <c r="AN92" i="35"/>
  <c r="AS92" i="35" s="1"/>
  <c r="R92" i="35" s="1"/>
  <c r="N14" i="34"/>
  <c r="N18" i="34"/>
  <c r="N16" i="35"/>
  <c r="N20" i="35"/>
  <c r="AD12" i="33"/>
  <c r="CE885" i="34"/>
  <c r="AR120" i="34"/>
  <c r="R120" i="34" s="1"/>
  <c r="AN122" i="35"/>
  <c r="BA92" i="35"/>
  <c r="AZ92" i="35"/>
  <c r="CE647" i="35" s="1"/>
  <c r="AY92" i="35"/>
  <c r="AD17" i="33"/>
  <c r="AE12" i="34"/>
  <c r="AY93" i="35"/>
  <c r="BA93" i="35"/>
  <c r="AZ93" i="35"/>
  <c r="CE655" i="35" s="1"/>
  <c r="AN93" i="35"/>
  <c r="AS93" i="35" s="1"/>
  <c r="R93" i="35" s="1"/>
  <c r="CB645" i="33"/>
  <c r="AE17" i="34"/>
  <c r="AF14" i="35"/>
  <c r="AF19" i="35"/>
  <c r="AY91" i="33"/>
  <c r="AX91" i="33"/>
  <c r="AW91" i="33"/>
  <c r="CB653" i="33" s="1"/>
  <c r="K14" i="33"/>
  <c r="BC120" i="24"/>
  <c r="BG120" i="24" s="1"/>
  <c r="BA120" i="24"/>
  <c r="CF884" i="24" s="1"/>
  <c r="BJ40" i="7"/>
  <c r="AP120" i="24"/>
  <c r="AU120" i="24" s="1"/>
  <c r="T120" i="24" s="1"/>
  <c r="AP91" i="24"/>
  <c r="AU91" i="24" s="1"/>
  <c r="T91" i="24" s="1"/>
  <c r="CG884" i="24"/>
  <c r="AI17" i="24"/>
  <c r="AJ17" i="24" s="1"/>
  <c r="AK17" i="24"/>
  <c r="BC91" i="24"/>
  <c r="BB91" i="24"/>
  <c r="BA91" i="24"/>
  <c r="AP90" i="24"/>
  <c r="BJ36" i="7"/>
  <c r="BB51" i="7"/>
  <c r="BC51" i="7" s="1"/>
  <c r="BD51" i="7"/>
  <c r="BB37" i="7"/>
  <c r="BC37" i="7"/>
  <c r="BD37" i="7"/>
  <c r="BE37" i="7" s="1"/>
  <c r="BD47" i="7"/>
  <c r="BE47" i="7" s="1"/>
  <c r="BF47" i="7" s="1"/>
  <c r="BB47" i="7"/>
  <c r="BC47" i="7" s="1"/>
  <c r="BJ46" i="7"/>
  <c r="BD41" i="7"/>
  <c r="BE41" i="7" s="1"/>
  <c r="BF41" i="7" s="1"/>
  <c r="BB41" i="7"/>
  <c r="BC41" i="7" s="1"/>
  <c r="AX39" i="7"/>
  <c r="AY39" i="7" s="1"/>
  <c r="AX49" i="7"/>
  <c r="AY49" i="7" s="1"/>
  <c r="N13" i="24"/>
  <c r="O14" i="24"/>
  <c r="BE50" i="7"/>
  <c r="AX38" i="7"/>
  <c r="AY38" i="7" s="1"/>
  <c r="AX48" i="7"/>
  <c r="AY48" i="7" s="1"/>
  <c r="AX43" i="7"/>
  <c r="AY43" i="7" s="1"/>
  <c r="AX53" i="7"/>
  <c r="AY53" i="7" s="1"/>
  <c r="AX52" i="7"/>
  <c r="AY52" i="7" s="1"/>
  <c r="AX42" i="7"/>
  <c r="AY42" i="7" s="1"/>
  <c r="T11" i="24" l="1"/>
  <c r="O11" i="24"/>
  <c r="BH36" i="7"/>
  <c r="BL36" i="7"/>
  <c r="P13" i="24"/>
  <c r="P11" i="33"/>
  <c r="K11" i="33"/>
  <c r="Q13" i="24"/>
  <c r="BG24" i="24"/>
  <c r="CZ24" i="24" s="1"/>
  <c r="DE24" i="24" s="1"/>
  <c r="BC90" i="24"/>
  <c r="CH644" i="24" s="1"/>
  <c r="AM14" i="33"/>
  <c r="AY14" i="33" s="1"/>
  <c r="AU90" i="24"/>
  <c r="T90" i="24" s="1"/>
  <c r="BA90" i="24"/>
  <c r="CF644" i="24" s="1"/>
  <c r="BH40" i="7"/>
  <c r="BI40" i="7" s="1"/>
  <c r="BN40" i="7" s="1"/>
  <c r="AM13" i="33"/>
  <c r="AW13" i="33" s="1"/>
  <c r="AQ13" i="24"/>
  <c r="BB13" i="24" s="1"/>
  <c r="AH13" i="33"/>
  <c r="AI13" i="33" s="1"/>
  <c r="AN11" i="33"/>
  <c r="BB11" i="33" s="1"/>
  <c r="CH84" i="24"/>
  <c r="M13" i="33"/>
  <c r="L13" i="33"/>
  <c r="AL15" i="33"/>
  <c r="AQ15" i="33" s="1"/>
  <c r="P15" i="33" s="1"/>
  <c r="BC11" i="33"/>
  <c r="CD12" i="33"/>
  <c r="AO13" i="33"/>
  <c r="AK13" i="33"/>
  <c r="CA12" i="33"/>
  <c r="AK14" i="33"/>
  <c r="AO14" i="33"/>
  <c r="CC44" i="33"/>
  <c r="CC12" i="33"/>
  <c r="AH14" i="33"/>
  <c r="AI14" i="33" s="1"/>
  <c r="BC15" i="33"/>
  <c r="CD44" i="33"/>
  <c r="CB12" i="33"/>
  <c r="AR15" i="24"/>
  <c r="BE15" i="24" s="1"/>
  <c r="AS14" i="24"/>
  <c r="AO14" i="24"/>
  <c r="BG15" i="24"/>
  <c r="CH44" i="24"/>
  <c r="AO13" i="24"/>
  <c r="AS13" i="24"/>
  <c r="CF44" i="24"/>
  <c r="AQ14" i="24"/>
  <c r="AL13" i="24"/>
  <c r="CG44" i="24"/>
  <c r="AR11" i="24"/>
  <c r="BE11" i="24" s="1"/>
  <c r="CF13" i="24" s="1"/>
  <c r="CH13" i="24"/>
  <c r="CZ11" i="24"/>
  <c r="BK11" i="24"/>
  <c r="AQ18" i="24"/>
  <c r="BB18" i="24" s="1"/>
  <c r="BH46" i="7"/>
  <c r="BI46" i="7" s="1"/>
  <c r="BN46" i="7" s="1"/>
  <c r="BL46" i="7"/>
  <c r="BG23" i="24"/>
  <c r="CH109" i="24" s="1"/>
  <c r="AS19" i="24"/>
  <c r="AO23" i="24"/>
  <c r="AP23" i="24" s="1"/>
  <c r="AU23" i="24" s="1"/>
  <c r="AR91" i="34"/>
  <c r="R91" i="34" s="1"/>
  <c r="AR24" i="24"/>
  <c r="BF24" i="24" s="1"/>
  <c r="R24" i="24" s="1"/>
  <c r="CG76" i="24"/>
  <c r="AP20" i="24"/>
  <c r="AU20" i="24" s="1"/>
  <c r="CF76" i="24"/>
  <c r="BG22" i="24"/>
  <c r="CH100" i="24"/>
  <c r="CH76" i="24"/>
  <c r="BG19" i="24"/>
  <c r="AP22" i="24"/>
  <c r="AU22" i="24" s="1"/>
  <c r="CF100" i="24"/>
  <c r="AP21" i="24"/>
  <c r="AU21" i="24" s="1"/>
  <c r="CG100" i="24"/>
  <c r="CH85" i="24"/>
  <c r="CZ20" i="24"/>
  <c r="BK20" i="24"/>
  <c r="AP19" i="24"/>
  <c r="AU19" i="24" s="1"/>
  <c r="CH93" i="24"/>
  <c r="BK21" i="24"/>
  <c r="CZ21" i="24"/>
  <c r="AO91" i="33"/>
  <c r="AK91" i="33"/>
  <c r="AL91" i="33" s="1"/>
  <c r="AQ91" i="33" s="1"/>
  <c r="AK90" i="33"/>
  <c r="AL90" i="33" s="1"/>
  <c r="AQ90" i="33" s="1"/>
  <c r="AO90" i="33"/>
  <c r="AS122" i="35"/>
  <c r="R122" i="35" s="1"/>
  <c r="AZ91" i="34"/>
  <c r="BD91" i="34" s="1"/>
  <c r="AY91" i="34"/>
  <c r="CE653" i="34" s="1"/>
  <c r="AY122" i="35"/>
  <c r="CD887" i="35" s="1"/>
  <c r="BD90" i="34"/>
  <c r="BH90" i="34" s="1"/>
  <c r="BA122" i="35"/>
  <c r="BE122" i="35" s="1"/>
  <c r="CD645" i="33"/>
  <c r="AR90" i="34"/>
  <c r="R90" i="34" s="1"/>
  <c r="AY90" i="34"/>
  <c r="CE645" i="34" s="1"/>
  <c r="AX90" i="34"/>
  <c r="CD645" i="34" s="1"/>
  <c r="AQ120" i="33"/>
  <c r="AG16" i="33"/>
  <c r="AE16" i="33"/>
  <c r="AF16" i="33"/>
  <c r="AH18" i="33"/>
  <c r="AM18" i="33"/>
  <c r="AL18" i="24"/>
  <c r="AM18" i="24" s="1"/>
  <c r="AK16" i="24"/>
  <c r="AI16" i="24"/>
  <c r="AJ16" i="24" s="1"/>
  <c r="AW120" i="33"/>
  <c r="CB885" i="33" s="1"/>
  <c r="AY120" i="33"/>
  <c r="BC120" i="33" s="1"/>
  <c r="CF885" i="34"/>
  <c r="BG47" i="7"/>
  <c r="BL47" i="7" s="1"/>
  <c r="BJ51" i="7"/>
  <c r="AO90" i="34"/>
  <c r="AQ90" i="34" s="1"/>
  <c r="AP122" i="35"/>
  <c r="AR122" i="35" s="1"/>
  <c r="AP93" i="35"/>
  <c r="BD93" i="35" s="1"/>
  <c r="CE656" i="35" s="1"/>
  <c r="AO120" i="34"/>
  <c r="BB120" i="34" s="1"/>
  <c r="CD886" i="34" s="1"/>
  <c r="AN120" i="33"/>
  <c r="AP120" i="33" s="1"/>
  <c r="O120" i="33" s="1"/>
  <c r="AP92" i="35"/>
  <c r="BD92" i="35" s="1"/>
  <c r="CH884" i="24"/>
  <c r="AI14" i="35"/>
  <c r="AO14" i="35" s="1"/>
  <c r="AH14" i="35"/>
  <c r="AG14" i="35"/>
  <c r="BH120" i="34"/>
  <c r="CF886" i="34"/>
  <c r="O14" i="34"/>
  <c r="M14" i="34"/>
  <c r="Q14" i="34" s="1"/>
  <c r="P14" i="34"/>
  <c r="AI19" i="35"/>
  <c r="AG19" i="35"/>
  <c r="AH19" i="35" s="1"/>
  <c r="BE92" i="35"/>
  <c r="CF647" i="35"/>
  <c r="P20" i="35"/>
  <c r="O20" i="35"/>
  <c r="M20" i="35"/>
  <c r="Q20" i="35" s="1"/>
  <c r="O16" i="35"/>
  <c r="P16" i="35"/>
  <c r="M16" i="35"/>
  <c r="Q16" i="35" s="1"/>
  <c r="AH17" i="34"/>
  <c r="AN17" i="34" s="1"/>
  <c r="AF17" i="34"/>
  <c r="AF17" i="33"/>
  <c r="AG17" i="33"/>
  <c r="AE17" i="33"/>
  <c r="AO91" i="34"/>
  <c r="CC653" i="33"/>
  <c r="BG90" i="33"/>
  <c r="CD646" i="33"/>
  <c r="BC91" i="33"/>
  <c r="CD653" i="33"/>
  <c r="BE93" i="35"/>
  <c r="CF655" i="35"/>
  <c r="AF12" i="34"/>
  <c r="AH12" i="34"/>
  <c r="AN12" i="34" s="1"/>
  <c r="AG12" i="33"/>
  <c r="AF12" i="33"/>
  <c r="AE12" i="33"/>
  <c r="J14" i="33"/>
  <c r="M14" i="33"/>
  <c r="L14" i="33"/>
  <c r="CE887" i="35"/>
  <c r="CD655" i="35"/>
  <c r="CD647" i="35"/>
  <c r="CC885" i="33"/>
  <c r="CD653" i="34"/>
  <c r="M18" i="34"/>
  <c r="Q18" i="34" s="1"/>
  <c r="P18" i="34"/>
  <c r="O18" i="34"/>
  <c r="AI12" i="24"/>
  <c r="AJ12" i="24" s="1"/>
  <c r="AK12" i="24"/>
  <c r="BF37" i="7"/>
  <c r="BG37" i="7" s="1"/>
  <c r="BL37" i="7" s="1"/>
  <c r="AR120" i="24"/>
  <c r="AT120" i="24" s="1"/>
  <c r="S120" i="24" s="1"/>
  <c r="AR90" i="24"/>
  <c r="M90" i="24" s="1"/>
  <c r="AR91" i="24"/>
  <c r="M91" i="24" s="1"/>
  <c r="CF652" i="24"/>
  <c r="CG652" i="24"/>
  <c r="BG91" i="24"/>
  <c r="CH652" i="24"/>
  <c r="AL17" i="24"/>
  <c r="AM17" i="24" s="1"/>
  <c r="AN17" i="24" s="1"/>
  <c r="AQ17" i="24"/>
  <c r="BK120" i="24"/>
  <c r="CH885" i="24"/>
  <c r="BG41" i="7"/>
  <c r="BH41" i="7" s="1"/>
  <c r="BJ47" i="7"/>
  <c r="BF50" i="7"/>
  <c r="BG50" i="7" s="1"/>
  <c r="BJ41" i="7"/>
  <c r="BE51" i="7"/>
  <c r="BF51" i="7" s="1"/>
  <c r="BG51" i="7" s="1"/>
  <c r="AZ52" i="7"/>
  <c r="BA52" i="7" s="1"/>
  <c r="AZ53" i="7"/>
  <c r="BA53" i="7" s="1"/>
  <c r="AZ43" i="7"/>
  <c r="BA43" i="7" s="1"/>
  <c r="AZ49" i="7"/>
  <c r="BA49" i="7" s="1"/>
  <c r="AZ48" i="7"/>
  <c r="BA48" i="7" s="1"/>
  <c r="Q14" i="24"/>
  <c r="P14" i="24"/>
  <c r="N14" i="24"/>
  <c r="AZ38" i="7"/>
  <c r="BA38" i="7" s="1"/>
  <c r="BJ37" i="7"/>
  <c r="AZ42" i="7"/>
  <c r="BA42" i="7" s="1"/>
  <c r="BI36" i="7"/>
  <c r="BN36" i="7" s="1"/>
  <c r="AZ39" i="7"/>
  <c r="BA39" i="7" s="1"/>
  <c r="N11" i="24" l="1"/>
  <c r="P11" i="24"/>
  <c r="Q11" i="24"/>
  <c r="J11" i="33"/>
  <c r="N11" i="33" s="1"/>
  <c r="M11" i="33"/>
  <c r="L11" i="33"/>
  <c r="BK24" i="24"/>
  <c r="BO24" i="24" s="1"/>
  <c r="CH117" i="24"/>
  <c r="BG90" i="24"/>
  <c r="CH645" i="24" s="1"/>
  <c r="AW14" i="33"/>
  <c r="CB36" i="33" s="1"/>
  <c r="AX14" i="33"/>
  <c r="CC36" i="33" s="1"/>
  <c r="AY13" i="33"/>
  <c r="CD28" i="33" s="1"/>
  <c r="BC13" i="24"/>
  <c r="BG13" i="24" s="1"/>
  <c r="AX13" i="33"/>
  <c r="CC28" i="33" s="1"/>
  <c r="BA13" i="24"/>
  <c r="CF28" i="24" s="1"/>
  <c r="BA11" i="33"/>
  <c r="CB13" i="33" s="1"/>
  <c r="BD11" i="33"/>
  <c r="BH11" i="33" s="1"/>
  <c r="AN15" i="33"/>
  <c r="BB15" i="33" s="1"/>
  <c r="N15" i="33" s="1"/>
  <c r="I11" i="33"/>
  <c r="Q11" i="33" s="1"/>
  <c r="AV12" i="33" s="1"/>
  <c r="CA19" i="33" s="1"/>
  <c r="AP11" i="33"/>
  <c r="O11" i="33" s="1"/>
  <c r="BH11" i="24"/>
  <c r="CE13" i="24" s="1"/>
  <c r="BF15" i="24"/>
  <c r="CV11" i="33"/>
  <c r="DA11" i="33" s="1"/>
  <c r="BG11" i="33"/>
  <c r="CD13" i="33"/>
  <c r="AT11" i="24"/>
  <c r="S11" i="24" s="1"/>
  <c r="CB28" i="33"/>
  <c r="BC14" i="33"/>
  <c r="CD36" i="33"/>
  <c r="M11" i="24"/>
  <c r="U11" i="24" s="1"/>
  <c r="AL14" i="33"/>
  <c r="AQ14" i="33" s="1"/>
  <c r="P14" i="33" s="1"/>
  <c r="BC18" i="24"/>
  <c r="BG18" i="24" s="1"/>
  <c r="CD45" i="33"/>
  <c r="BG15" i="33"/>
  <c r="CV15" i="33"/>
  <c r="BF11" i="33"/>
  <c r="CC13" i="33"/>
  <c r="CW11" i="33"/>
  <c r="AL13" i="33"/>
  <c r="AQ13" i="33" s="1"/>
  <c r="P13" i="33" s="1"/>
  <c r="BA14" i="24"/>
  <c r="BB14" i="24"/>
  <c r="BC14" i="24"/>
  <c r="CG28" i="24"/>
  <c r="CF45" i="24"/>
  <c r="CH45" i="24"/>
  <c r="CZ15" i="24"/>
  <c r="BK15" i="24"/>
  <c r="AP14" i="24"/>
  <c r="AU14" i="24" s="1"/>
  <c r="T14" i="24" s="1"/>
  <c r="AP13" i="24"/>
  <c r="AU13" i="24" s="1"/>
  <c r="T13" i="24" s="1"/>
  <c r="BA18" i="24"/>
  <c r="CF68" i="24" s="1"/>
  <c r="CZ23" i="24"/>
  <c r="DE23" i="24" s="1"/>
  <c r="AT15" i="24"/>
  <c r="S15" i="24" s="1"/>
  <c r="M15" i="24"/>
  <c r="AQ12" i="24"/>
  <c r="BB12" i="24" s="1"/>
  <c r="BF11" i="24"/>
  <c r="R11" i="24" s="1"/>
  <c r="CH14" i="24"/>
  <c r="BO11" i="24"/>
  <c r="DE11" i="24"/>
  <c r="AQ16" i="24"/>
  <c r="BC16" i="24" s="1"/>
  <c r="BE24" i="24"/>
  <c r="CF117" i="24" s="1"/>
  <c r="BK23" i="24"/>
  <c r="CH110" i="24" s="1"/>
  <c r="AO19" i="35"/>
  <c r="AZ19" i="35" s="1"/>
  <c r="AN90" i="33"/>
  <c r="AP90" i="33" s="1"/>
  <c r="O90" i="33" s="1"/>
  <c r="M24" i="24"/>
  <c r="AT24" i="24"/>
  <c r="S24" i="24" s="1"/>
  <c r="CF653" i="34"/>
  <c r="AR19" i="24"/>
  <c r="BE19" i="24" s="1"/>
  <c r="CF77" i="24" s="1"/>
  <c r="AR20" i="24"/>
  <c r="AT20" i="24" s="1"/>
  <c r="S20" i="24" s="1"/>
  <c r="AM16" i="33"/>
  <c r="AY16" i="33" s="1"/>
  <c r="DE20" i="24"/>
  <c r="CG117" i="24"/>
  <c r="DA24" i="24"/>
  <c r="BJ24" i="24"/>
  <c r="DE21" i="24"/>
  <c r="AR23" i="24"/>
  <c r="BF23" i="24" s="1"/>
  <c r="AR22" i="24"/>
  <c r="BF22" i="24" s="1"/>
  <c r="CH94" i="24"/>
  <c r="BO21" i="24"/>
  <c r="T23" i="24"/>
  <c r="O23" i="24"/>
  <c r="T22" i="24"/>
  <c r="O22" i="24"/>
  <c r="T20" i="24"/>
  <c r="O20" i="24"/>
  <c r="CH77" i="24"/>
  <c r="BK19" i="24"/>
  <c r="CZ19" i="24"/>
  <c r="DE19" i="24" s="1"/>
  <c r="T19" i="24"/>
  <c r="O19" i="24"/>
  <c r="AR21" i="24"/>
  <c r="BF21" i="24" s="1"/>
  <c r="CF887" i="35"/>
  <c r="AN91" i="33"/>
  <c r="BB91" i="33" s="1"/>
  <c r="CC654" i="33" s="1"/>
  <c r="CH86" i="24"/>
  <c r="BO20" i="24"/>
  <c r="T21" i="24"/>
  <c r="O21" i="24"/>
  <c r="CH101" i="24"/>
  <c r="BK22" i="24"/>
  <c r="CZ22" i="24"/>
  <c r="DE22" i="24" s="1"/>
  <c r="AM17" i="33"/>
  <c r="AW17" i="33" s="1"/>
  <c r="P120" i="33"/>
  <c r="K120" i="33"/>
  <c r="P90" i="33"/>
  <c r="K90" i="33"/>
  <c r="P91" i="33"/>
  <c r="K91" i="33"/>
  <c r="CF646" i="34"/>
  <c r="BH47" i="7"/>
  <c r="BI47" i="7" s="1"/>
  <c r="BN47" i="7" s="1"/>
  <c r="CD885" i="33"/>
  <c r="AL16" i="24"/>
  <c r="AH16" i="33"/>
  <c r="AI16" i="33" s="1"/>
  <c r="AN18" i="24"/>
  <c r="AY18" i="33"/>
  <c r="AX18" i="33"/>
  <c r="AW18" i="33"/>
  <c r="AR92" i="35"/>
  <c r="AI18" i="33"/>
  <c r="AJ18" i="33" s="1"/>
  <c r="CG68" i="24"/>
  <c r="K122" i="35"/>
  <c r="BC92" i="35"/>
  <c r="CD648" i="35" s="1"/>
  <c r="BC93" i="35"/>
  <c r="BG93" i="35" s="1"/>
  <c r="BC122" i="35"/>
  <c r="CD888" i="35" s="1"/>
  <c r="BD122" i="35"/>
  <c r="BB90" i="34"/>
  <c r="CD646" i="34" s="1"/>
  <c r="BC90" i="34"/>
  <c r="Q90" i="34" s="1"/>
  <c r="K90" i="34"/>
  <c r="K93" i="35"/>
  <c r="AR93" i="35"/>
  <c r="BB120" i="33"/>
  <c r="BC120" i="34"/>
  <c r="BG120" i="34" s="1"/>
  <c r="BA120" i="33"/>
  <c r="CB886" i="33" s="1"/>
  <c r="AQ120" i="34"/>
  <c r="I120" i="33"/>
  <c r="K92" i="35"/>
  <c r="K120" i="34"/>
  <c r="BH93" i="35"/>
  <c r="CE657" i="35" s="1"/>
  <c r="Q93" i="35"/>
  <c r="AI12" i="34"/>
  <c r="AH17" i="33"/>
  <c r="AI17" i="33" s="1"/>
  <c r="AJ17" i="33" s="1"/>
  <c r="AO17" i="33" s="1"/>
  <c r="AJ19" i="35"/>
  <c r="AK19" i="35" s="1"/>
  <c r="AJ14" i="35"/>
  <c r="AK14" i="35" s="1"/>
  <c r="AL14" i="35" s="1"/>
  <c r="AM14" i="35" s="1"/>
  <c r="BH37" i="7"/>
  <c r="BI37" i="7" s="1"/>
  <c r="BN37" i="7" s="1"/>
  <c r="BG120" i="33"/>
  <c r="CD886" i="33"/>
  <c r="BI122" i="35"/>
  <c r="CF888" i="35"/>
  <c r="BK90" i="33"/>
  <c r="CD647" i="33"/>
  <c r="K91" i="34"/>
  <c r="AQ91" i="34"/>
  <c r="CD654" i="33"/>
  <c r="BG91" i="33"/>
  <c r="AI17" i="34"/>
  <c r="AJ17" i="34" s="1"/>
  <c r="BC91" i="34"/>
  <c r="AX12" i="34"/>
  <c r="AZ12" i="34"/>
  <c r="AY12" i="34"/>
  <c r="CE20" i="34" s="1"/>
  <c r="BA12" i="34"/>
  <c r="BH91" i="34"/>
  <c r="CF654" i="34"/>
  <c r="AY17" i="34"/>
  <c r="AX17" i="34"/>
  <c r="AZ17" i="34"/>
  <c r="BM120" i="34"/>
  <c r="CF887" i="34"/>
  <c r="AZ14" i="35"/>
  <c r="CE22" i="35" s="1"/>
  <c r="AY14" i="35"/>
  <c r="BA14" i="35"/>
  <c r="BB14" i="35"/>
  <c r="M120" i="24"/>
  <c r="CF647" i="34"/>
  <c r="BM90" i="34"/>
  <c r="BI92" i="35"/>
  <c r="CF648" i="35"/>
  <c r="AL12" i="24"/>
  <c r="AM12" i="24" s="1"/>
  <c r="AN12" i="24" s="1"/>
  <c r="BB91" i="34"/>
  <c r="AH12" i="33"/>
  <c r="AI12" i="33" s="1"/>
  <c r="AJ12" i="33" s="1"/>
  <c r="AM12" i="33"/>
  <c r="BH92" i="35"/>
  <c r="CE648" i="35"/>
  <c r="Q92" i="35"/>
  <c r="BF120" i="24"/>
  <c r="R120" i="24" s="1"/>
  <c r="BI93" i="35"/>
  <c r="CF656" i="35"/>
  <c r="BE120" i="24"/>
  <c r="CF885" i="24" s="1"/>
  <c r="BE90" i="24"/>
  <c r="CF645" i="24" s="1"/>
  <c r="BF90" i="24"/>
  <c r="R90" i="24" s="1"/>
  <c r="AT90" i="24"/>
  <c r="S90" i="24" s="1"/>
  <c r="AT91" i="24"/>
  <c r="S91" i="24" s="1"/>
  <c r="BE91" i="24"/>
  <c r="CF653" i="24" s="1"/>
  <c r="BF91" i="24"/>
  <c r="BO120" i="24"/>
  <c r="CH886" i="24"/>
  <c r="BC17" i="24"/>
  <c r="BB17" i="24"/>
  <c r="BA17" i="24"/>
  <c r="AO17" i="24"/>
  <c r="AS17" i="24"/>
  <c r="BK91" i="24"/>
  <c r="CH653" i="24"/>
  <c r="BL41" i="7"/>
  <c r="BK40" i="7"/>
  <c r="BM40" i="7" s="1"/>
  <c r="BB49" i="7"/>
  <c r="BC49" i="7" s="1"/>
  <c r="BD49" i="7"/>
  <c r="BE49" i="7" s="1"/>
  <c r="BF49" i="7" s="1"/>
  <c r="BB38" i="7"/>
  <c r="BC38" i="7"/>
  <c r="BD38" i="7"/>
  <c r="BE38" i="7" s="1"/>
  <c r="BF38" i="7" s="1"/>
  <c r="BB52" i="7"/>
  <c r="BC52" i="7" s="1"/>
  <c r="BD52" i="7"/>
  <c r="BD39" i="7"/>
  <c r="BE39" i="7" s="1"/>
  <c r="BC39" i="7"/>
  <c r="BB39" i="7"/>
  <c r="BB48" i="7"/>
  <c r="BC48" i="7" s="1"/>
  <c r="BD48" i="7"/>
  <c r="BE48" i="7" s="1"/>
  <c r="BF48" i="7" s="1"/>
  <c r="BG48" i="7" s="1"/>
  <c r="BH50" i="7"/>
  <c r="BL50" i="7"/>
  <c r="BK36" i="7"/>
  <c r="BH51" i="7"/>
  <c r="BL51" i="7"/>
  <c r="BI41" i="7"/>
  <c r="BN41" i="7" s="1"/>
  <c r="BD53" i="7"/>
  <c r="BB53" i="7"/>
  <c r="BC53" i="7" s="1"/>
  <c r="BB42" i="7"/>
  <c r="BC42" i="7" s="1"/>
  <c r="BD42" i="7"/>
  <c r="BD43" i="7"/>
  <c r="BE43" i="7" s="1"/>
  <c r="BF43" i="7" s="1"/>
  <c r="BB43" i="7"/>
  <c r="BC43" i="7" s="1"/>
  <c r="BK46" i="7"/>
  <c r="BF39" i="7" l="1"/>
  <c r="BG39" i="7"/>
  <c r="BG38" i="7"/>
  <c r="CG45" i="24"/>
  <c r="R15" i="24"/>
  <c r="BJ91" i="24"/>
  <c r="R91" i="24"/>
  <c r="CH118" i="24"/>
  <c r="BK90" i="24"/>
  <c r="CH646" i="24" s="1"/>
  <c r="BC13" i="33"/>
  <c r="BG13" i="33" s="1"/>
  <c r="CH28" i="24"/>
  <c r="I15" i="33"/>
  <c r="CA13" i="33"/>
  <c r="BE11" i="33"/>
  <c r="CB14" i="33" s="1"/>
  <c r="CH68" i="24"/>
  <c r="BA15" i="33"/>
  <c r="CB45" i="33" s="1"/>
  <c r="BA12" i="24"/>
  <c r="CF20" i="24" s="1"/>
  <c r="BI24" i="24"/>
  <c r="CF118" i="24" s="1"/>
  <c r="AP15" i="33"/>
  <c r="O15" i="33" s="1"/>
  <c r="BJ15" i="24"/>
  <c r="CG46" i="24" s="1"/>
  <c r="BI15" i="24"/>
  <c r="BM15" i="24" s="1"/>
  <c r="CW15" i="33"/>
  <c r="DB15" i="33" s="1"/>
  <c r="BF15" i="33"/>
  <c r="CC46" i="33" s="1"/>
  <c r="CC45" i="33"/>
  <c r="AN14" i="33"/>
  <c r="BB14" i="33" s="1"/>
  <c r="N14" i="33" s="1"/>
  <c r="AR14" i="24"/>
  <c r="M14" i="24" s="1"/>
  <c r="AN13" i="33"/>
  <c r="BB13" i="33" s="1"/>
  <c r="N13" i="33" s="1"/>
  <c r="BC12" i="24"/>
  <c r="BG12" i="24" s="1"/>
  <c r="BL11" i="24"/>
  <c r="BP11" i="24" s="1"/>
  <c r="I90" i="33"/>
  <c r="BL11" i="33"/>
  <c r="CA14" i="33"/>
  <c r="BA16" i="24"/>
  <c r="CF52" i="24" s="1"/>
  <c r="DA15" i="33"/>
  <c r="BB16" i="24"/>
  <c r="CG52" i="24" s="1"/>
  <c r="DB11" i="33"/>
  <c r="DD11" i="33" s="1"/>
  <c r="DE11" i="33" s="1"/>
  <c r="DF11" i="33" s="1"/>
  <c r="CU11" i="33" s="1"/>
  <c r="CP11" i="33" s="1"/>
  <c r="CD46" i="33"/>
  <c r="BK15" i="33"/>
  <c r="DA15" i="24"/>
  <c r="DF15" i="24" s="1"/>
  <c r="BJ11" i="33"/>
  <c r="CC14" i="33"/>
  <c r="CV14" i="33"/>
  <c r="DA14" i="33" s="1"/>
  <c r="CD37" i="33"/>
  <c r="BG14" i="33"/>
  <c r="BK11" i="33"/>
  <c r="CD14" i="33"/>
  <c r="BO15" i="24"/>
  <c r="CH46" i="24"/>
  <c r="DE15" i="24"/>
  <c r="CH36" i="24"/>
  <c r="BG14" i="24"/>
  <c r="CH29" i="24"/>
  <c r="BK13" i="24"/>
  <c r="CZ13" i="24"/>
  <c r="DE13" i="24" s="1"/>
  <c r="CG36" i="24"/>
  <c r="AR13" i="24"/>
  <c r="CF36" i="24"/>
  <c r="DA11" i="24"/>
  <c r="DF11" i="24" s="1"/>
  <c r="DH11" i="24" s="1"/>
  <c r="DI11" i="24" s="1"/>
  <c r="DJ11" i="24" s="1"/>
  <c r="BJ11" i="24"/>
  <c r="BI11" i="24"/>
  <c r="CG13" i="24"/>
  <c r="CH15" i="24"/>
  <c r="BS11" i="24"/>
  <c r="AY19" i="35"/>
  <c r="CD62" i="35" s="1"/>
  <c r="BO23" i="24"/>
  <c r="CH111" i="24" s="1"/>
  <c r="BA90" i="33"/>
  <c r="BB90" i="33"/>
  <c r="BF90" i="33" s="1"/>
  <c r="BA19" i="35"/>
  <c r="CF62" i="35" s="1"/>
  <c r="BF91" i="33"/>
  <c r="BJ91" i="33" s="1"/>
  <c r="AW16" i="33"/>
  <c r="CB52" i="33" s="1"/>
  <c r="BF19" i="24"/>
  <c r="BI19" i="24" s="1"/>
  <c r="CF78" i="24" s="1"/>
  <c r="AT19" i="24"/>
  <c r="S19" i="24" s="1"/>
  <c r="M19" i="24"/>
  <c r="AX16" i="33"/>
  <c r="CC52" i="33" s="1"/>
  <c r="M20" i="24"/>
  <c r="BF20" i="24"/>
  <c r="CG85" i="24" s="1"/>
  <c r="BE20" i="24"/>
  <c r="CF85" i="24" s="1"/>
  <c r="N19" i="24"/>
  <c r="P19" i="24"/>
  <c r="Q19" i="24"/>
  <c r="N22" i="24"/>
  <c r="R22" i="24" s="1"/>
  <c r="Q22" i="24"/>
  <c r="P22" i="24"/>
  <c r="CG118" i="24"/>
  <c r="BN24" i="24"/>
  <c r="BJ22" i="24"/>
  <c r="DA22" i="24"/>
  <c r="CG101" i="24"/>
  <c r="CH87" i="24"/>
  <c r="BS20" i="24"/>
  <c r="AT22" i="24"/>
  <c r="S22" i="24" s="1"/>
  <c r="M22" i="24"/>
  <c r="BE22" i="24"/>
  <c r="DF24" i="24"/>
  <c r="DH24" i="24" s="1"/>
  <c r="DI24" i="24" s="1"/>
  <c r="DJ24" i="24" s="1"/>
  <c r="CY24" i="24" s="1"/>
  <c r="CT24" i="24" s="1"/>
  <c r="N23" i="24"/>
  <c r="R23" i="24" s="1"/>
  <c r="Q23" i="24"/>
  <c r="P23" i="24"/>
  <c r="CH102" i="24"/>
  <c r="BO22" i="24"/>
  <c r="CH119" i="24"/>
  <c r="BS24" i="24"/>
  <c r="AX17" i="33"/>
  <c r="CC60" i="33" s="1"/>
  <c r="CH95" i="24"/>
  <c r="BS21" i="24"/>
  <c r="AT23" i="24"/>
  <c r="S23" i="24" s="1"/>
  <c r="M23" i="24"/>
  <c r="BE23" i="24"/>
  <c r="AY17" i="33"/>
  <c r="BC17" i="33" s="1"/>
  <c r="AP91" i="33"/>
  <c r="O91" i="33" s="1"/>
  <c r="BA91" i="33"/>
  <c r="BE91" i="33" s="1"/>
  <c r="CB655" i="33" s="1"/>
  <c r="DA21" i="24"/>
  <c r="BJ21" i="24"/>
  <c r="CG93" i="24"/>
  <c r="N20" i="24"/>
  <c r="Q20" i="24"/>
  <c r="P20" i="24"/>
  <c r="CH78" i="24"/>
  <c r="BO19" i="24"/>
  <c r="DA23" i="24"/>
  <c r="CG109" i="24"/>
  <c r="BJ23" i="24"/>
  <c r="I91" i="33"/>
  <c r="N21" i="24"/>
  <c r="R21" i="24" s="1"/>
  <c r="P21" i="24"/>
  <c r="Q21" i="24"/>
  <c r="AT21" i="24"/>
  <c r="S21" i="24" s="1"/>
  <c r="M21" i="24"/>
  <c r="BE21" i="24"/>
  <c r="L91" i="33"/>
  <c r="J91" i="33"/>
  <c r="N91" i="33" s="1"/>
  <c r="M91" i="33"/>
  <c r="J90" i="33"/>
  <c r="L90" i="33"/>
  <c r="M90" i="33"/>
  <c r="L120" i="33"/>
  <c r="J120" i="33"/>
  <c r="N120" i="33" s="1"/>
  <c r="M120" i="33"/>
  <c r="BJ52" i="7"/>
  <c r="AJ16" i="33"/>
  <c r="AO16" i="33" s="1"/>
  <c r="CD656" i="35"/>
  <c r="CD68" i="33"/>
  <c r="BC18" i="33"/>
  <c r="AS18" i="24"/>
  <c r="AO18" i="24"/>
  <c r="CH52" i="24"/>
  <c r="BG16" i="24"/>
  <c r="AK18" i="33"/>
  <c r="AO18" i="33"/>
  <c r="CD52" i="33"/>
  <c r="BC16" i="33"/>
  <c r="AM16" i="24"/>
  <c r="AN16" i="24" s="1"/>
  <c r="CC68" i="33"/>
  <c r="CH69" i="24"/>
  <c r="CZ18" i="24"/>
  <c r="DE18" i="24" s="1"/>
  <c r="BK18" i="24"/>
  <c r="CB68" i="33"/>
  <c r="BG122" i="35"/>
  <c r="BK122" i="35" s="1"/>
  <c r="CE888" i="35"/>
  <c r="BH122" i="35"/>
  <c r="BL122" i="35" s="1"/>
  <c r="Q122" i="35"/>
  <c r="BG92" i="35"/>
  <c r="BK92" i="35" s="1"/>
  <c r="CE646" i="34"/>
  <c r="AK17" i="34"/>
  <c r="AL17" i="34" s="1"/>
  <c r="AM17" i="34" s="1"/>
  <c r="BE120" i="33"/>
  <c r="BI120" i="33" s="1"/>
  <c r="AJ12" i="34"/>
  <c r="AK12" i="34" s="1"/>
  <c r="BG90" i="34"/>
  <c r="BL90" i="34" s="1"/>
  <c r="CF648" i="34" s="1"/>
  <c r="BF90" i="34"/>
  <c r="BK90" i="34" s="1"/>
  <c r="CD648" i="34" s="1"/>
  <c r="CC886" i="33"/>
  <c r="BF120" i="33"/>
  <c r="BJ120" i="33" s="1"/>
  <c r="BF120" i="34"/>
  <c r="CD887" i="34" s="1"/>
  <c r="BJ53" i="7"/>
  <c r="BJ42" i="7"/>
  <c r="Q120" i="34"/>
  <c r="CE886" i="34"/>
  <c r="BL93" i="35"/>
  <c r="CE658" i="35" s="1"/>
  <c r="BG49" i="7"/>
  <c r="BL49" i="7" s="1"/>
  <c r="AK17" i="33"/>
  <c r="AL17" i="33" s="1"/>
  <c r="AQ17" i="33" s="1"/>
  <c r="AQ14" i="35"/>
  <c r="BI120" i="24"/>
  <c r="BM120" i="24" s="1"/>
  <c r="CF887" i="24" s="1"/>
  <c r="AL19" i="35"/>
  <c r="BJ120" i="24"/>
  <c r="BN120" i="24" s="1"/>
  <c r="BR120" i="24" s="1"/>
  <c r="CG885" i="24"/>
  <c r="BI90" i="24"/>
  <c r="CF646" i="24" s="1"/>
  <c r="BE14" i="35"/>
  <c r="CF22" i="35"/>
  <c r="BD17" i="34"/>
  <c r="CF60" i="34"/>
  <c r="CD20" i="34"/>
  <c r="BM122" i="35"/>
  <c r="CF889" i="35"/>
  <c r="CB60" i="33"/>
  <c r="CD22" i="35"/>
  <c r="CD60" i="34"/>
  <c r="BG91" i="34"/>
  <c r="CE654" i="34"/>
  <c r="Q91" i="34"/>
  <c r="BQ90" i="34"/>
  <c r="CE60" i="34"/>
  <c r="CC20" i="34"/>
  <c r="BO90" i="33"/>
  <c r="CD648" i="33"/>
  <c r="BL120" i="34"/>
  <c r="CF888" i="34" s="1"/>
  <c r="CE887" i="34"/>
  <c r="BK120" i="33"/>
  <c r="CD887" i="33"/>
  <c r="CG645" i="24"/>
  <c r="CG20" i="24"/>
  <c r="AW12" i="33"/>
  <c r="AX12" i="33"/>
  <c r="CC20" i="33" s="1"/>
  <c r="AY12" i="33"/>
  <c r="AZ12" i="33"/>
  <c r="BQ120" i="34"/>
  <c r="BK93" i="35"/>
  <c r="CD657" i="35"/>
  <c r="AN14" i="35"/>
  <c r="AS14" i="35" s="1"/>
  <c r="BJ90" i="24"/>
  <c r="CG646" i="24" s="1"/>
  <c r="BM93" i="35"/>
  <c r="CF657" i="35"/>
  <c r="BL92" i="35"/>
  <c r="CE649" i="35"/>
  <c r="AK12" i="33"/>
  <c r="AO12" i="33"/>
  <c r="CE62" i="35"/>
  <c r="CC22" i="35"/>
  <c r="BF91" i="34"/>
  <c r="CD654" i="34"/>
  <c r="BM91" i="34"/>
  <c r="CF655" i="34"/>
  <c r="BK91" i="33"/>
  <c r="CD655" i="33"/>
  <c r="AS12" i="24"/>
  <c r="AO12" i="24"/>
  <c r="BM92" i="35"/>
  <c r="CF649" i="35"/>
  <c r="BD12" i="34"/>
  <c r="CF20" i="34"/>
  <c r="CG653" i="24"/>
  <c r="BI91" i="24"/>
  <c r="BM91" i="24" s="1"/>
  <c r="BJ38" i="7"/>
  <c r="BN91" i="24"/>
  <c r="CG654" i="24"/>
  <c r="BO91" i="24"/>
  <c r="CH654" i="24"/>
  <c r="CF60" i="24"/>
  <c r="CG60" i="24"/>
  <c r="CH60" i="24"/>
  <c r="BG17" i="24"/>
  <c r="BE52" i="7"/>
  <c r="BF52" i="7" s="1"/>
  <c r="AP17" i="24"/>
  <c r="AU17" i="24" s="1"/>
  <c r="BJ48" i="7"/>
  <c r="BS120" i="24"/>
  <c r="CH887" i="24"/>
  <c r="BJ49" i="7"/>
  <c r="BG43" i="7"/>
  <c r="BH43" i="7" s="1"/>
  <c r="I40" i="7"/>
  <c r="BE42" i="7"/>
  <c r="BF42" i="7" s="1"/>
  <c r="BG42" i="7" s="1"/>
  <c r="BJ43" i="7"/>
  <c r="BE53" i="7"/>
  <c r="BF53" i="7" s="1"/>
  <c r="BH38" i="7"/>
  <c r="BL38" i="7"/>
  <c r="BL39" i="7"/>
  <c r="BH39" i="7"/>
  <c r="I46" i="7"/>
  <c r="BM46" i="7"/>
  <c r="BL48" i="7"/>
  <c r="BH48" i="7"/>
  <c r="BI51" i="7"/>
  <c r="BN51" i="7" s="1"/>
  <c r="I36" i="7"/>
  <c r="BM36" i="7"/>
  <c r="BJ39" i="7"/>
  <c r="BK37" i="7"/>
  <c r="BK47" i="7"/>
  <c r="BK41" i="7"/>
  <c r="BI50" i="7"/>
  <c r="BN50" i="7" s="1"/>
  <c r="R20" i="24" l="1"/>
  <c r="N90" i="33"/>
  <c r="R19" i="24"/>
  <c r="BO90" i="24"/>
  <c r="CV13" i="33"/>
  <c r="DA13" i="33" s="1"/>
  <c r="CD29" i="33"/>
  <c r="BI11" i="33"/>
  <c r="CB15" i="33" s="1"/>
  <c r="BM24" i="24"/>
  <c r="BQ24" i="24" s="1"/>
  <c r="BE15" i="33"/>
  <c r="CB46" i="33" s="1"/>
  <c r="CE14" i="24"/>
  <c r="CF46" i="24"/>
  <c r="BN15" i="24"/>
  <c r="CG47" i="24" s="1"/>
  <c r="BJ15" i="33"/>
  <c r="BN15" i="33" s="1"/>
  <c r="I14" i="33"/>
  <c r="AP14" i="33"/>
  <c r="O14" i="33" s="1"/>
  <c r="BE14" i="24"/>
  <c r="CF37" i="24" s="1"/>
  <c r="AT14" i="24"/>
  <c r="S14" i="24" s="1"/>
  <c r="AP13" i="33"/>
  <c r="O13" i="33" s="1"/>
  <c r="BF14" i="24"/>
  <c r="R14" i="24" s="1"/>
  <c r="I13" i="33"/>
  <c r="BA13" i="33"/>
  <c r="BE13" i="33" s="1"/>
  <c r="CH20" i="24"/>
  <c r="BA14" i="33"/>
  <c r="BE14" i="33" s="1"/>
  <c r="BE90" i="33"/>
  <c r="BI90" i="33" s="1"/>
  <c r="CT11" i="33"/>
  <c r="CN11" i="33" s="1"/>
  <c r="CB646" i="33"/>
  <c r="DD15" i="33"/>
  <c r="DE15" i="33" s="1"/>
  <c r="DF15" i="33" s="1"/>
  <c r="CT15" i="33" s="1"/>
  <c r="CC646" i="33"/>
  <c r="BS23" i="24"/>
  <c r="CH112" i="24" s="1"/>
  <c r="CD47" i="33"/>
  <c r="BO15" i="33"/>
  <c r="BK13" i="33"/>
  <c r="CD30" i="33"/>
  <c r="CD15" i="33"/>
  <c r="BO11" i="33"/>
  <c r="BK14" i="33"/>
  <c r="CD38" i="33"/>
  <c r="BE19" i="35"/>
  <c r="BI19" i="35" s="1"/>
  <c r="BF14" i="33"/>
  <c r="CW14" i="33"/>
  <c r="CC37" i="33"/>
  <c r="CC15" i="33"/>
  <c r="BN11" i="33"/>
  <c r="BP11" i="33"/>
  <c r="CA15" i="33"/>
  <c r="CW13" i="33"/>
  <c r="CC29" i="33"/>
  <c r="BF13" i="33"/>
  <c r="CH37" i="24"/>
  <c r="BK14" i="24"/>
  <c r="CZ14" i="24"/>
  <c r="DE14" i="24" s="1"/>
  <c r="CH30" i="24"/>
  <c r="BO13" i="24"/>
  <c r="AT13" i="24"/>
  <c r="S13" i="24" s="1"/>
  <c r="M13" i="24"/>
  <c r="BE13" i="24"/>
  <c r="BF13" i="24"/>
  <c r="R13" i="24" s="1"/>
  <c r="CF47" i="24"/>
  <c r="CH47" i="24"/>
  <c r="BS15" i="24"/>
  <c r="DH15" i="24"/>
  <c r="DI15" i="24" s="1"/>
  <c r="DJ15" i="24" s="1"/>
  <c r="CF14" i="24"/>
  <c r="BM11" i="24"/>
  <c r="BN11" i="24"/>
  <c r="CG14" i="24"/>
  <c r="CH16" i="24"/>
  <c r="BW11" i="24"/>
  <c r="CE15" i="24"/>
  <c r="BT11" i="24"/>
  <c r="CY11" i="24"/>
  <c r="CT11" i="24" s="1"/>
  <c r="CX11" i="24"/>
  <c r="CC655" i="33"/>
  <c r="BJ19" i="24"/>
  <c r="CG78" i="24" s="1"/>
  <c r="CG77" i="24"/>
  <c r="BM19" i="24"/>
  <c r="CF79" i="24" s="1"/>
  <c r="DA19" i="24"/>
  <c r="DF19" i="24" s="1"/>
  <c r="DH19" i="24" s="1"/>
  <c r="DI19" i="24" s="1"/>
  <c r="DJ19" i="24" s="1"/>
  <c r="CY19" i="24" s="1"/>
  <c r="CT19" i="24" s="1"/>
  <c r="DA20" i="24"/>
  <c r="DF20" i="24" s="1"/>
  <c r="DH20" i="24" s="1"/>
  <c r="DI20" i="24" s="1"/>
  <c r="DJ20" i="24" s="1"/>
  <c r="CY20" i="24" s="1"/>
  <c r="CT20" i="24" s="1"/>
  <c r="BJ20" i="24"/>
  <c r="CG86" i="24" s="1"/>
  <c r="CD60" i="33"/>
  <c r="BI20" i="24"/>
  <c r="CF86" i="24" s="1"/>
  <c r="BI91" i="33"/>
  <c r="CB656" i="33" s="1"/>
  <c r="CB654" i="33"/>
  <c r="CF109" i="24"/>
  <c r="BI23" i="24"/>
  <c r="CH79" i="24"/>
  <c r="BS19" i="24"/>
  <c r="DF23" i="24"/>
  <c r="DH23" i="24" s="1"/>
  <c r="DI23" i="24" s="1"/>
  <c r="DJ23" i="24" s="1"/>
  <c r="CY23" i="24" s="1"/>
  <c r="CT23" i="24" s="1"/>
  <c r="CG94" i="24"/>
  <c r="BN21" i="24"/>
  <c r="CH96" i="24"/>
  <c r="BW21" i="24"/>
  <c r="CH88" i="24"/>
  <c r="BW20" i="24"/>
  <c r="CH103" i="24"/>
  <c r="BS22" i="24"/>
  <c r="DF21" i="24"/>
  <c r="DH21" i="24" s="1"/>
  <c r="DI21" i="24" s="1"/>
  <c r="DJ21" i="24" s="1"/>
  <c r="CY21" i="24" s="1"/>
  <c r="CT21" i="24" s="1"/>
  <c r="CF93" i="24"/>
  <c r="BI21" i="24"/>
  <c r="CG119" i="24"/>
  <c r="BR24" i="24"/>
  <c r="CH120" i="24"/>
  <c r="BW24" i="24"/>
  <c r="CF101" i="24"/>
  <c r="BI22" i="24"/>
  <c r="CX24" i="24"/>
  <c r="CR24" i="24" s="1"/>
  <c r="DF22" i="24"/>
  <c r="DH22" i="24" s="1"/>
  <c r="DI22" i="24" s="1"/>
  <c r="DJ22" i="24" s="1"/>
  <c r="CY22" i="24" s="1"/>
  <c r="CT22" i="24" s="1"/>
  <c r="CG110" i="24"/>
  <c r="BN23" i="24"/>
  <c r="CG102" i="24"/>
  <c r="BN22" i="24"/>
  <c r="CC887" i="33"/>
  <c r="CE889" i="35"/>
  <c r="AK16" i="33"/>
  <c r="AL16" i="33" s="1"/>
  <c r="AQ16" i="33" s="1"/>
  <c r="AO16" i="24"/>
  <c r="AS16" i="24"/>
  <c r="CV16" i="33"/>
  <c r="CD53" i="33"/>
  <c r="BG16" i="33"/>
  <c r="CH70" i="24"/>
  <c r="BO18" i="24"/>
  <c r="AP18" i="24"/>
  <c r="AU18" i="24" s="1"/>
  <c r="BM90" i="24"/>
  <c r="CF647" i="24" s="1"/>
  <c r="AL18" i="33"/>
  <c r="AQ18" i="33" s="1"/>
  <c r="CH53" i="24"/>
  <c r="CZ16" i="24"/>
  <c r="DE16" i="24" s="1"/>
  <c r="BK16" i="24"/>
  <c r="CD69" i="33"/>
  <c r="BG18" i="33"/>
  <c r="CV18" i="33"/>
  <c r="CD889" i="35"/>
  <c r="CD649" i="35"/>
  <c r="CB887" i="33"/>
  <c r="CG886" i="24"/>
  <c r="CE647" i="34"/>
  <c r="CD647" i="34"/>
  <c r="AL12" i="34"/>
  <c r="AM12" i="34" s="1"/>
  <c r="AR12" i="34" s="1"/>
  <c r="R12" i="34" s="1"/>
  <c r="AP12" i="34"/>
  <c r="BK120" i="34"/>
  <c r="CE888" i="34" s="1"/>
  <c r="AP17" i="34"/>
  <c r="BH49" i="7"/>
  <c r="BI49" i="7" s="1"/>
  <c r="BN49" i="7" s="1"/>
  <c r="BQ120" i="24"/>
  <c r="CF888" i="24" s="1"/>
  <c r="CG887" i="24"/>
  <c r="BP93" i="35"/>
  <c r="CE659" i="35" s="1"/>
  <c r="CF886" i="24"/>
  <c r="AM19" i="35"/>
  <c r="AN19" i="35" s="1"/>
  <c r="AS19" i="35" s="1"/>
  <c r="R19" i="35" s="1"/>
  <c r="AQ19" i="35"/>
  <c r="CF654" i="24"/>
  <c r="BN90" i="24"/>
  <c r="CG647" i="24" s="1"/>
  <c r="CF650" i="35"/>
  <c r="BQ92" i="35"/>
  <c r="BO91" i="33"/>
  <c r="CD656" i="33"/>
  <c r="CD658" i="35"/>
  <c r="BO93" i="35"/>
  <c r="BC12" i="33"/>
  <c r="CD20" i="33"/>
  <c r="BO90" i="34"/>
  <c r="BP90" i="34"/>
  <c r="CF649" i="34" s="1"/>
  <c r="CE648" i="34"/>
  <c r="BH17" i="34"/>
  <c r="CX17" i="34"/>
  <c r="CF61" i="34"/>
  <c r="AP12" i="24"/>
  <c r="AU12" i="24" s="1"/>
  <c r="BQ93" i="35"/>
  <c r="CF658" i="35"/>
  <c r="BP120" i="34"/>
  <c r="CF889" i="34" s="1"/>
  <c r="BG17" i="33"/>
  <c r="CV17" i="33"/>
  <c r="CD61" i="33"/>
  <c r="BO122" i="35"/>
  <c r="CD890" i="35"/>
  <c r="BQ91" i="34"/>
  <c r="BU120" i="34"/>
  <c r="CB20" i="33"/>
  <c r="CX14" i="35"/>
  <c r="CF23" i="35"/>
  <c r="BI14" i="35"/>
  <c r="AN17" i="33"/>
  <c r="BB17" i="33" s="1"/>
  <c r="BJ90" i="33"/>
  <c r="CC647" i="33"/>
  <c r="AL12" i="33"/>
  <c r="AQ12" i="33" s="1"/>
  <c r="BS90" i="33"/>
  <c r="CD649" i="33"/>
  <c r="CH21" i="24"/>
  <c r="CZ12" i="24"/>
  <c r="BK12" i="24"/>
  <c r="P17" i="33"/>
  <c r="K17" i="33"/>
  <c r="CD655" i="34"/>
  <c r="BK91" i="34"/>
  <c r="BU90" i="34"/>
  <c r="BQ122" i="35"/>
  <c r="CF890" i="35"/>
  <c r="CD888" i="34"/>
  <c r="CC656" i="33"/>
  <c r="BN91" i="33"/>
  <c r="CE650" i="35"/>
  <c r="BP92" i="35"/>
  <c r="AP14" i="35"/>
  <c r="CA20" i="33"/>
  <c r="CD650" i="35"/>
  <c r="BO92" i="35"/>
  <c r="CX12" i="34"/>
  <c r="BH12" i="34"/>
  <c r="CF21" i="34"/>
  <c r="BN120" i="33"/>
  <c r="CC888" i="33"/>
  <c r="R14" i="35"/>
  <c r="N14" i="35"/>
  <c r="AR17" i="34"/>
  <c r="BL91" i="34"/>
  <c r="CF656" i="34" s="1"/>
  <c r="CE655" i="34"/>
  <c r="BM120" i="33"/>
  <c r="CB888" i="33"/>
  <c r="BP122" i="35"/>
  <c r="CE890" i="35"/>
  <c r="BO120" i="33"/>
  <c r="CD888" i="33"/>
  <c r="T17" i="24"/>
  <c r="O17" i="24"/>
  <c r="CG888" i="24"/>
  <c r="BV120" i="24"/>
  <c r="CH61" i="24"/>
  <c r="BK17" i="24"/>
  <c r="CZ17" i="24"/>
  <c r="BQ91" i="24"/>
  <c r="CF655" i="24"/>
  <c r="CG655" i="24"/>
  <c r="BR91" i="24"/>
  <c r="BG52" i="7"/>
  <c r="BL52" i="7" s="1"/>
  <c r="BS90" i="24"/>
  <c r="CH647" i="24"/>
  <c r="BW120" i="24"/>
  <c r="CH888" i="24"/>
  <c r="AR17" i="24"/>
  <c r="BS91" i="24"/>
  <c r="CH655" i="24"/>
  <c r="BL43" i="7"/>
  <c r="BL42" i="7"/>
  <c r="BH42" i="7"/>
  <c r="BI42" i="7" s="1"/>
  <c r="BN42" i="7" s="1"/>
  <c r="BG53" i="7"/>
  <c r="BI43" i="7"/>
  <c r="BN43" i="7" s="1"/>
  <c r="I41" i="7"/>
  <c r="BM41" i="7"/>
  <c r="BI48" i="7"/>
  <c r="BN48" i="7" s="1"/>
  <c r="BM47" i="7"/>
  <c r="I47" i="7"/>
  <c r="I37" i="7"/>
  <c r="BM37" i="7"/>
  <c r="BK50" i="7"/>
  <c r="BI39" i="7"/>
  <c r="BN39" i="7" s="1"/>
  <c r="BK51" i="7"/>
  <c r="BI38" i="7"/>
  <c r="BN38" i="7" s="1"/>
  <c r="BI15" i="33" l="1"/>
  <c r="BM15" i="33" s="1"/>
  <c r="BN19" i="24"/>
  <c r="BQ19" i="24" s="1"/>
  <c r="CF80" i="24" s="1"/>
  <c r="BM11" i="33"/>
  <c r="BQ11" i="33" s="1"/>
  <c r="CF119" i="24"/>
  <c r="CB647" i="33"/>
  <c r="BR15" i="24"/>
  <c r="BV15" i="24" s="1"/>
  <c r="CC47" i="33"/>
  <c r="BQ15" i="24"/>
  <c r="CF48" i="24" s="1"/>
  <c r="CB29" i="33"/>
  <c r="BI14" i="24"/>
  <c r="BM14" i="24" s="1"/>
  <c r="CB37" i="33"/>
  <c r="BJ14" i="24"/>
  <c r="CG38" i="24" s="1"/>
  <c r="CG37" i="24"/>
  <c r="DA14" i="24"/>
  <c r="DF14" i="24" s="1"/>
  <c r="DH14" i="24" s="1"/>
  <c r="DI14" i="24" s="1"/>
  <c r="DJ14" i="24" s="1"/>
  <c r="CY14" i="24" s="1"/>
  <c r="CT14" i="24" s="1"/>
  <c r="CU15" i="33"/>
  <c r="CP15" i="33" s="1"/>
  <c r="CN15" i="33" s="1"/>
  <c r="BW23" i="24"/>
  <c r="CA23" i="24" s="1"/>
  <c r="CH114" i="24" s="1"/>
  <c r="CX19" i="35"/>
  <c r="DC19" i="35" s="1"/>
  <c r="CF63" i="35"/>
  <c r="BR15" i="33"/>
  <c r="CC48" i="33"/>
  <c r="DB14" i="33"/>
  <c r="DD14" i="33" s="1"/>
  <c r="DE14" i="33" s="1"/>
  <c r="DF14" i="33" s="1"/>
  <c r="CU14" i="33" s="1"/>
  <c r="CP14" i="33" s="1"/>
  <c r="CA16" i="33"/>
  <c r="BT11" i="33"/>
  <c r="CB38" i="33"/>
  <c r="BI14" i="33"/>
  <c r="CD39" i="33"/>
  <c r="BO14" i="33"/>
  <c r="BO13" i="33"/>
  <c r="CD31" i="33"/>
  <c r="DB13" i="33"/>
  <c r="DD13" i="33" s="1"/>
  <c r="DE13" i="33" s="1"/>
  <c r="DF13" i="33" s="1"/>
  <c r="CU13" i="33" s="1"/>
  <c r="CP13" i="33" s="1"/>
  <c r="BJ14" i="33"/>
  <c r="CC38" i="33"/>
  <c r="BR11" i="33"/>
  <c r="CC16" i="33"/>
  <c r="CC30" i="33"/>
  <c r="BJ13" i="33"/>
  <c r="CD16" i="33"/>
  <c r="BS11" i="33"/>
  <c r="CD48" i="33"/>
  <c r="BS15" i="33"/>
  <c r="BI13" i="33"/>
  <c r="CB30" i="33"/>
  <c r="BJ13" i="24"/>
  <c r="DA13" i="24"/>
  <c r="CG29" i="24"/>
  <c r="CH31" i="24"/>
  <c r="BS13" i="24"/>
  <c r="CY15" i="24"/>
  <c r="CT15" i="24" s="1"/>
  <c r="CX15" i="24"/>
  <c r="CH48" i="24"/>
  <c r="BW15" i="24"/>
  <c r="CH38" i="24"/>
  <c r="BO14" i="24"/>
  <c r="CF29" i="24"/>
  <c r="BI13" i="24"/>
  <c r="BR11" i="24"/>
  <c r="CG15" i="24"/>
  <c r="CF15" i="24"/>
  <c r="BQ11" i="24"/>
  <c r="CE16" i="24"/>
  <c r="BX11" i="24"/>
  <c r="CH17" i="24"/>
  <c r="CA11" i="24"/>
  <c r="CH18" i="24" s="1"/>
  <c r="CR11" i="24"/>
  <c r="BN20" i="24"/>
  <c r="CG87" i="24" s="1"/>
  <c r="BM20" i="24"/>
  <c r="CF87" i="24" s="1"/>
  <c r="BM91" i="33"/>
  <c r="CB657" i="33" s="1"/>
  <c r="CX19" i="24"/>
  <c r="CR19" i="24" s="1"/>
  <c r="CX20" i="24"/>
  <c r="CR20" i="24" s="1"/>
  <c r="CX22" i="24"/>
  <c r="CR22" i="24" s="1"/>
  <c r="CG103" i="24"/>
  <c r="BR22" i="24"/>
  <c r="CG120" i="24"/>
  <c r="BV24" i="24"/>
  <c r="CH89" i="24"/>
  <c r="CA20" i="24"/>
  <c r="CH90" i="24" s="1"/>
  <c r="CX23" i="24"/>
  <c r="CR23" i="24" s="1"/>
  <c r="CF102" i="24"/>
  <c r="BM22" i="24"/>
  <c r="CF94" i="24"/>
  <c r="BM21" i="24"/>
  <c r="CH80" i="24"/>
  <c r="BW19" i="24"/>
  <c r="CH121" i="24"/>
  <c r="CA24" i="24"/>
  <c r="CH122" i="24" s="1"/>
  <c r="CH97" i="24"/>
  <c r="CA21" i="24"/>
  <c r="CH98" i="24" s="1"/>
  <c r="CF120" i="24"/>
  <c r="BU24" i="24"/>
  <c r="CX21" i="24"/>
  <c r="CR21" i="24" s="1"/>
  <c r="CH104" i="24"/>
  <c r="BW22" i="24"/>
  <c r="CG95" i="24"/>
  <c r="BR21" i="24"/>
  <c r="CF110" i="24"/>
  <c r="BM23" i="24"/>
  <c r="CG111" i="24"/>
  <c r="BR23" i="24"/>
  <c r="AN18" i="33"/>
  <c r="BB18" i="33" s="1"/>
  <c r="AR18" i="24"/>
  <c r="BE18" i="24" s="1"/>
  <c r="CH71" i="24"/>
  <c r="BS18" i="24"/>
  <c r="P18" i="33"/>
  <c r="K18" i="33"/>
  <c r="CD54" i="33"/>
  <c r="BK16" i="33"/>
  <c r="DA18" i="33"/>
  <c r="P16" i="33"/>
  <c r="K16" i="33"/>
  <c r="BK18" i="33"/>
  <c r="CD70" i="33"/>
  <c r="DA16" i="33"/>
  <c r="T18" i="24"/>
  <c r="O18" i="24"/>
  <c r="CH54" i="24"/>
  <c r="BO16" i="24"/>
  <c r="AN16" i="33"/>
  <c r="AP16" i="24"/>
  <c r="AU16" i="24" s="1"/>
  <c r="BO120" i="34"/>
  <c r="CE889" i="34" s="1"/>
  <c r="BU120" i="24"/>
  <c r="BY120" i="24" s="1"/>
  <c r="CF890" i="24" s="1"/>
  <c r="AO12" i="34"/>
  <c r="AQ12" i="34" s="1"/>
  <c r="N12" i="34"/>
  <c r="P12" i="34" s="1"/>
  <c r="N19" i="35"/>
  <c r="O19" i="35" s="1"/>
  <c r="AP19" i="35"/>
  <c r="AR19" i="35" s="1"/>
  <c r="BQ90" i="24"/>
  <c r="CF648" i="24" s="1"/>
  <c r="BR90" i="24"/>
  <c r="BV90" i="24" s="1"/>
  <c r="BT93" i="35"/>
  <c r="CE660" i="35" s="1"/>
  <c r="AR12" i="24"/>
  <c r="AT12" i="24" s="1"/>
  <c r="S12" i="24" s="1"/>
  <c r="BS120" i="33"/>
  <c r="CD889" i="33"/>
  <c r="AO17" i="34"/>
  <c r="BR120" i="33"/>
  <c r="CC889" i="33"/>
  <c r="CF24" i="35"/>
  <c r="BM14" i="35"/>
  <c r="BK17" i="33"/>
  <c r="CD62" i="33"/>
  <c r="DC17" i="34"/>
  <c r="R17" i="34"/>
  <c r="N17" i="34"/>
  <c r="M17" i="33"/>
  <c r="L17" i="33"/>
  <c r="J17" i="33"/>
  <c r="N17" i="33" s="1"/>
  <c r="BW90" i="33"/>
  <c r="CD651" i="33" s="1"/>
  <c r="CD650" i="33"/>
  <c r="BY120" i="34"/>
  <c r="BM17" i="34"/>
  <c r="CF62" i="34"/>
  <c r="BT122" i="35"/>
  <c r="CE891" i="35"/>
  <c r="BM12" i="34"/>
  <c r="CF22" i="34"/>
  <c r="BD14" i="35"/>
  <c r="K14" i="35"/>
  <c r="S14" i="35" s="1"/>
  <c r="AR14" i="35"/>
  <c r="BF14" i="35"/>
  <c r="BC14" i="35"/>
  <c r="BU122" i="35"/>
  <c r="CF891" i="35"/>
  <c r="AN12" i="33"/>
  <c r="DC14" i="35"/>
  <c r="BT120" i="34"/>
  <c r="CF890" i="34" s="1"/>
  <c r="DC12" i="34"/>
  <c r="CE651" i="35"/>
  <c r="BT92" i="35"/>
  <c r="BY90" i="34"/>
  <c r="P12" i="33"/>
  <c r="K12" i="33"/>
  <c r="BU91" i="34"/>
  <c r="BS90" i="34"/>
  <c r="BT90" i="34"/>
  <c r="CF650" i="34" s="1"/>
  <c r="CE649" i="34"/>
  <c r="BQ120" i="33"/>
  <c r="CB889" i="33"/>
  <c r="BU93" i="35"/>
  <c r="CF659" i="35"/>
  <c r="BS91" i="33"/>
  <c r="CD657" i="33"/>
  <c r="BM19" i="35"/>
  <c r="CF64" i="35"/>
  <c r="P14" i="35"/>
  <c r="O14" i="35"/>
  <c r="M14" i="35"/>
  <c r="BR91" i="33"/>
  <c r="CC657" i="33"/>
  <c r="CH22" i="24"/>
  <c r="BO12" i="24"/>
  <c r="BN90" i="33"/>
  <c r="CC648" i="33"/>
  <c r="BS122" i="35"/>
  <c r="CD891" i="35"/>
  <c r="CF651" i="35"/>
  <c r="BU92" i="35"/>
  <c r="BP91" i="34"/>
  <c r="CF657" i="34" s="1"/>
  <c r="CE656" i="34"/>
  <c r="CD651" i="35"/>
  <c r="BS92" i="35"/>
  <c r="CB648" i="33"/>
  <c r="BM90" i="33"/>
  <c r="DE12" i="24"/>
  <c r="AP17" i="33"/>
  <c r="O17" i="33" s="1"/>
  <c r="I17" i="33"/>
  <c r="BA17" i="33"/>
  <c r="T12" i="24"/>
  <c r="O12" i="24"/>
  <c r="CV12" i="33"/>
  <c r="BG12" i="33"/>
  <c r="CD21" i="33"/>
  <c r="CW17" i="33"/>
  <c r="DB17" i="33" s="1"/>
  <c r="BF17" i="33"/>
  <c r="CC61" i="33"/>
  <c r="BO91" i="34"/>
  <c r="CD656" i="34"/>
  <c r="DA17" i="33"/>
  <c r="CD659" i="35"/>
  <c r="BS93" i="35"/>
  <c r="BH52" i="7"/>
  <c r="BI52" i="7" s="1"/>
  <c r="BN52" i="7" s="1"/>
  <c r="DE17" i="24"/>
  <c r="M17" i="24"/>
  <c r="AT17" i="24"/>
  <c r="S17" i="24" s="1"/>
  <c r="BE17" i="24"/>
  <c r="BZ120" i="24"/>
  <c r="CG890" i="24" s="1"/>
  <c r="CG889" i="24"/>
  <c r="BW90" i="24"/>
  <c r="CH648" i="24"/>
  <c r="CA120" i="24"/>
  <c r="CH890" i="24" s="1"/>
  <c r="CH889" i="24"/>
  <c r="Q17" i="24"/>
  <c r="N17" i="24"/>
  <c r="P17" i="24"/>
  <c r="CG656" i="24"/>
  <c r="BV91" i="24"/>
  <c r="CH62" i="24"/>
  <c r="BO17" i="24"/>
  <c r="CH656" i="24"/>
  <c r="BW91" i="24"/>
  <c r="CF656" i="24"/>
  <c r="BU91" i="24"/>
  <c r="BF17" i="24"/>
  <c r="R17" i="24" s="1"/>
  <c r="BK38" i="7"/>
  <c r="BM38" i="7" s="1"/>
  <c r="BL53" i="7"/>
  <c r="BH53" i="7"/>
  <c r="BM51" i="7"/>
  <c r="I51" i="7"/>
  <c r="BK42" i="7"/>
  <c r="BK43" i="7"/>
  <c r="BK39" i="7"/>
  <c r="I50" i="7"/>
  <c r="BM50" i="7"/>
  <c r="BK48" i="7"/>
  <c r="BK49" i="7"/>
  <c r="CB47" i="33" l="1"/>
  <c r="CG79" i="24"/>
  <c r="CB16" i="33"/>
  <c r="BR19" i="24"/>
  <c r="CG80" i="24" s="1"/>
  <c r="CG48" i="24"/>
  <c r="BU15" i="24"/>
  <c r="CF49" i="24" s="1"/>
  <c r="CH113" i="24"/>
  <c r="CF38" i="24"/>
  <c r="BN14" i="24"/>
  <c r="CG39" i="24" s="1"/>
  <c r="CT14" i="33"/>
  <c r="CN14" i="33" s="1"/>
  <c r="BX11" i="33"/>
  <c r="CA18" i="33" s="1"/>
  <c r="CA17" i="33"/>
  <c r="CX14" i="24"/>
  <c r="CR14" i="24" s="1"/>
  <c r="CB48" i="33"/>
  <c r="BQ15" i="33"/>
  <c r="BS13" i="33"/>
  <c r="CD32" i="33"/>
  <c r="CB31" i="33"/>
  <c r="BM13" i="33"/>
  <c r="BS14" i="33"/>
  <c r="CD40" i="33"/>
  <c r="BW15" i="33"/>
  <c r="CD50" i="33" s="1"/>
  <c r="CD49" i="33"/>
  <c r="CC17" i="33"/>
  <c r="BV11" i="33"/>
  <c r="CC18" i="33" s="1"/>
  <c r="BM14" i="33"/>
  <c r="CB39" i="33"/>
  <c r="CD17" i="33"/>
  <c r="BW11" i="33"/>
  <c r="CD18" i="33" s="1"/>
  <c r="CC49" i="33"/>
  <c r="BV15" i="33"/>
  <c r="CC50" i="33" s="1"/>
  <c r="CC31" i="33"/>
  <c r="BN13" i="33"/>
  <c r="CC39" i="33"/>
  <c r="BN14" i="33"/>
  <c r="CB17" i="33"/>
  <c r="BU11" i="33"/>
  <c r="CB18" i="33" s="1"/>
  <c r="CT13" i="33"/>
  <c r="CN13" i="33" s="1"/>
  <c r="CR15" i="24"/>
  <c r="CH39" i="24"/>
  <c r="BS14" i="24"/>
  <c r="CH32" i="24"/>
  <c r="BW13" i="24"/>
  <c r="CG49" i="24"/>
  <c r="BZ15" i="24"/>
  <c r="CG50" i="24" s="1"/>
  <c r="CF39" i="24"/>
  <c r="BM13" i="24"/>
  <c r="CF30" i="24"/>
  <c r="CH49" i="24"/>
  <c r="CA15" i="24"/>
  <c r="CH50" i="24" s="1"/>
  <c r="DF13" i="24"/>
  <c r="DH13" i="24" s="1"/>
  <c r="DI13" i="24" s="1"/>
  <c r="DJ13" i="24" s="1"/>
  <c r="CY13" i="24" s="1"/>
  <c r="CT13" i="24" s="1"/>
  <c r="CG30" i="24"/>
  <c r="BN13" i="24"/>
  <c r="CF16" i="24"/>
  <c r="BU11" i="24"/>
  <c r="CG16" i="24"/>
  <c r="BV11" i="24"/>
  <c r="CE17" i="24"/>
  <c r="CB11" i="24"/>
  <c r="BR20" i="24"/>
  <c r="CG88" i="24" s="1"/>
  <c r="BC12" i="34"/>
  <c r="CY12" i="34" s="1"/>
  <c r="BQ91" i="33"/>
  <c r="CB658" i="33" s="1"/>
  <c r="BQ20" i="24"/>
  <c r="CF88" i="24" s="1"/>
  <c r="CG96" i="24"/>
  <c r="BV21" i="24"/>
  <c r="CF95" i="24"/>
  <c r="BQ21" i="24"/>
  <c r="CH105" i="24"/>
  <c r="CA22" i="24"/>
  <c r="CH106" i="24" s="1"/>
  <c r="CF103" i="24"/>
  <c r="BQ22" i="24"/>
  <c r="CG121" i="24"/>
  <c r="BZ24" i="24"/>
  <c r="CG122" i="24" s="1"/>
  <c r="CG112" i="24"/>
  <c r="BV23" i="24"/>
  <c r="CF121" i="24"/>
  <c r="BY24" i="24"/>
  <c r="CF122" i="24" s="1"/>
  <c r="CH81" i="24"/>
  <c r="CA19" i="24"/>
  <c r="CH82" i="24" s="1"/>
  <c r="CG104" i="24"/>
  <c r="BV22" i="24"/>
  <c r="AT18" i="24"/>
  <c r="S18" i="24" s="1"/>
  <c r="CF111" i="24"/>
  <c r="BQ23" i="24"/>
  <c r="BA18" i="33"/>
  <c r="CB69" i="33" s="1"/>
  <c r="I18" i="33"/>
  <c r="AP18" i="33"/>
  <c r="O18" i="33" s="1"/>
  <c r="BF18" i="24"/>
  <c r="DA18" i="24" s="1"/>
  <c r="M18" i="24"/>
  <c r="N18" i="24"/>
  <c r="Q18" i="24"/>
  <c r="P18" i="24"/>
  <c r="CD71" i="33"/>
  <c r="BO18" i="33"/>
  <c r="J18" i="33"/>
  <c r="N18" i="33" s="1"/>
  <c r="M18" i="33"/>
  <c r="L18" i="33"/>
  <c r="CC69" i="33"/>
  <c r="BF18" i="33"/>
  <c r="CW18" i="33"/>
  <c r="M16" i="33"/>
  <c r="L16" i="33"/>
  <c r="J16" i="33"/>
  <c r="AR16" i="24"/>
  <c r="BE12" i="34"/>
  <c r="BI12" i="34" s="1"/>
  <c r="T16" i="24"/>
  <c r="O16" i="24"/>
  <c r="BB12" i="34"/>
  <c r="BB16" i="33"/>
  <c r="N16" i="33" s="1"/>
  <c r="I16" i="33"/>
  <c r="AP16" i="33"/>
  <c r="O16" i="33" s="1"/>
  <c r="BA16" i="33"/>
  <c r="CF69" i="24"/>
  <c r="K12" i="34"/>
  <c r="S12" i="34" s="1"/>
  <c r="AW13" i="34" s="1"/>
  <c r="CH55" i="24"/>
  <c r="BS16" i="24"/>
  <c r="CD55" i="33"/>
  <c r="BO16" i="33"/>
  <c r="CH72" i="24"/>
  <c r="BW18" i="24"/>
  <c r="CF889" i="24"/>
  <c r="K19" i="35"/>
  <c r="O12" i="34"/>
  <c r="BS120" i="34"/>
  <c r="CE890" i="34" s="1"/>
  <c r="M12" i="34"/>
  <c r="CG648" i="24"/>
  <c r="BF12" i="24"/>
  <c r="DA12" i="24" s="1"/>
  <c r="BE12" i="24"/>
  <c r="CF21" i="24" s="1"/>
  <c r="M12" i="24"/>
  <c r="U12" i="24" s="1"/>
  <c r="U13" i="24" s="1"/>
  <c r="U14" i="24" s="1"/>
  <c r="U15" i="24" s="1"/>
  <c r="BD19" i="35"/>
  <c r="CY19" i="35" s="1"/>
  <c r="P19" i="35"/>
  <c r="M19" i="35"/>
  <c r="BC19" i="35"/>
  <c r="BU90" i="24"/>
  <c r="CF649" i="24" s="1"/>
  <c r="Q14" i="35"/>
  <c r="DD17" i="33"/>
  <c r="DE17" i="33" s="1"/>
  <c r="DF17" i="33" s="1"/>
  <c r="CU17" i="33" s="1"/>
  <c r="CP17" i="33" s="1"/>
  <c r="BK12" i="33"/>
  <c r="CD22" i="33"/>
  <c r="BY92" i="35"/>
  <c r="CF653" i="35" s="1"/>
  <c r="CF652" i="35"/>
  <c r="BU120" i="33"/>
  <c r="CB891" i="33" s="1"/>
  <c r="CB890" i="33"/>
  <c r="M12" i="33"/>
  <c r="L12" i="33"/>
  <c r="J12" i="33"/>
  <c r="BQ12" i="34"/>
  <c r="DA12" i="33"/>
  <c r="BW91" i="33"/>
  <c r="CD659" i="33" s="1"/>
  <c r="CD658" i="33"/>
  <c r="BY122" i="35"/>
  <c r="CF893" i="35" s="1"/>
  <c r="CF892" i="35"/>
  <c r="BQ90" i="33"/>
  <c r="CB649" i="33"/>
  <c r="BV91" i="33"/>
  <c r="CC659" i="33" s="1"/>
  <c r="CC658" i="33"/>
  <c r="CE650" i="34"/>
  <c r="BX90" i="34"/>
  <c r="CD23" i="35"/>
  <c r="BG14" i="35"/>
  <c r="BV120" i="33"/>
  <c r="CC891" i="33" s="1"/>
  <c r="CC890" i="33"/>
  <c r="BW93" i="35"/>
  <c r="CD661" i="35" s="1"/>
  <c r="CD660" i="35"/>
  <c r="BS91" i="34"/>
  <c r="P12" i="24"/>
  <c r="Q12" i="24"/>
  <c r="N12" i="24"/>
  <c r="BY93" i="35"/>
  <c r="CF661" i="35" s="1"/>
  <c r="CF660" i="35"/>
  <c r="BW90" i="34"/>
  <c r="BJ14" i="35"/>
  <c r="CC23" i="35"/>
  <c r="AQ17" i="34"/>
  <c r="K17" i="34"/>
  <c r="BB17" i="34"/>
  <c r="BY91" i="34"/>
  <c r="BX120" i="34"/>
  <c r="BX122" i="35"/>
  <c r="CE893" i="35" s="1"/>
  <c r="CE892" i="35"/>
  <c r="BO17" i="33"/>
  <c r="CD63" i="33"/>
  <c r="CC62" i="33"/>
  <c r="BJ17" i="33"/>
  <c r="BE17" i="33"/>
  <c r="CB61" i="33"/>
  <c r="AX15" i="35"/>
  <c r="S15" i="35"/>
  <c r="CF25" i="35"/>
  <c r="BQ14" i="35"/>
  <c r="BW120" i="33"/>
  <c r="CD891" i="33" s="1"/>
  <c r="CD890" i="33"/>
  <c r="CD652" i="35"/>
  <c r="BW92" i="35"/>
  <c r="CD653" i="35" s="1"/>
  <c r="CC649" i="33"/>
  <c r="BR90" i="33"/>
  <c r="CE23" i="35"/>
  <c r="BH14" i="35"/>
  <c r="CY14" i="35"/>
  <c r="BQ17" i="34"/>
  <c r="BC17" i="34"/>
  <c r="CE657" i="34"/>
  <c r="BT91" i="34"/>
  <c r="CF658" i="34" s="1"/>
  <c r="BW122" i="35"/>
  <c r="CD893" i="35" s="1"/>
  <c r="CD892" i="35"/>
  <c r="CH23" i="24"/>
  <c r="BS12" i="24"/>
  <c r="BQ19" i="35"/>
  <c r="CF65" i="35"/>
  <c r="BX92" i="35"/>
  <c r="CE653" i="35" s="1"/>
  <c r="CE652" i="35"/>
  <c r="BB12" i="33"/>
  <c r="N12" i="33" s="1"/>
  <c r="I12" i="33"/>
  <c r="Q12" i="33" s="1"/>
  <c r="AP12" i="33"/>
  <c r="O12" i="33" s="1"/>
  <c r="BA12" i="33"/>
  <c r="BD12" i="33"/>
  <c r="P17" i="34"/>
  <c r="O17" i="34"/>
  <c r="M17" i="34"/>
  <c r="BX93" i="35"/>
  <c r="CE661" i="35" s="1"/>
  <c r="BJ17" i="24"/>
  <c r="DA17" i="24"/>
  <c r="CG61" i="24"/>
  <c r="BY91" i="24"/>
  <c r="CF658" i="24" s="1"/>
  <c r="CF657" i="24"/>
  <c r="CG657" i="24"/>
  <c r="BZ91" i="24"/>
  <c r="CG658" i="24" s="1"/>
  <c r="BZ90" i="24"/>
  <c r="CG650" i="24" s="1"/>
  <c r="CG649" i="24"/>
  <c r="CF61" i="24"/>
  <c r="BI17" i="24"/>
  <c r="CH63" i="24"/>
  <c r="BS17" i="24"/>
  <c r="CA90" i="24"/>
  <c r="CH650" i="24" s="1"/>
  <c r="CH649" i="24"/>
  <c r="CH657" i="24"/>
  <c r="CA91" i="24"/>
  <c r="CH658" i="24" s="1"/>
  <c r="I38" i="7"/>
  <c r="BI53" i="7"/>
  <c r="BN53" i="7" s="1"/>
  <c r="BM48" i="7"/>
  <c r="I48" i="7"/>
  <c r="I49" i="7"/>
  <c r="BM49" i="7"/>
  <c r="BK52" i="7"/>
  <c r="I39" i="7"/>
  <c r="BM39" i="7"/>
  <c r="I43" i="7"/>
  <c r="BM43" i="7"/>
  <c r="BM42" i="7"/>
  <c r="I42" i="7"/>
  <c r="R18" i="24" l="1"/>
  <c r="BU19" i="24"/>
  <c r="CF81" i="24" s="1"/>
  <c r="R12" i="24"/>
  <c r="BV19" i="24"/>
  <c r="CG81" i="24" s="1"/>
  <c r="BY15" i="24"/>
  <c r="CF50" i="24" s="1"/>
  <c r="BR14" i="24"/>
  <c r="CG40" i="24" s="1"/>
  <c r="BQ14" i="24"/>
  <c r="CF40" i="24" s="1"/>
  <c r="CE21" i="34"/>
  <c r="BW13" i="33"/>
  <c r="CD34" i="33" s="1"/>
  <c r="CD33" i="33"/>
  <c r="CB49" i="33"/>
  <c r="BU15" i="33"/>
  <c r="CB50" i="33" s="1"/>
  <c r="BR14" i="33"/>
  <c r="CC40" i="33"/>
  <c r="BW14" i="33"/>
  <c r="CD42" i="33" s="1"/>
  <c r="CD41" i="33"/>
  <c r="CB40" i="33"/>
  <c r="BQ14" i="33"/>
  <c r="BQ13" i="33"/>
  <c r="CB32" i="33"/>
  <c r="CC32" i="33"/>
  <c r="BR13" i="33"/>
  <c r="CG31" i="24"/>
  <c r="BR13" i="24"/>
  <c r="CH40" i="24"/>
  <c r="BW14" i="24"/>
  <c r="CX13" i="24"/>
  <c r="CR13" i="24" s="1"/>
  <c r="CH33" i="24"/>
  <c r="CA13" i="24"/>
  <c r="CH34" i="24" s="1"/>
  <c r="BQ13" i="24"/>
  <c r="CF31" i="24"/>
  <c r="CG17" i="24"/>
  <c r="BZ11" i="24"/>
  <c r="CG18" i="24" s="1"/>
  <c r="CF17" i="24"/>
  <c r="BY11" i="24"/>
  <c r="CF18" i="24" s="1"/>
  <c r="CE18" i="24"/>
  <c r="AZ12" i="24"/>
  <c r="Q12" i="34"/>
  <c r="BF12" i="34"/>
  <c r="CD22" i="34" s="1"/>
  <c r="BG12" i="34"/>
  <c r="CE22" i="34" s="1"/>
  <c r="BU20" i="24"/>
  <c r="CF89" i="24" s="1"/>
  <c r="BV20" i="24"/>
  <c r="BU91" i="33"/>
  <c r="CB659" i="33" s="1"/>
  <c r="CG105" i="24"/>
  <c r="BZ22" i="24"/>
  <c r="CG106" i="24" s="1"/>
  <c r="CG113" i="24"/>
  <c r="BZ23" i="24"/>
  <c r="CG114" i="24" s="1"/>
  <c r="CF96" i="24"/>
  <c r="BU21" i="24"/>
  <c r="CF104" i="24"/>
  <c r="BU22" i="24"/>
  <c r="CG97" i="24"/>
  <c r="BZ21" i="24"/>
  <c r="CG98" i="24" s="1"/>
  <c r="CF112" i="24"/>
  <c r="BU23" i="24"/>
  <c r="BJ18" i="24"/>
  <c r="BN18" i="24" s="1"/>
  <c r="BI18" i="24"/>
  <c r="BM18" i="24" s="1"/>
  <c r="BW120" i="34"/>
  <c r="CE891" i="34" s="1"/>
  <c r="CC21" i="34"/>
  <c r="S13" i="34"/>
  <c r="AW14" i="34" s="1"/>
  <c r="BE18" i="33"/>
  <c r="CB70" i="33" s="1"/>
  <c r="CG69" i="24"/>
  <c r="CD21" i="34"/>
  <c r="CH56" i="24"/>
  <c r="BW16" i="24"/>
  <c r="CC53" i="33"/>
  <c r="BF16" i="33"/>
  <c r="CW16" i="33"/>
  <c r="M16" i="24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U95" i="24" s="1"/>
  <c r="U96" i="24" s="1"/>
  <c r="U97" i="24" s="1"/>
  <c r="U98" i="24" s="1"/>
  <c r="U99" i="24" s="1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U119" i="24" s="1"/>
  <c r="U120" i="24" s="1"/>
  <c r="AT16" i="24"/>
  <c r="S16" i="24" s="1"/>
  <c r="BE16" i="24"/>
  <c r="DF18" i="24"/>
  <c r="DH18" i="24" s="1"/>
  <c r="DI18" i="24" s="1"/>
  <c r="DJ18" i="24" s="1"/>
  <c r="CY18" i="24" s="1"/>
  <c r="CT18" i="24" s="1"/>
  <c r="BF16" i="24"/>
  <c r="CD72" i="33"/>
  <c r="BS18" i="33"/>
  <c r="P16" i="24"/>
  <c r="Q16" i="24"/>
  <c r="N16" i="24"/>
  <c r="CH73" i="24"/>
  <c r="CA18" i="24"/>
  <c r="CH74" i="24" s="1"/>
  <c r="DB18" i="33"/>
  <c r="DD18" i="33" s="1"/>
  <c r="DE18" i="33" s="1"/>
  <c r="DF18" i="33" s="1"/>
  <c r="CU18" i="33" s="1"/>
  <c r="CP18" i="33" s="1"/>
  <c r="CB53" i="33"/>
  <c r="BE16" i="33"/>
  <c r="CC70" i="33"/>
  <c r="BJ18" i="33"/>
  <c r="CD56" i="33"/>
  <c r="BS16" i="33"/>
  <c r="BH19" i="35"/>
  <c r="BL19" i="35" s="1"/>
  <c r="BG19" i="35"/>
  <c r="BK19" i="35" s="1"/>
  <c r="Q19" i="35"/>
  <c r="CE63" i="35"/>
  <c r="CD63" i="35"/>
  <c r="BI12" i="24"/>
  <c r="CF22" i="24" s="1"/>
  <c r="CG21" i="24"/>
  <c r="BJ12" i="24"/>
  <c r="CG22" i="24" s="1"/>
  <c r="BY90" i="24"/>
  <c r="CF650" i="24" s="1"/>
  <c r="CT17" i="33"/>
  <c r="CN17" i="33" s="1"/>
  <c r="CE651" i="34"/>
  <c r="CF651" i="34"/>
  <c r="CF891" i="34"/>
  <c r="BL14" i="35"/>
  <c r="CE24" i="35"/>
  <c r="BU14" i="35"/>
  <c r="CF26" i="35"/>
  <c r="CC24" i="35"/>
  <c r="BN14" i="35"/>
  <c r="CD24" i="35"/>
  <c r="BK14" i="35"/>
  <c r="CD64" i="33"/>
  <c r="BS17" i="33"/>
  <c r="CC27" i="34"/>
  <c r="BA13" i="34"/>
  <c r="BH12" i="33"/>
  <c r="CA21" i="33"/>
  <c r="CF66" i="35"/>
  <c r="BU19" i="35"/>
  <c r="S16" i="35"/>
  <c r="AX16" i="35"/>
  <c r="BN12" i="34"/>
  <c r="CC22" i="34"/>
  <c r="DD19" i="35"/>
  <c r="DF19" i="35" s="1"/>
  <c r="DG19" i="35" s="1"/>
  <c r="DH19" i="35" s="1"/>
  <c r="CW19" i="35" s="1"/>
  <c r="CR19" i="35" s="1"/>
  <c r="CC29" i="35"/>
  <c r="BB15" i="35"/>
  <c r="DD12" i="34"/>
  <c r="DF12" i="34" s="1"/>
  <c r="DG12" i="34" s="1"/>
  <c r="DH12" i="34" s="1"/>
  <c r="CW12" i="34" s="1"/>
  <c r="CR12" i="34" s="1"/>
  <c r="BW91" i="34"/>
  <c r="CE61" i="34"/>
  <c r="BG17" i="34"/>
  <c r="CY17" i="34"/>
  <c r="BF17" i="34"/>
  <c r="CD61" i="34"/>
  <c r="BU12" i="34"/>
  <c r="CH24" i="24"/>
  <c r="BW12" i="24"/>
  <c r="Q13" i="33"/>
  <c r="AV13" i="33"/>
  <c r="CC650" i="33"/>
  <c r="BV90" i="33"/>
  <c r="CC651" i="33" s="1"/>
  <c r="CB62" i="33"/>
  <c r="BI17" i="33"/>
  <c r="BU90" i="33"/>
  <c r="CB651" i="33" s="1"/>
  <c r="CB650" i="33"/>
  <c r="BF12" i="33"/>
  <c r="CW12" i="33"/>
  <c r="CC21" i="33"/>
  <c r="BU17" i="34"/>
  <c r="BN17" i="33"/>
  <c r="CC63" i="33"/>
  <c r="DF12" i="24"/>
  <c r="DH12" i="24" s="1"/>
  <c r="DI12" i="24" s="1"/>
  <c r="DJ12" i="24" s="1"/>
  <c r="CY12" i="24" s="1"/>
  <c r="CT12" i="24" s="1"/>
  <c r="CB21" i="33"/>
  <c r="BE12" i="33"/>
  <c r="Q17" i="34"/>
  <c r="CE658" i="34"/>
  <c r="BX91" i="34"/>
  <c r="DD14" i="35"/>
  <c r="DF14" i="35" s="1"/>
  <c r="DG14" i="35" s="1"/>
  <c r="DH14" i="35" s="1"/>
  <c r="CW14" i="35" s="1"/>
  <c r="CR14" i="35" s="1"/>
  <c r="BO12" i="33"/>
  <c r="CD23" i="33"/>
  <c r="CH64" i="24"/>
  <c r="BW17" i="24"/>
  <c r="CF62" i="24"/>
  <c r="BM17" i="24"/>
  <c r="DF17" i="24"/>
  <c r="DH17" i="24" s="1"/>
  <c r="DI17" i="24" s="1"/>
  <c r="DJ17" i="24" s="1"/>
  <c r="CY17" i="24" s="1"/>
  <c r="CT17" i="24" s="1"/>
  <c r="CG62" i="24"/>
  <c r="BN17" i="24"/>
  <c r="BK53" i="7"/>
  <c r="I52" i="7"/>
  <c r="BM52" i="7"/>
  <c r="R16" i="24" l="1"/>
  <c r="BY19" i="24"/>
  <c r="CF82" i="24" s="1"/>
  <c r="BZ19" i="24"/>
  <c r="CG82" i="24" s="1"/>
  <c r="BV14" i="24"/>
  <c r="CG41" i="24" s="1"/>
  <c r="BU14" i="24"/>
  <c r="CF41" i="24" s="1"/>
  <c r="BK12" i="34"/>
  <c r="CE23" i="34" s="1"/>
  <c r="CC41" i="33"/>
  <c r="BV14" i="33"/>
  <c r="CC42" i="33" s="1"/>
  <c r="CC33" i="33"/>
  <c r="BV13" i="33"/>
  <c r="CC34" i="33" s="1"/>
  <c r="CB33" i="33"/>
  <c r="BU13" i="33"/>
  <c r="CB34" i="33" s="1"/>
  <c r="BU14" i="33"/>
  <c r="CB42" i="33" s="1"/>
  <c r="CB41" i="33"/>
  <c r="CH41" i="24"/>
  <c r="CA14" i="24"/>
  <c r="CH42" i="24" s="1"/>
  <c r="CF32" i="24"/>
  <c r="BU13" i="24"/>
  <c r="CG32" i="24"/>
  <c r="BV13" i="24"/>
  <c r="CE19" i="24"/>
  <c r="BD12" i="24"/>
  <c r="BL12" i="34"/>
  <c r="CF23" i="34" s="1"/>
  <c r="BY20" i="24"/>
  <c r="CF90" i="24" s="1"/>
  <c r="BZ20" i="24"/>
  <c r="CG90" i="24" s="1"/>
  <c r="CG89" i="24"/>
  <c r="CF113" i="24"/>
  <c r="BY23" i="24"/>
  <c r="CF114" i="24" s="1"/>
  <c r="CF97" i="24"/>
  <c r="BY21" i="24"/>
  <c r="CF98" i="24" s="1"/>
  <c r="CF105" i="24"/>
  <c r="BY22" i="24"/>
  <c r="CF106" i="24" s="1"/>
  <c r="CG70" i="24"/>
  <c r="CF70" i="24"/>
  <c r="S14" i="34"/>
  <c r="AW15" i="34" s="1"/>
  <c r="BI18" i="33"/>
  <c r="CB71" i="33" s="1"/>
  <c r="CD64" i="35"/>
  <c r="CX18" i="24"/>
  <c r="CR18" i="24" s="1"/>
  <c r="BN18" i="33"/>
  <c r="CC71" i="33"/>
  <c r="CF53" i="24"/>
  <c r="BI16" i="24"/>
  <c r="CB54" i="33"/>
  <c r="BI16" i="33"/>
  <c r="DB16" i="33"/>
  <c r="DD16" i="33" s="1"/>
  <c r="DE16" i="33" s="1"/>
  <c r="DF16" i="33" s="1"/>
  <c r="CU16" i="33" s="1"/>
  <c r="CP16" i="33" s="1"/>
  <c r="BW18" i="33"/>
  <c r="CD74" i="33" s="1"/>
  <c r="CD73" i="33"/>
  <c r="CF71" i="24"/>
  <c r="BQ18" i="24"/>
  <c r="CG53" i="24"/>
  <c r="DA16" i="24"/>
  <c r="BJ16" i="24"/>
  <c r="CC54" i="33"/>
  <c r="BJ16" i="33"/>
  <c r="CT18" i="33"/>
  <c r="CN18" i="33" s="1"/>
  <c r="CG71" i="24"/>
  <c r="BR18" i="24"/>
  <c r="CH57" i="24"/>
  <c r="CA16" i="24"/>
  <c r="CH58" i="24" s="1"/>
  <c r="BW16" i="33"/>
  <c r="CD58" i="33" s="1"/>
  <c r="CD57" i="33"/>
  <c r="CE64" i="35"/>
  <c r="BM12" i="24"/>
  <c r="CF23" i="24" s="1"/>
  <c r="BN12" i="24"/>
  <c r="BR12" i="24" s="1"/>
  <c r="CE659" i="34"/>
  <c r="CF659" i="34"/>
  <c r="CV14" i="35"/>
  <c r="CP14" i="35" s="1"/>
  <c r="CC37" i="35"/>
  <c r="BB16" i="35"/>
  <c r="BE13" i="34"/>
  <c r="CC28" i="34"/>
  <c r="CD25" i="35"/>
  <c r="BO14" i="35"/>
  <c r="DD17" i="34"/>
  <c r="DF17" i="34" s="1"/>
  <c r="DG17" i="34" s="1"/>
  <c r="DH17" i="34" s="1"/>
  <c r="CW17" i="34" s="1"/>
  <c r="CR17" i="34" s="1"/>
  <c r="CV12" i="34"/>
  <c r="CP12" i="34" s="1"/>
  <c r="S17" i="35"/>
  <c r="AX17" i="35"/>
  <c r="Q14" i="33"/>
  <c r="AV14" i="33"/>
  <c r="BY17" i="34"/>
  <c r="BL17" i="34"/>
  <c r="CF63" i="34" s="1"/>
  <c r="CE62" i="34"/>
  <c r="BF15" i="35"/>
  <c r="CC30" i="35"/>
  <c r="BR14" i="35"/>
  <c r="CC25" i="35"/>
  <c r="CD23" i="34"/>
  <c r="CB63" i="33"/>
  <c r="BM17" i="33"/>
  <c r="BO19" i="35"/>
  <c r="CD65" i="35"/>
  <c r="CE65" i="35"/>
  <c r="BP19" i="35"/>
  <c r="BY12" i="34"/>
  <c r="CF67" i="35"/>
  <c r="BY19" i="35"/>
  <c r="CF68" i="35" s="1"/>
  <c r="BW17" i="33"/>
  <c r="CD66" i="33" s="1"/>
  <c r="CD65" i="33"/>
  <c r="BR17" i="33"/>
  <c r="CC64" i="33"/>
  <c r="BJ12" i="33"/>
  <c r="CC22" i="33"/>
  <c r="CV19" i="35"/>
  <c r="CP19" i="35" s="1"/>
  <c r="CF27" i="35"/>
  <c r="BY14" i="35"/>
  <c r="CF28" i="35" s="1"/>
  <c r="BS12" i="33"/>
  <c r="CD24" i="33"/>
  <c r="CX12" i="24"/>
  <c r="CR12" i="24" s="1"/>
  <c r="BK17" i="34"/>
  <c r="CD62" i="34"/>
  <c r="CB22" i="33"/>
  <c r="BI12" i="33"/>
  <c r="CH25" i="24"/>
  <c r="CA12" i="24"/>
  <c r="CH26" i="24" s="1"/>
  <c r="DB12" i="33"/>
  <c r="DD12" i="33" s="1"/>
  <c r="DE12" i="33" s="1"/>
  <c r="DF12" i="33" s="1"/>
  <c r="CU12" i="33" s="1"/>
  <c r="CP12" i="33" s="1"/>
  <c r="AZ13" i="33"/>
  <c r="CA27" i="33"/>
  <c r="BR12" i="34"/>
  <c r="CC23" i="34"/>
  <c r="CA22" i="33"/>
  <c r="BL12" i="33"/>
  <c r="BA14" i="34"/>
  <c r="CC35" i="34"/>
  <c r="CE25" i="35"/>
  <c r="BP14" i="35"/>
  <c r="CF63" i="24"/>
  <c r="BQ17" i="24"/>
  <c r="CG63" i="24"/>
  <c r="BR17" i="24"/>
  <c r="CX17" i="24"/>
  <c r="CR17" i="24" s="1"/>
  <c r="CH65" i="24"/>
  <c r="CA17" i="24"/>
  <c r="CH66" i="24" s="1"/>
  <c r="BM53" i="7"/>
  <c r="I53" i="7"/>
  <c r="BZ14" i="24" l="1"/>
  <c r="CG42" i="24" s="1"/>
  <c r="BY14" i="24"/>
  <c r="CF42" i="24" s="1"/>
  <c r="BP12" i="34"/>
  <c r="CF24" i="34" s="1"/>
  <c r="BO12" i="34"/>
  <c r="CE24" i="34" s="1"/>
  <c r="CF33" i="24"/>
  <c r="BY13" i="24"/>
  <c r="CF34" i="24" s="1"/>
  <c r="BZ13" i="24"/>
  <c r="CG34" i="24" s="1"/>
  <c r="CG33" i="24"/>
  <c r="CE20" i="24"/>
  <c r="BH12" i="24"/>
  <c r="BM18" i="33"/>
  <c r="CB72" i="33" s="1"/>
  <c r="S15" i="34"/>
  <c r="AW16" i="34" s="1"/>
  <c r="CT16" i="33"/>
  <c r="CN16" i="33" s="1"/>
  <c r="CG23" i="24"/>
  <c r="CG54" i="24"/>
  <c r="BN16" i="24"/>
  <c r="CF72" i="24"/>
  <c r="BU18" i="24"/>
  <c r="CF54" i="24"/>
  <c r="BM16" i="24"/>
  <c r="CG72" i="24"/>
  <c r="BV18" i="24"/>
  <c r="BM16" i="33"/>
  <c r="CB55" i="33"/>
  <c r="DF16" i="24"/>
  <c r="DH16" i="24" s="1"/>
  <c r="DI16" i="24" s="1"/>
  <c r="DJ16" i="24" s="1"/>
  <c r="CY16" i="24" s="1"/>
  <c r="CT16" i="24" s="1"/>
  <c r="BQ12" i="24"/>
  <c r="CF24" i="24" s="1"/>
  <c r="BN16" i="33"/>
  <c r="CC55" i="33"/>
  <c r="BR18" i="33"/>
  <c r="CC72" i="33"/>
  <c r="CA35" i="33"/>
  <c r="AZ14" i="33"/>
  <c r="CD66" i="35"/>
  <c r="BS19" i="35"/>
  <c r="BT12" i="34"/>
  <c r="CF25" i="34" s="1"/>
  <c r="Q15" i="33"/>
  <c r="AV15" i="33"/>
  <c r="CD26" i="35"/>
  <c r="BS14" i="35"/>
  <c r="CC65" i="33"/>
  <c r="BV17" i="33"/>
  <c r="CC66" i="33" s="1"/>
  <c r="CD63" i="34"/>
  <c r="BO17" i="34"/>
  <c r="CB64" i="33"/>
  <c r="BQ17" i="33"/>
  <c r="CC45" i="35"/>
  <c r="BB17" i="35"/>
  <c r="CC23" i="33"/>
  <c r="BN12" i="33"/>
  <c r="CC31" i="35"/>
  <c r="BJ15" i="35"/>
  <c r="AX18" i="35"/>
  <c r="S18" i="35"/>
  <c r="CC36" i="34"/>
  <c r="BE14" i="34"/>
  <c r="CC43" i="34"/>
  <c r="BA15" i="34"/>
  <c r="CC24" i="34"/>
  <c r="BV12" i="34"/>
  <c r="CG24" i="24"/>
  <c r="BV12" i="24"/>
  <c r="CC29" i="34"/>
  <c r="BI13" i="34"/>
  <c r="CT12" i="33"/>
  <c r="CN12" i="33" s="1"/>
  <c r="BT14" i="35"/>
  <c r="CE26" i="35"/>
  <c r="BM12" i="33"/>
  <c r="CB23" i="33"/>
  <c r="CD24" i="34"/>
  <c r="BP17" i="34"/>
  <c r="CF64" i="34" s="1"/>
  <c r="CE63" i="34"/>
  <c r="CC38" i="35"/>
  <c r="BF16" i="35"/>
  <c r="BV14" i="35"/>
  <c r="CC26" i="35"/>
  <c r="CA23" i="33"/>
  <c r="BP12" i="33"/>
  <c r="CA28" i="33"/>
  <c r="BD13" i="33"/>
  <c r="CD25" i="33"/>
  <c r="BW12" i="33"/>
  <c r="CD26" i="33" s="1"/>
  <c r="CE66" i="35"/>
  <c r="BT19" i="35"/>
  <c r="CV17" i="34"/>
  <c r="CP17" i="34" s="1"/>
  <c r="CG64" i="24"/>
  <c r="BV17" i="24"/>
  <c r="CF64" i="24"/>
  <c r="BU17" i="24"/>
  <c r="BS12" i="34" l="1"/>
  <c r="CE25" i="34" s="1"/>
  <c r="BL12" i="24"/>
  <c r="CE21" i="24"/>
  <c r="S16" i="34"/>
  <c r="AW17" i="34" s="1"/>
  <c r="BQ18" i="33"/>
  <c r="BU18" i="33" s="1"/>
  <c r="CB74" i="33" s="1"/>
  <c r="BU12" i="24"/>
  <c r="CF25" i="24" s="1"/>
  <c r="CX16" i="24"/>
  <c r="CR16" i="24" s="1"/>
  <c r="CF55" i="24"/>
  <c r="BQ16" i="24"/>
  <c r="CF73" i="24"/>
  <c r="BY18" i="24"/>
  <c r="CF74" i="24" s="1"/>
  <c r="CC73" i="33"/>
  <c r="BV18" i="33"/>
  <c r="CC74" i="33" s="1"/>
  <c r="CG55" i="24"/>
  <c r="BR16" i="24"/>
  <c r="CB56" i="33"/>
  <c r="BQ16" i="33"/>
  <c r="BR16" i="33"/>
  <c r="CC56" i="33"/>
  <c r="CG73" i="24"/>
  <c r="BZ18" i="24"/>
  <c r="CG74" i="24" s="1"/>
  <c r="CD67" i="35"/>
  <c r="BW19" i="35"/>
  <c r="CD68" i="35" s="1"/>
  <c r="BI14" i="34"/>
  <c r="CC37" i="34"/>
  <c r="BF17" i="35"/>
  <c r="CC46" i="35"/>
  <c r="BW14" i="35"/>
  <c r="CD28" i="35" s="1"/>
  <c r="CD27" i="35"/>
  <c r="CC24" i="33"/>
  <c r="BR12" i="33"/>
  <c r="BT12" i="33"/>
  <c r="CA24" i="33"/>
  <c r="CE67" i="35"/>
  <c r="BX19" i="35"/>
  <c r="CE68" i="35" s="1"/>
  <c r="CD25" i="34"/>
  <c r="CG25" i="24"/>
  <c r="BZ12" i="24"/>
  <c r="CG26" i="24" s="1"/>
  <c r="CB65" i="33"/>
  <c r="BU17" i="33"/>
  <c r="CB66" i="33" s="1"/>
  <c r="CA43" i="33"/>
  <c r="AZ15" i="33"/>
  <c r="BD14" i="33"/>
  <c r="CA36" i="33"/>
  <c r="BN13" i="34"/>
  <c r="CD32" i="34" s="1"/>
  <c r="CC30" i="34"/>
  <c r="BZ14" i="35"/>
  <c r="CC28" i="35" s="1"/>
  <c r="CC27" i="35"/>
  <c r="AX19" i="35"/>
  <c r="S19" i="35"/>
  <c r="BJ16" i="35"/>
  <c r="CC39" i="35"/>
  <c r="BB18" i="35"/>
  <c r="CC53" i="35"/>
  <c r="Q16" i="33"/>
  <c r="AV16" i="33"/>
  <c r="CE64" i="34"/>
  <c r="BT17" i="34"/>
  <c r="CF65" i="34" s="1"/>
  <c r="CC51" i="34"/>
  <c r="BA16" i="34"/>
  <c r="CB24" i="33"/>
  <c r="BQ12" i="33"/>
  <c r="CE27" i="35"/>
  <c r="BX14" i="35"/>
  <c r="CE28" i="35" s="1"/>
  <c r="BE15" i="34"/>
  <c r="CC44" i="34"/>
  <c r="BN15" i="35"/>
  <c r="CC32" i="35"/>
  <c r="BS17" i="34"/>
  <c r="BZ12" i="34"/>
  <c r="CC26" i="34" s="1"/>
  <c r="CC25" i="34"/>
  <c r="BH13" i="33"/>
  <c r="CA29" i="33"/>
  <c r="BX12" i="34"/>
  <c r="CF65" i="24"/>
  <c r="BY17" i="24"/>
  <c r="CF66" i="24" s="1"/>
  <c r="CG65" i="24"/>
  <c r="BZ17" i="24"/>
  <c r="CG66" i="24" s="1"/>
  <c r="BW12" i="34" l="1"/>
  <c r="CD26" i="34" s="1"/>
  <c r="BP12" i="24"/>
  <c r="CE22" i="24"/>
  <c r="S17" i="34"/>
  <c r="S18" i="34" s="1"/>
  <c r="CB73" i="33"/>
  <c r="BY12" i="24"/>
  <c r="CF26" i="24" s="1"/>
  <c r="BU16" i="33"/>
  <c r="CB58" i="33" s="1"/>
  <c r="CB57" i="33"/>
  <c r="CC57" i="33"/>
  <c r="BV16" i="33"/>
  <c r="CC58" i="33" s="1"/>
  <c r="CG56" i="24"/>
  <c r="BV16" i="24"/>
  <c r="CF56" i="24"/>
  <c r="BU16" i="24"/>
  <c r="CF26" i="34"/>
  <c r="BW17" i="34"/>
  <c r="CA51" i="33"/>
  <c r="AZ16" i="33"/>
  <c r="BU12" i="33"/>
  <c r="CB26" i="33" s="1"/>
  <c r="CB25" i="33"/>
  <c r="CC54" i="35"/>
  <c r="BF18" i="35"/>
  <c r="CA25" i="33"/>
  <c r="BX12" i="33"/>
  <c r="CA26" i="33" s="1"/>
  <c r="BJ17" i="35"/>
  <c r="CC47" i="35"/>
  <c r="AV17" i="33"/>
  <c r="Q17" i="33"/>
  <c r="CC33" i="35"/>
  <c r="BR15" i="35"/>
  <c r="BN16" i="35"/>
  <c r="CC40" i="35"/>
  <c r="CA37" i="33"/>
  <c r="BH14" i="33"/>
  <c r="BN14" i="34"/>
  <c r="CD40" i="34" s="1"/>
  <c r="CC38" i="34"/>
  <c r="CE65" i="34"/>
  <c r="BX17" i="34"/>
  <c r="S20" i="35"/>
  <c r="AX20" i="35"/>
  <c r="BD15" i="33"/>
  <c r="CA44" i="33"/>
  <c r="BR13" i="34"/>
  <c r="CD33" i="34" s="1"/>
  <c r="CC31" i="34"/>
  <c r="CC52" i="34"/>
  <c r="BE16" i="34"/>
  <c r="CC25" i="33"/>
  <c r="BV12" i="33"/>
  <c r="CC26" i="33" s="1"/>
  <c r="BL13" i="33"/>
  <c r="CA30" i="33"/>
  <c r="CC45" i="34"/>
  <c r="BI15" i="34"/>
  <c r="CC61" i="35"/>
  <c r="BB19" i="35"/>
  <c r="CC59" i="34"/>
  <c r="BA17" i="34"/>
  <c r="AW18" i="34" l="1"/>
  <c r="CC67" i="34" s="1"/>
  <c r="CE26" i="34"/>
  <c r="BT12" i="24"/>
  <c r="CE23" i="24"/>
  <c r="CF57" i="24"/>
  <c r="BY16" i="24"/>
  <c r="CF58" i="24" s="1"/>
  <c r="CG57" i="24"/>
  <c r="BZ16" i="24"/>
  <c r="CG58" i="24" s="1"/>
  <c r="CE66" i="34"/>
  <c r="CF66" i="34"/>
  <c r="BJ18" i="35"/>
  <c r="CC55" i="35"/>
  <c r="BV15" i="35"/>
  <c r="CC34" i="35"/>
  <c r="BP13" i="33"/>
  <c r="CA31" i="33"/>
  <c r="CC39" i="34"/>
  <c r="BR14" i="34"/>
  <c r="CD41" i="34" s="1"/>
  <c r="CC62" i="35"/>
  <c r="BF19" i="35"/>
  <c r="BL14" i="33"/>
  <c r="CA38" i="33"/>
  <c r="BN17" i="35"/>
  <c r="CC48" i="35"/>
  <c r="BE17" i="34"/>
  <c r="CC60" i="34"/>
  <c r="CA59" i="33"/>
  <c r="AZ17" i="33"/>
  <c r="CC69" i="35"/>
  <c r="BB20" i="35"/>
  <c r="S19" i="34"/>
  <c r="AW19" i="34"/>
  <c r="Q18" i="33"/>
  <c r="AV18" i="33"/>
  <c r="BI16" i="34"/>
  <c r="CC53" i="34"/>
  <c r="BD16" i="33"/>
  <c r="CA52" i="33"/>
  <c r="CA45" i="33"/>
  <c r="BH15" i="33"/>
  <c r="BN15" i="34"/>
  <c r="CD48" i="34" s="1"/>
  <c r="CC46" i="34"/>
  <c r="BV13" i="34"/>
  <c r="CD34" i="34" s="1"/>
  <c r="CC32" i="34"/>
  <c r="S21" i="35"/>
  <c r="AX21" i="35"/>
  <c r="BR16" i="35"/>
  <c r="CC41" i="35"/>
  <c r="BA18" i="34" l="1"/>
  <c r="BE18" i="34" s="1"/>
  <c r="CE24" i="24"/>
  <c r="BX12" i="24"/>
  <c r="CC75" i="34"/>
  <c r="BA19" i="34"/>
  <c r="AX22" i="35"/>
  <c r="S22" i="35"/>
  <c r="BR17" i="35"/>
  <c r="CC49" i="35"/>
  <c r="BP14" i="33"/>
  <c r="CA39" i="33"/>
  <c r="CC77" i="35"/>
  <c r="BB21" i="35"/>
  <c r="BF20" i="35"/>
  <c r="CC70" i="35"/>
  <c r="BZ13" i="34"/>
  <c r="CC34" i="34" s="1"/>
  <c r="CC33" i="34"/>
  <c r="CA32" i="33"/>
  <c r="BT13" i="33"/>
  <c r="BZ15" i="35"/>
  <c r="CC36" i="35" s="1"/>
  <c r="CC35" i="35"/>
  <c r="AW20" i="34"/>
  <c r="S20" i="34"/>
  <c r="BN16" i="34"/>
  <c r="CD56" i="34" s="1"/>
  <c r="CC54" i="34"/>
  <c r="BD17" i="33"/>
  <c r="CA60" i="33"/>
  <c r="CC63" i="35"/>
  <c r="BJ19" i="35"/>
  <c r="CA46" i="33"/>
  <c r="BL15" i="33"/>
  <c r="CA67" i="33"/>
  <c r="AZ18" i="33"/>
  <c r="CC40" i="34"/>
  <c r="BV14" i="34"/>
  <c r="CD42" i="34" s="1"/>
  <c r="BH16" i="33"/>
  <c r="CA53" i="33"/>
  <c r="BR15" i="34"/>
  <c r="CD49" i="34" s="1"/>
  <c r="CC47" i="34"/>
  <c r="BV16" i="35"/>
  <c r="CC42" i="35"/>
  <c r="Q19" i="33"/>
  <c r="AV19" i="33"/>
  <c r="BI17" i="34"/>
  <c r="CC61" i="34"/>
  <c r="BN18" i="35"/>
  <c r="CC56" i="35"/>
  <c r="CC68" i="34" l="1"/>
  <c r="CE25" i="24"/>
  <c r="CB12" i="24"/>
  <c r="CC83" i="34"/>
  <c r="BA20" i="34"/>
  <c r="BN17" i="34"/>
  <c r="CD64" i="34" s="1"/>
  <c r="CC62" i="34"/>
  <c r="CC69" i="34"/>
  <c r="BI18" i="34"/>
  <c r="AW21" i="34"/>
  <c r="S21" i="34"/>
  <c r="BR18" i="35"/>
  <c r="CC57" i="35"/>
  <c r="BJ20" i="35"/>
  <c r="CC71" i="35"/>
  <c r="CC85" i="35"/>
  <c r="BB22" i="35"/>
  <c r="BZ14" i="34"/>
  <c r="CC42" i="34" s="1"/>
  <c r="CC41" i="34"/>
  <c r="CC78" i="35"/>
  <c r="BF21" i="35"/>
  <c r="Q20" i="33"/>
  <c r="AV20" i="33"/>
  <c r="BH17" i="33"/>
  <c r="CA61" i="33"/>
  <c r="CA75" i="33"/>
  <c r="AZ19" i="33"/>
  <c r="BX13" i="33"/>
  <c r="CA34" i="33" s="1"/>
  <c r="CA33" i="33"/>
  <c r="BD18" i="33"/>
  <c r="CA68" i="33"/>
  <c r="BP15" i="33"/>
  <c r="CA47" i="33"/>
  <c r="CC48" i="34"/>
  <c r="BV15" i="34"/>
  <c r="CD50" i="34" s="1"/>
  <c r="BV17" i="35"/>
  <c r="CC50" i="35"/>
  <c r="BN19" i="35"/>
  <c r="CC64" i="35"/>
  <c r="AX23" i="35"/>
  <c r="S23" i="35"/>
  <c r="BL16" i="33"/>
  <c r="CA54" i="33"/>
  <c r="CC76" i="34"/>
  <c r="BE19" i="34"/>
  <c r="CC43" i="35"/>
  <c r="BZ16" i="35"/>
  <c r="CC44" i="35" s="1"/>
  <c r="BR16" i="34"/>
  <c r="CD57" i="34" s="1"/>
  <c r="CC55" i="34"/>
  <c r="BT14" i="33"/>
  <c r="CA40" i="33"/>
  <c r="AZ13" i="24" l="1"/>
  <c r="CE26" i="24"/>
  <c r="BD19" i="33"/>
  <c r="CA76" i="33"/>
  <c r="CC93" i="35"/>
  <c r="BB23" i="35"/>
  <c r="BN18" i="34"/>
  <c r="CD72" i="34" s="1"/>
  <c r="CC70" i="34"/>
  <c r="S24" i="35"/>
  <c r="AX24" i="35"/>
  <c r="BR19" i="35"/>
  <c r="CC65" i="35"/>
  <c r="CC56" i="34"/>
  <c r="BV16" i="34"/>
  <c r="CD58" i="34" s="1"/>
  <c r="CC91" i="34"/>
  <c r="BA21" i="34"/>
  <c r="BI19" i="34"/>
  <c r="CC77" i="34"/>
  <c r="BL17" i="33"/>
  <c r="CA62" i="33"/>
  <c r="BZ17" i="35"/>
  <c r="CC52" i="35" s="1"/>
  <c r="CC51" i="35"/>
  <c r="BH18" i="33"/>
  <c r="CA69" i="33"/>
  <c r="Q21" i="33"/>
  <c r="AV21" i="33"/>
  <c r="BN20" i="35"/>
  <c r="CC72" i="35"/>
  <c r="CC63" i="34"/>
  <c r="BR17" i="34"/>
  <c r="CD65" i="34" s="1"/>
  <c r="BF22" i="35"/>
  <c r="CC86" i="35"/>
  <c r="BZ15" i="34"/>
  <c r="CC50" i="34" s="1"/>
  <c r="CC49" i="34"/>
  <c r="BJ21" i="35"/>
  <c r="CC79" i="35"/>
  <c r="BE20" i="34"/>
  <c r="CC84" i="34"/>
  <c r="S22" i="34"/>
  <c r="AW22" i="34"/>
  <c r="BT15" i="33"/>
  <c r="CA48" i="33"/>
  <c r="CA83" i="33"/>
  <c r="AZ20" i="33"/>
  <c r="BX14" i="33"/>
  <c r="CA42" i="33" s="1"/>
  <c r="CA41" i="33"/>
  <c r="BP16" i="33"/>
  <c r="CA55" i="33"/>
  <c r="CC58" i="35"/>
  <c r="BV18" i="35"/>
  <c r="BD13" i="24" l="1"/>
  <c r="CE27" i="24"/>
  <c r="CC99" i="34"/>
  <c r="BA22" i="34"/>
  <c r="BL18" i="33"/>
  <c r="CA70" i="33"/>
  <c r="CC92" i="34"/>
  <c r="BE21" i="34"/>
  <c r="AX25" i="35"/>
  <c r="S25" i="35"/>
  <c r="BR18" i="34"/>
  <c r="CD73" i="34" s="1"/>
  <c r="CC71" i="34"/>
  <c r="CC78" i="34"/>
  <c r="BN19" i="34"/>
  <c r="CD80" i="34" s="1"/>
  <c r="BV17" i="34"/>
  <c r="CD66" i="34" s="1"/>
  <c r="CC64" i="34"/>
  <c r="BZ16" i="34"/>
  <c r="CC58" i="34" s="1"/>
  <c r="CC57" i="34"/>
  <c r="AW23" i="34"/>
  <c r="S23" i="34"/>
  <c r="BN21" i="35"/>
  <c r="CC80" i="35"/>
  <c r="BR20" i="35"/>
  <c r="CC73" i="35"/>
  <c r="BP17" i="33"/>
  <c r="CA63" i="33"/>
  <c r="BJ22" i="35"/>
  <c r="CC87" i="35"/>
  <c r="BI20" i="34"/>
  <c r="CC85" i="34"/>
  <c r="BD20" i="33"/>
  <c r="CA84" i="33"/>
  <c r="CC94" i="35"/>
  <c r="BF23" i="35"/>
  <c r="CA91" i="33"/>
  <c r="AZ21" i="33"/>
  <c r="CC101" i="35"/>
  <c r="BB24" i="35"/>
  <c r="BT16" i="33"/>
  <c r="CA56" i="33"/>
  <c r="CC59" i="35"/>
  <c r="BZ18" i="35"/>
  <c r="CC60" i="35" s="1"/>
  <c r="BX15" i="33"/>
  <c r="CA50" i="33" s="1"/>
  <c r="CA49" i="33"/>
  <c r="Q22" i="33"/>
  <c r="AV22" i="33"/>
  <c r="CC66" i="35"/>
  <c r="BV19" i="35"/>
  <c r="BH19" i="33"/>
  <c r="CA77" i="33"/>
  <c r="CE28" i="24" l="1"/>
  <c r="BH13" i="24"/>
  <c r="AX26" i="35"/>
  <c r="S26" i="35"/>
  <c r="CA99" i="33"/>
  <c r="AZ22" i="33"/>
  <c r="BI21" i="34"/>
  <c r="CC93" i="34"/>
  <c r="BT17" i="33"/>
  <c r="CA64" i="33"/>
  <c r="BF24" i="35"/>
  <c r="CC102" i="35"/>
  <c r="BH20" i="33"/>
  <c r="CA85" i="33"/>
  <c r="BZ17" i="34"/>
  <c r="CC66" i="34" s="1"/>
  <c r="CC65" i="34"/>
  <c r="BZ19" i="35"/>
  <c r="CC68" i="35" s="1"/>
  <c r="CC67" i="35"/>
  <c r="BX16" i="33"/>
  <c r="CA58" i="33" s="1"/>
  <c r="CA57" i="33"/>
  <c r="CC109" i="35"/>
  <c r="BB25" i="35"/>
  <c r="CC79" i="34"/>
  <c r="BR19" i="34"/>
  <c r="CD81" i="34" s="1"/>
  <c r="CC86" i="34"/>
  <c r="BN20" i="34"/>
  <c r="CD88" i="34" s="1"/>
  <c r="BR21" i="35"/>
  <c r="CC81" i="35"/>
  <c r="BP18" i="33"/>
  <c r="CA71" i="33"/>
  <c r="BJ23" i="35"/>
  <c r="CC95" i="35"/>
  <c r="Q23" i="33"/>
  <c r="AV23" i="33"/>
  <c r="AW24" i="34"/>
  <c r="S24" i="34"/>
  <c r="BE22" i="34"/>
  <c r="CC100" i="34"/>
  <c r="CC74" i="35"/>
  <c r="BV20" i="35"/>
  <c r="BD21" i="33"/>
  <c r="CA92" i="33"/>
  <c r="BL19" i="33"/>
  <c r="CA78" i="33"/>
  <c r="CC88" i="35"/>
  <c r="BN22" i="35"/>
  <c r="CC107" i="34"/>
  <c r="BA23" i="34"/>
  <c r="CC72" i="34"/>
  <c r="BV18" i="34"/>
  <c r="CD74" i="34" s="1"/>
  <c r="BL13" i="24" l="1"/>
  <c r="CE29" i="24"/>
  <c r="BZ20" i="35"/>
  <c r="CC76" i="35" s="1"/>
  <c r="CC75" i="35"/>
  <c r="CA107" i="33"/>
  <c r="AZ23" i="33"/>
  <c r="CA65" i="33"/>
  <c r="BX17" i="33"/>
  <c r="CA66" i="33" s="1"/>
  <c r="BN21" i="34"/>
  <c r="CD96" i="34" s="1"/>
  <c r="CC94" i="34"/>
  <c r="BT18" i="33"/>
  <c r="CA72" i="33"/>
  <c r="BL20" i="33"/>
  <c r="CA86" i="33"/>
  <c r="Q24" i="33"/>
  <c r="AV24" i="33"/>
  <c r="BR22" i="35"/>
  <c r="CC89" i="35"/>
  <c r="BD22" i="33"/>
  <c r="CA100" i="33"/>
  <c r="CC73" i="34"/>
  <c r="BZ18" i="34"/>
  <c r="CC74" i="34" s="1"/>
  <c r="S27" i="35"/>
  <c r="AX27" i="35"/>
  <c r="CC108" i="34"/>
  <c r="BE23" i="34"/>
  <c r="BR20" i="34"/>
  <c r="CD89" i="34" s="1"/>
  <c r="CC87" i="34"/>
  <c r="CC80" i="34"/>
  <c r="BV19" i="34"/>
  <c r="CD82" i="34" s="1"/>
  <c r="CC101" i="34"/>
  <c r="BI22" i="34"/>
  <c r="BN23" i="35"/>
  <c r="CC96" i="35"/>
  <c r="S25" i="34"/>
  <c r="AW25" i="34"/>
  <c r="BF25" i="35"/>
  <c r="CC110" i="35"/>
  <c r="BP19" i="33"/>
  <c r="CA79" i="33"/>
  <c r="CC115" i="34"/>
  <c r="BA24" i="34"/>
  <c r="BH21" i="33"/>
  <c r="CA93" i="33"/>
  <c r="CC82" i="35"/>
  <c r="BV21" i="35"/>
  <c r="BJ24" i="35"/>
  <c r="CC103" i="35"/>
  <c r="CC117" i="35"/>
  <c r="BB26" i="35"/>
  <c r="BP13" i="24" l="1"/>
  <c r="CE30" i="24"/>
  <c r="CC126" i="35"/>
  <c r="BB27" i="35"/>
  <c r="CC104" i="35"/>
  <c r="BN24" i="35"/>
  <c r="AX28" i="35"/>
  <c r="S28" i="35"/>
  <c r="CC83" i="35"/>
  <c r="BZ21" i="35"/>
  <c r="CC84" i="35" s="1"/>
  <c r="Q25" i="33"/>
  <c r="AV25" i="33"/>
  <c r="BV22" i="35"/>
  <c r="CC90" i="35"/>
  <c r="BZ19" i="34"/>
  <c r="CC82" i="34" s="1"/>
  <c r="CC81" i="34"/>
  <c r="CC124" i="34"/>
  <c r="BA25" i="34"/>
  <c r="BL21" i="33"/>
  <c r="CA94" i="33"/>
  <c r="AW26" i="34"/>
  <c r="S26" i="34"/>
  <c r="BV20" i="34"/>
  <c r="CD90" i="34" s="1"/>
  <c r="CC88" i="34"/>
  <c r="BP20" i="33"/>
  <c r="CA87" i="33"/>
  <c r="BN22" i="34"/>
  <c r="CD104" i="34" s="1"/>
  <c r="CC102" i="34"/>
  <c r="BT19" i="33"/>
  <c r="CA80" i="33"/>
  <c r="CA115" i="33"/>
  <c r="AZ24" i="33"/>
  <c r="BJ25" i="35"/>
  <c r="CC111" i="35"/>
  <c r="BD23" i="33"/>
  <c r="CA108" i="33"/>
  <c r="BE24" i="34"/>
  <c r="CC116" i="34"/>
  <c r="CC109" i="34"/>
  <c r="BI23" i="34"/>
  <c r="BR21" i="34"/>
  <c r="CD97" i="34" s="1"/>
  <c r="CC95" i="34"/>
  <c r="BF26" i="35"/>
  <c r="CC118" i="35"/>
  <c r="BR23" i="35"/>
  <c r="CC97" i="35"/>
  <c r="BH22" i="33"/>
  <c r="CA101" i="33"/>
  <c r="BX18" i="33"/>
  <c r="CA74" i="33" s="1"/>
  <c r="CA73" i="33"/>
  <c r="BT13" i="24" l="1"/>
  <c r="CE31" i="24"/>
  <c r="BV21" i="34"/>
  <c r="CD98" i="34" s="1"/>
  <c r="CC96" i="34"/>
  <c r="BN23" i="34"/>
  <c r="CD112" i="34" s="1"/>
  <c r="CC110" i="34"/>
  <c r="AX29" i="35"/>
  <c r="S29" i="35"/>
  <c r="CC98" i="35"/>
  <c r="BV23" i="35"/>
  <c r="BB28" i="35"/>
  <c r="CC134" i="35"/>
  <c r="CC112" i="35"/>
  <c r="BN25" i="35"/>
  <c r="BR24" i="35"/>
  <c r="CC105" i="35"/>
  <c r="BL22" i="33"/>
  <c r="CA102" i="33"/>
  <c r="BJ26" i="35"/>
  <c r="CC119" i="35"/>
  <c r="BI24" i="34"/>
  <c r="CC117" i="34"/>
  <c r="BX19" i="33"/>
  <c r="CA82" i="33" s="1"/>
  <c r="CA81" i="33"/>
  <c r="CC132" i="34"/>
  <c r="BA26" i="34"/>
  <c r="BZ22" i="35"/>
  <c r="CC92" i="35" s="1"/>
  <c r="CC91" i="35"/>
  <c r="BT20" i="33"/>
  <c r="CA88" i="33"/>
  <c r="S27" i="34"/>
  <c r="AW27" i="34"/>
  <c r="CA124" i="33"/>
  <c r="AZ25" i="33"/>
  <c r="BF27" i="35"/>
  <c r="CC127" i="35"/>
  <c r="BE25" i="34"/>
  <c r="CC125" i="34"/>
  <c r="BD24" i="33"/>
  <c r="CA116" i="33"/>
  <c r="CC89" i="34"/>
  <c r="BZ20" i="34"/>
  <c r="CC90" i="34" s="1"/>
  <c r="BH23" i="33"/>
  <c r="CA109" i="33"/>
  <c r="CC103" i="34"/>
  <c r="BR22" i="34"/>
  <c r="CD105" i="34" s="1"/>
  <c r="BP21" i="33"/>
  <c r="CA95" i="33"/>
  <c r="Q26" i="33"/>
  <c r="AV26" i="33"/>
  <c r="CE32" i="24" l="1"/>
  <c r="BX13" i="24"/>
  <c r="CC140" i="34"/>
  <c r="BA27" i="34"/>
  <c r="S30" i="35"/>
  <c r="AX30" i="35"/>
  <c r="CC133" i="34"/>
  <c r="BE26" i="34"/>
  <c r="BZ23" i="35"/>
  <c r="CC100" i="35" s="1"/>
  <c r="CC99" i="35"/>
  <c r="AW28" i="34"/>
  <c r="S28" i="34"/>
  <c r="BV24" i="35"/>
  <c r="CC106" i="35"/>
  <c r="CC142" i="35"/>
  <c r="BB29" i="35"/>
  <c r="BV22" i="34"/>
  <c r="CD106" i="34" s="1"/>
  <c r="CC104" i="34"/>
  <c r="BH24" i="33"/>
  <c r="CA117" i="33"/>
  <c r="BL23" i="33"/>
  <c r="CA110" i="33"/>
  <c r="BJ27" i="35"/>
  <c r="CC128" i="35"/>
  <c r="BX20" i="33"/>
  <c r="CA90" i="33" s="1"/>
  <c r="CA89" i="33"/>
  <c r="BN24" i="34"/>
  <c r="CD120" i="34" s="1"/>
  <c r="CC118" i="34"/>
  <c r="CC111" i="34"/>
  <c r="BR23" i="34"/>
  <c r="CD113" i="34" s="1"/>
  <c r="BT21" i="33"/>
  <c r="CA96" i="33"/>
  <c r="CC113" i="35"/>
  <c r="BR25" i="35"/>
  <c r="BD25" i="33"/>
  <c r="CA125" i="33"/>
  <c r="BP22" i="33"/>
  <c r="CA103" i="33"/>
  <c r="BI25" i="34"/>
  <c r="CC126" i="34"/>
  <c r="CA132" i="33"/>
  <c r="AZ26" i="33"/>
  <c r="Q27" i="33"/>
  <c r="AV27" i="33"/>
  <c r="BN26" i="35"/>
  <c r="CC120" i="35"/>
  <c r="BF28" i="35"/>
  <c r="CC135" i="35"/>
  <c r="BZ21" i="34"/>
  <c r="CC98" i="34" s="1"/>
  <c r="CC97" i="34"/>
  <c r="CE33" i="24" l="1"/>
  <c r="CB13" i="24"/>
  <c r="CC134" i="34"/>
  <c r="BI26" i="34"/>
  <c r="BX21" i="33"/>
  <c r="CA98" i="33" s="1"/>
  <c r="CA97" i="33"/>
  <c r="BT22" i="33"/>
  <c r="CA104" i="33"/>
  <c r="BJ28" i="35"/>
  <c r="CC136" i="35"/>
  <c r="BF29" i="35"/>
  <c r="CC143" i="35"/>
  <c r="BH25" i="33"/>
  <c r="CA126" i="33"/>
  <c r="BP23" i="33"/>
  <c r="CA111" i="33"/>
  <c r="BZ24" i="35"/>
  <c r="CC108" i="35" s="1"/>
  <c r="CC107" i="35"/>
  <c r="AX31" i="35"/>
  <c r="S31" i="35"/>
  <c r="CA140" i="33"/>
  <c r="AZ27" i="33"/>
  <c r="BV23" i="34"/>
  <c r="CD114" i="34" s="1"/>
  <c r="CC112" i="34"/>
  <c r="BB30" i="35"/>
  <c r="CC150" i="35"/>
  <c r="Q28" i="33"/>
  <c r="AV28" i="33"/>
  <c r="BD26" i="33"/>
  <c r="CA133" i="33"/>
  <c r="BV25" i="35"/>
  <c r="CC114" i="35"/>
  <c r="AW29" i="34"/>
  <c r="S29" i="34"/>
  <c r="BE27" i="34"/>
  <c r="CC141" i="34"/>
  <c r="CC127" i="34"/>
  <c r="BN25" i="34"/>
  <c r="CD129" i="34" s="1"/>
  <c r="CC105" i="34"/>
  <c r="BZ22" i="34"/>
  <c r="CC106" i="34" s="1"/>
  <c r="CC121" i="35"/>
  <c r="BR26" i="35"/>
  <c r="BN27" i="35"/>
  <c r="CC129" i="35"/>
  <c r="BR24" i="34"/>
  <c r="CD121" i="34" s="1"/>
  <c r="CC119" i="34"/>
  <c r="BL24" i="33"/>
  <c r="CA118" i="33"/>
  <c r="CC148" i="34"/>
  <c r="BA28" i="34"/>
  <c r="CE34" i="24" l="1"/>
  <c r="AZ14" i="24"/>
  <c r="CC137" i="35"/>
  <c r="BN28" i="35"/>
  <c r="BT23" i="33"/>
  <c r="CA112" i="33"/>
  <c r="BX22" i="33"/>
  <c r="CA106" i="33" s="1"/>
  <c r="CA105" i="33"/>
  <c r="BZ23" i="34"/>
  <c r="CC114" i="34" s="1"/>
  <c r="CC113" i="34"/>
  <c r="BD27" i="33"/>
  <c r="CA141" i="33"/>
  <c r="BR27" i="35"/>
  <c r="CC130" i="35"/>
  <c r="BZ25" i="35"/>
  <c r="CC116" i="35" s="1"/>
  <c r="CC115" i="35"/>
  <c r="CC120" i="34"/>
  <c r="BV24" i="34"/>
  <c r="CD123" i="34" s="1"/>
  <c r="CA148" i="33"/>
  <c r="AZ28" i="33"/>
  <c r="BI27" i="34"/>
  <c r="CC142" i="34"/>
  <c r="BE28" i="34"/>
  <c r="CC149" i="34"/>
  <c r="S30" i="34"/>
  <c r="AW30" i="34"/>
  <c r="AX32" i="35"/>
  <c r="S32" i="35"/>
  <c r="BN26" i="34"/>
  <c r="CD137" i="34" s="1"/>
  <c r="CC135" i="34"/>
  <c r="BP24" i="33"/>
  <c r="CA119" i="33"/>
  <c r="BR25" i="34"/>
  <c r="CD130" i="34" s="1"/>
  <c r="CC128" i="34"/>
  <c r="BH26" i="33"/>
  <c r="CA134" i="33"/>
  <c r="Q29" i="33"/>
  <c r="AV29" i="33"/>
  <c r="BL25" i="33"/>
  <c r="CA127" i="33"/>
  <c r="BV26" i="35"/>
  <c r="CC122" i="35"/>
  <c r="BA29" i="34"/>
  <c r="CC156" i="34"/>
  <c r="BF30" i="35"/>
  <c r="CC151" i="35"/>
  <c r="CC158" i="35"/>
  <c r="BB31" i="35"/>
  <c r="CC144" i="35"/>
  <c r="BJ29" i="35"/>
  <c r="CE35" i="24" l="1"/>
  <c r="BD14" i="24"/>
  <c r="CA156" i="33"/>
  <c r="AZ29" i="33"/>
  <c r="BP25" i="33"/>
  <c r="CA128" i="33"/>
  <c r="BJ30" i="35"/>
  <c r="CC152" i="35"/>
  <c r="CC143" i="34"/>
  <c r="BN27" i="34"/>
  <c r="CD145" i="34" s="1"/>
  <c r="BD28" i="33"/>
  <c r="CA149" i="33"/>
  <c r="CC166" i="35"/>
  <c r="BB32" i="35"/>
  <c r="BX23" i="33"/>
  <c r="CA114" i="33" s="1"/>
  <c r="CA113" i="33"/>
  <c r="BF31" i="35"/>
  <c r="CC159" i="35"/>
  <c r="BI28" i="34"/>
  <c r="CC150" i="34"/>
  <c r="BR26" i="34"/>
  <c r="CD138" i="34" s="1"/>
  <c r="CC136" i="34"/>
  <c r="AX33" i="35"/>
  <c r="S33" i="35"/>
  <c r="BL26" i="33"/>
  <c r="CA135" i="33"/>
  <c r="BN29" i="35"/>
  <c r="CC145" i="35"/>
  <c r="BA30" i="34"/>
  <c r="CC164" i="34"/>
  <c r="BZ24" i="34"/>
  <c r="CC123" i="34" s="1"/>
  <c r="CC121" i="34"/>
  <c r="CC138" i="35"/>
  <c r="BR28" i="35"/>
  <c r="BT24" i="33"/>
  <c r="CA120" i="33"/>
  <c r="Q30" i="33"/>
  <c r="AV30" i="33"/>
  <c r="BV27" i="35"/>
  <c r="CC131" i="35"/>
  <c r="CC157" i="34"/>
  <c r="BE29" i="34"/>
  <c r="CC123" i="35"/>
  <c r="BZ26" i="35"/>
  <c r="CC125" i="35" s="1"/>
  <c r="BV25" i="34"/>
  <c r="CD131" i="34" s="1"/>
  <c r="CC129" i="34"/>
  <c r="S31" i="34"/>
  <c r="AW31" i="34"/>
  <c r="BH27" i="33"/>
  <c r="CA142" i="33"/>
  <c r="BH14" i="24" l="1"/>
  <c r="CE36" i="24"/>
  <c r="BZ27" i="35"/>
  <c r="CC133" i="35" s="1"/>
  <c r="CC132" i="35"/>
  <c r="CA164" i="33"/>
  <c r="AZ30" i="33"/>
  <c r="BF32" i="35"/>
  <c r="CC167" i="35"/>
  <c r="CC137" i="34"/>
  <c r="BV26" i="34"/>
  <c r="CD139" i="34" s="1"/>
  <c r="BN30" i="35"/>
  <c r="CC153" i="35"/>
  <c r="S32" i="34"/>
  <c r="AW32" i="34"/>
  <c r="AX34" i="35"/>
  <c r="S34" i="35"/>
  <c r="BZ25" i="34"/>
  <c r="CC131" i="34" s="1"/>
  <c r="CC130" i="34"/>
  <c r="CA121" i="33"/>
  <c r="BX24" i="33"/>
  <c r="CA123" i="33" s="1"/>
  <c r="BR29" i="35"/>
  <c r="CC146" i="35"/>
  <c r="BN28" i="34"/>
  <c r="CD153" i="34" s="1"/>
  <c r="CC151" i="34"/>
  <c r="BT25" i="33"/>
  <c r="CA129" i="33"/>
  <c r="CC172" i="34"/>
  <c r="BA31" i="34"/>
  <c r="CC144" i="34"/>
  <c r="BR27" i="34"/>
  <c r="CD146" i="34" s="1"/>
  <c r="CC174" i="35"/>
  <c r="BB33" i="35"/>
  <c r="Q31" i="33"/>
  <c r="AV31" i="33"/>
  <c r="CC158" i="34"/>
  <c r="BI29" i="34"/>
  <c r="BV28" i="35"/>
  <c r="CC139" i="35"/>
  <c r="BD29" i="33"/>
  <c r="CA157" i="33"/>
  <c r="BE30" i="34"/>
  <c r="CC165" i="34"/>
  <c r="BL27" i="33"/>
  <c r="CA143" i="33"/>
  <c r="CA136" i="33"/>
  <c r="BP26" i="33"/>
  <c r="BJ31" i="35"/>
  <c r="CC160" i="35"/>
  <c r="BH28" i="33"/>
  <c r="CA150" i="33"/>
  <c r="CE37" i="24" l="1"/>
  <c r="BL14" i="24"/>
  <c r="BZ26" i="34"/>
  <c r="CC139" i="34" s="1"/>
  <c r="CC138" i="34"/>
  <c r="BV27" i="34"/>
  <c r="CD147" i="34" s="1"/>
  <c r="CC145" i="34"/>
  <c r="BF33" i="35"/>
  <c r="CC175" i="35"/>
  <c r="CC161" i="35"/>
  <c r="BN31" i="35"/>
  <c r="BT26" i="33"/>
  <c r="CA137" i="33"/>
  <c r="BV29" i="35"/>
  <c r="CC147" i="35"/>
  <c r="BB34" i="35"/>
  <c r="CC182" i="35"/>
  <c r="BJ32" i="35"/>
  <c r="CC168" i="35"/>
  <c r="BD30" i="33"/>
  <c r="CA165" i="33"/>
  <c r="AX35" i="35"/>
  <c r="S35" i="35"/>
  <c r="BZ28" i="35"/>
  <c r="CC141" i="35" s="1"/>
  <c r="CC140" i="35"/>
  <c r="BP27" i="33"/>
  <c r="CA144" i="33"/>
  <c r="S33" i="34"/>
  <c r="AW33" i="34"/>
  <c r="BE31" i="34"/>
  <c r="CC173" i="34"/>
  <c r="CA172" i="33"/>
  <c r="AZ31" i="33"/>
  <c r="BH29" i="33"/>
  <c r="CA158" i="33"/>
  <c r="CC152" i="34"/>
  <c r="BR28" i="34"/>
  <c r="CD154" i="34" s="1"/>
  <c r="CC159" i="34"/>
  <c r="BN29" i="34"/>
  <c r="CD161" i="34" s="1"/>
  <c r="CC180" i="34"/>
  <c r="BA32" i="34"/>
  <c r="BL28" i="33"/>
  <c r="CA151" i="33"/>
  <c r="BI30" i="34"/>
  <c r="CC166" i="34"/>
  <c r="Q32" i="33"/>
  <c r="AV32" i="33"/>
  <c r="BX25" i="33"/>
  <c r="CA131" i="33" s="1"/>
  <c r="CA130" i="33"/>
  <c r="CC154" i="35"/>
  <c r="BR30" i="35"/>
  <c r="CE38" i="24" l="1"/>
  <c r="BP14" i="24"/>
  <c r="BE32" i="34"/>
  <c r="CC181" i="34"/>
  <c r="BR31" i="35"/>
  <c r="CC162" i="35"/>
  <c r="CC176" i="35"/>
  <c r="BJ33" i="35"/>
  <c r="CC169" i="35"/>
  <c r="BN32" i="35"/>
  <c r="CC153" i="34"/>
  <c r="BV28" i="34"/>
  <c r="CD155" i="34" s="1"/>
  <c r="CC174" i="34"/>
  <c r="BI31" i="34"/>
  <c r="BB35" i="35"/>
  <c r="CC190" i="35"/>
  <c r="BZ29" i="35"/>
  <c r="CC149" i="35" s="1"/>
  <c r="CC148" i="35"/>
  <c r="BZ27" i="34"/>
  <c r="CC147" i="34" s="1"/>
  <c r="CC146" i="34"/>
  <c r="BT27" i="33"/>
  <c r="CA145" i="33"/>
  <c r="CA180" i="33"/>
  <c r="AZ32" i="33"/>
  <c r="BR29" i="34"/>
  <c r="CD162" i="34" s="1"/>
  <c r="CC160" i="34"/>
  <c r="S36" i="35"/>
  <c r="AX36" i="35"/>
  <c r="BA33" i="34"/>
  <c r="CC188" i="34"/>
  <c r="BD31" i="33"/>
  <c r="CA173" i="33"/>
  <c r="Q33" i="33"/>
  <c r="AV33" i="33"/>
  <c r="CC183" i="35"/>
  <c r="BF34" i="35"/>
  <c r="BN30" i="34"/>
  <c r="CD169" i="34" s="1"/>
  <c r="CC167" i="34"/>
  <c r="BV30" i="35"/>
  <c r="CC155" i="35"/>
  <c r="CA152" i="33"/>
  <c r="BP28" i="33"/>
  <c r="BL29" i="33"/>
  <c r="CA159" i="33"/>
  <c r="AW34" i="34"/>
  <c r="S34" i="34"/>
  <c r="BH30" i="33"/>
  <c r="CA166" i="33"/>
  <c r="BX26" i="33"/>
  <c r="CA139" i="33" s="1"/>
  <c r="CA138" i="33"/>
  <c r="CE39" i="24" l="1"/>
  <c r="BT14" i="24"/>
  <c r="BH31" i="33"/>
  <c r="CA174" i="33"/>
  <c r="BR30" i="34"/>
  <c r="CD170" i="34" s="1"/>
  <c r="CC168" i="34"/>
  <c r="BD32" i="33"/>
  <c r="CA181" i="33"/>
  <c r="CC196" i="34"/>
  <c r="BA34" i="34"/>
  <c r="CC191" i="35"/>
  <c r="BF35" i="35"/>
  <c r="BP29" i="33"/>
  <c r="CA160" i="33"/>
  <c r="BE33" i="34"/>
  <c r="CC189" i="34"/>
  <c r="BX27" i="33"/>
  <c r="CA147" i="33" s="1"/>
  <c r="CA146" i="33"/>
  <c r="BV31" i="35"/>
  <c r="CC163" i="35"/>
  <c r="BR32" i="35"/>
  <c r="CC170" i="35"/>
  <c r="BZ30" i="35"/>
  <c r="CC157" i="35" s="1"/>
  <c r="CC156" i="35"/>
  <c r="CC184" i="35"/>
  <c r="BJ34" i="35"/>
  <c r="BN31" i="34"/>
  <c r="CD177" i="34" s="1"/>
  <c r="CC175" i="34"/>
  <c r="BT28" i="33"/>
  <c r="CA153" i="33"/>
  <c r="AZ33" i="33"/>
  <c r="CA188" i="33"/>
  <c r="CC198" i="35"/>
  <c r="BB36" i="35"/>
  <c r="CC154" i="34"/>
  <c r="BZ28" i="34"/>
  <c r="CC155" i="34" s="1"/>
  <c r="BL30" i="33"/>
  <c r="CA167" i="33"/>
  <c r="CC161" i="34"/>
  <c r="BV29" i="34"/>
  <c r="CD163" i="34" s="1"/>
  <c r="S35" i="34"/>
  <c r="AW35" i="34"/>
  <c r="BN33" i="35"/>
  <c r="CC177" i="35"/>
  <c r="Q34" i="33"/>
  <c r="AV34" i="33"/>
  <c r="S37" i="35"/>
  <c r="AX37" i="35"/>
  <c r="CC182" i="34"/>
  <c r="BI32" i="34"/>
  <c r="CE40" i="24" l="1"/>
  <c r="BX14" i="24"/>
  <c r="CC206" i="35"/>
  <c r="BB37" i="35"/>
  <c r="AX38" i="35"/>
  <c r="S38" i="35"/>
  <c r="CA196" i="33"/>
  <c r="AZ34" i="33"/>
  <c r="CC162" i="34"/>
  <c r="BZ29" i="34"/>
  <c r="CC163" i="34" s="1"/>
  <c r="BX28" i="33"/>
  <c r="CA155" i="33" s="1"/>
  <c r="CA154" i="33"/>
  <c r="BV32" i="35"/>
  <c r="CC171" i="35"/>
  <c r="BT29" i="33"/>
  <c r="CA161" i="33"/>
  <c r="BV30" i="34"/>
  <c r="CD171" i="34" s="1"/>
  <c r="CC169" i="34"/>
  <c r="BJ35" i="35"/>
  <c r="CC192" i="35"/>
  <c r="BR33" i="35"/>
  <c r="CC178" i="35"/>
  <c r="BR31" i="34"/>
  <c r="CD178" i="34" s="1"/>
  <c r="CC176" i="34"/>
  <c r="BZ31" i="35"/>
  <c r="CC165" i="35" s="1"/>
  <c r="CC164" i="35"/>
  <c r="BL31" i="33"/>
  <c r="CA175" i="33"/>
  <c r="BH32" i="33"/>
  <c r="CA182" i="33"/>
  <c r="CA168" i="33"/>
  <c r="BP30" i="33"/>
  <c r="BN32" i="34"/>
  <c r="CD185" i="34" s="1"/>
  <c r="CC183" i="34"/>
  <c r="BA35" i="34"/>
  <c r="CC204" i="34"/>
  <c r="CC199" i="35"/>
  <c r="BF36" i="35"/>
  <c r="CC185" i="35"/>
  <c r="BN34" i="35"/>
  <c r="BE34" i="34"/>
  <c r="CC197" i="34"/>
  <c r="BD33" i="33"/>
  <c r="CA189" i="33"/>
  <c r="BI33" i="34"/>
  <c r="CC190" i="34"/>
  <c r="Q35" i="33"/>
  <c r="AV35" i="33"/>
  <c r="AW36" i="34"/>
  <c r="S36" i="34"/>
  <c r="CE41" i="24" l="1"/>
  <c r="CB14" i="24"/>
  <c r="Q36" i="33"/>
  <c r="AV36" i="33"/>
  <c r="BR32" i="34"/>
  <c r="CD186" i="34" s="1"/>
  <c r="CC184" i="34"/>
  <c r="BX29" i="33"/>
  <c r="CA163" i="33" s="1"/>
  <c r="CA162" i="33"/>
  <c r="CA204" i="33"/>
  <c r="AZ35" i="33"/>
  <c r="BJ36" i="35"/>
  <c r="CC200" i="35"/>
  <c r="BI34" i="34"/>
  <c r="CC198" i="34"/>
  <c r="BZ30" i="34"/>
  <c r="CC171" i="34" s="1"/>
  <c r="CC170" i="34"/>
  <c r="BT30" i="33"/>
  <c r="CA169" i="33"/>
  <c r="CC177" i="34"/>
  <c r="BV31" i="34"/>
  <c r="CD179" i="34" s="1"/>
  <c r="BL32" i="33"/>
  <c r="CA183" i="33"/>
  <c r="BV33" i="35"/>
  <c r="CC179" i="35"/>
  <c r="BZ32" i="35"/>
  <c r="CC173" i="35" s="1"/>
  <c r="CC172" i="35"/>
  <c r="CC214" i="35"/>
  <c r="BB38" i="35"/>
  <c r="BR34" i="35"/>
  <c r="CC186" i="35"/>
  <c r="S39" i="35"/>
  <c r="AX39" i="35"/>
  <c r="BF37" i="35"/>
  <c r="CC207" i="35"/>
  <c r="BD34" i="33"/>
  <c r="CA197" i="33"/>
  <c r="BN33" i="34"/>
  <c r="CD193" i="34" s="1"/>
  <c r="CC191" i="34"/>
  <c r="BH33" i="33"/>
  <c r="CA190" i="33"/>
  <c r="S37" i="34"/>
  <c r="AW37" i="34"/>
  <c r="CC212" i="34"/>
  <c r="BA36" i="34"/>
  <c r="CC205" i="34"/>
  <c r="BE35" i="34"/>
  <c r="BP31" i="33"/>
  <c r="CA176" i="33"/>
  <c r="BN35" i="35"/>
  <c r="CC193" i="35"/>
  <c r="AZ15" i="24" l="1"/>
  <c r="CE42" i="24"/>
  <c r="BD35" i="33"/>
  <c r="CA205" i="33"/>
  <c r="BT31" i="33"/>
  <c r="CA177" i="33"/>
  <c r="BR33" i="34"/>
  <c r="CD194" i="34" s="1"/>
  <c r="CC192" i="34"/>
  <c r="BL33" i="33"/>
  <c r="CA191" i="33"/>
  <c r="BX30" i="33"/>
  <c r="CA171" i="33" s="1"/>
  <c r="CA170" i="33"/>
  <c r="BI35" i="34"/>
  <c r="CC206" i="34"/>
  <c r="S40" i="35"/>
  <c r="AX40" i="35"/>
  <c r="BZ33" i="35"/>
  <c r="CC181" i="35" s="1"/>
  <c r="CC180" i="35"/>
  <c r="BH34" i="33"/>
  <c r="CA198" i="33"/>
  <c r="CA184" i="33"/>
  <c r="BP32" i="33"/>
  <c r="BN34" i="34"/>
  <c r="CD201" i="34" s="1"/>
  <c r="CC199" i="34"/>
  <c r="BV32" i="34"/>
  <c r="CD187" i="34" s="1"/>
  <c r="CC185" i="34"/>
  <c r="CC222" i="35"/>
  <c r="BB39" i="35"/>
  <c r="BF38" i="35"/>
  <c r="CC215" i="35"/>
  <c r="BZ31" i="34"/>
  <c r="CC179" i="34" s="1"/>
  <c r="CC178" i="34"/>
  <c r="CA212" i="33"/>
  <c r="AZ36" i="33"/>
  <c r="BE36" i="34"/>
  <c r="CC213" i="34"/>
  <c r="CC187" i="35"/>
  <c r="BV34" i="35"/>
  <c r="CC220" i="34"/>
  <c r="BA37" i="34"/>
  <c r="BR35" i="35"/>
  <c r="CC194" i="35"/>
  <c r="AW38" i="34"/>
  <c r="S38" i="34"/>
  <c r="BJ37" i="35"/>
  <c r="CC208" i="35"/>
  <c r="BN36" i="35"/>
  <c r="CC201" i="35"/>
  <c r="Q37" i="33"/>
  <c r="AV37" i="33"/>
  <c r="CE43" i="24" l="1"/>
  <c r="BD15" i="24"/>
  <c r="BZ34" i="35"/>
  <c r="CC189" i="35" s="1"/>
  <c r="CC188" i="35"/>
  <c r="BJ38" i="35"/>
  <c r="CC216" i="35"/>
  <c r="BV33" i="34"/>
  <c r="CD195" i="34" s="1"/>
  <c r="CC193" i="34"/>
  <c r="CC221" i="34"/>
  <c r="BE37" i="34"/>
  <c r="BR36" i="35"/>
  <c r="CC202" i="35"/>
  <c r="BP33" i="33"/>
  <c r="CA192" i="33"/>
  <c r="BT32" i="33"/>
  <c r="CA185" i="33"/>
  <c r="BZ32" i="34"/>
  <c r="CC187" i="34" s="1"/>
  <c r="CC186" i="34"/>
  <c r="BN37" i="35"/>
  <c r="CC209" i="35"/>
  <c r="AX41" i="35"/>
  <c r="S41" i="35"/>
  <c r="BN35" i="34"/>
  <c r="CD209" i="34" s="1"/>
  <c r="CC207" i="34"/>
  <c r="BX31" i="33"/>
  <c r="CA179" i="33" s="1"/>
  <c r="CA178" i="33"/>
  <c r="CC230" i="35"/>
  <c r="BB40" i="35"/>
  <c r="BR34" i="34"/>
  <c r="CD202" i="34" s="1"/>
  <c r="CC200" i="34"/>
  <c r="AW39" i="34"/>
  <c r="S39" i="34"/>
  <c r="BF39" i="35"/>
  <c r="CC223" i="35"/>
  <c r="CC228" i="34"/>
  <c r="BA38" i="34"/>
  <c r="CA220" i="33"/>
  <c r="AZ37" i="33"/>
  <c r="BD36" i="33"/>
  <c r="CA213" i="33"/>
  <c r="BI36" i="34"/>
  <c r="CC214" i="34"/>
  <c r="Q38" i="33"/>
  <c r="AV38" i="33"/>
  <c r="BV35" i="35"/>
  <c r="CC195" i="35"/>
  <c r="BL34" i="33"/>
  <c r="CA199" i="33"/>
  <c r="BH35" i="33"/>
  <c r="CA206" i="33"/>
  <c r="CE44" i="24" l="1"/>
  <c r="BH15" i="24"/>
  <c r="BH36" i="33"/>
  <c r="CA214" i="33"/>
  <c r="BX32" i="33"/>
  <c r="CA187" i="33" s="1"/>
  <c r="CA186" i="33"/>
  <c r="BZ33" i="34"/>
  <c r="CC195" i="34" s="1"/>
  <c r="CC194" i="34"/>
  <c r="BI37" i="34"/>
  <c r="CC222" i="34"/>
  <c r="CC224" i="35"/>
  <c r="BJ39" i="35"/>
  <c r="BP34" i="33"/>
  <c r="CA200" i="33"/>
  <c r="AX42" i="35"/>
  <c r="S42" i="35"/>
  <c r="BV34" i="34"/>
  <c r="CD203" i="34" s="1"/>
  <c r="CC201" i="34"/>
  <c r="CC238" i="35"/>
  <c r="BB41" i="35"/>
  <c r="BT33" i="33"/>
  <c r="CA193" i="33"/>
  <c r="BN38" i="35"/>
  <c r="CC217" i="35"/>
  <c r="AW40" i="34"/>
  <c r="S40" i="34"/>
  <c r="CC208" i="34"/>
  <c r="BR35" i="34"/>
  <c r="CD210" i="34" s="1"/>
  <c r="CA228" i="33"/>
  <c r="AZ38" i="33"/>
  <c r="Q39" i="33"/>
  <c r="AV39" i="33"/>
  <c r="BE38" i="34"/>
  <c r="CC229" i="34"/>
  <c r="BF40" i="35"/>
  <c r="CC231" i="35"/>
  <c r="BZ35" i="35"/>
  <c r="CC197" i="35" s="1"/>
  <c r="CC196" i="35"/>
  <c r="CC236" i="34"/>
  <c r="BA39" i="34"/>
  <c r="BD37" i="33"/>
  <c r="CA221" i="33"/>
  <c r="BL35" i="33"/>
  <c r="CA207" i="33"/>
  <c r="BN36" i="34"/>
  <c r="CD217" i="34" s="1"/>
  <c r="CC215" i="34"/>
  <c r="BR37" i="35"/>
  <c r="CC210" i="35"/>
  <c r="BV36" i="35"/>
  <c r="CC203" i="35"/>
  <c r="CE45" i="24" l="1"/>
  <c r="BL15" i="24"/>
  <c r="AX43" i="35"/>
  <c r="S43" i="35"/>
  <c r="BV37" i="35"/>
  <c r="CC211" i="35"/>
  <c r="CA236" i="33"/>
  <c r="AZ39" i="33"/>
  <c r="Q40" i="33"/>
  <c r="AV40" i="33"/>
  <c r="BE39" i="34"/>
  <c r="CC237" i="34"/>
  <c r="CC246" i="35"/>
  <c r="BB42" i="35"/>
  <c r="BF41" i="35"/>
  <c r="CC239" i="35"/>
  <c r="BR38" i="35"/>
  <c r="CC218" i="35"/>
  <c r="BX33" i="33"/>
  <c r="CA195" i="33" s="1"/>
  <c r="CA194" i="33"/>
  <c r="BV35" i="34"/>
  <c r="CD211" i="34" s="1"/>
  <c r="CC209" i="34"/>
  <c r="BP35" i="33"/>
  <c r="CA208" i="33"/>
  <c r="AW41" i="34"/>
  <c r="S41" i="34"/>
  <c r="BN39" i="35"/>
  <c r="CC225" i="35"/>
  <c r="BN37" i="34"/>
  <c r="CD225" i="34" s="1"/>
  <c r="CC223" i="34"/>
  <c r="BD38" i="33"/>
  <c r="CA229" i="33"/>
  <c r="BR36" i="34"/>
  <c r="CD218" i="34" s="1"/>
  <c r="CC216" i="34"/>
  <c r="BT34" i="33"/>
  <c r="CA201" i="33"/>
  <c r="BJ40" i="35"/>
  <c r="CC232" i="35"/>
  <c r="CC204" i="35"/>
  <c r="BZ36" i="35"/>
  <c r="CC205" i="35" s="1"/>
  <c r="CA222" i="33"/>
  <c r="BH37" i="33"/>
  <c r="BI38" i="34"/>
  <c r="CC230" i="34"/>
  <c r="CC244" i="34"/>
  <c r="BA40" i="34"/>
  <c r="BZ34" i="34"/>
  <c r="CC203" i="34" s="1"/>
  <c r="CC202" i="34"/>
  <c r="BL36" i="33"/>
  <c r="CA215" i="33"/>
  <c r="CE46" i="24" l="1"/>
  <c r="BP15" i="24"/>
  <c r="BJ41" i="35"/>
  <c r="CC240" i="35"/>
  <c r="BF42" i="35"/>
  <c r="CC247" i="35"/>
  <c r="Q41" i="33"/>
  <c r="AV41" i="33"/>
  <c r="BE40" i="34"/>
  <c r="CC245" i="34"/>
  <c r="BR37" i="34"/>
  <c r="CD226" i="34" s="1"/>
  <c r="CC224" i="34"/>
  <c r="CC231" i="34"/>
  <c r="BN38" i="34"/>
  <c r="CD233" i="34" s="1"/>
  <c r="BZ37" i="35"/>
  <c r="CC213" i="35" s="1"/>
  <c r="CC212" i="35"/>
  <c r="CA244" i="33"/>
  <c r="AZ40" i="33"/>
  <c r="BT35" i="33"/>
  <c r="CA209" i="33"/>
  <c r="BN40" i="35"/>
  <c r="CC233" i="35"/>
  <c r="BZ35" i="34"/>
  <c r="CC211" i="34" s="1"/>
  <c r="CC210" i="34"/>
  <c r="S42" i="34"/>
  <c r="AW42" i="34"/>
  <c r="AX44" i="35"/>
  <c r="S44" i="35"/>
  <c r="CA230" i="33"/>
  <c r="BH38" i="33"/>
  <c r="BD39" i="33"/>
  <c r="CA237" i="33"/>
  <c r="BX34" i="33"/>
  <c r="CA203" i="33" s="1"/>
  <c r="CA202" i="33"/>
  <c r="CC226" i="35"/>
  <c r="BR39" i="35"/>
  <c r="BL37" i="33"/>
  <c r="CA223" i="33"/>
  <c r="BP36" i="33"/>
  <c r="CA216" i="33"/>
  <c r="CC217" i="34"/>
  <c r="BV36" i="34"/>
  <c r="CD219" i="34" s="1"/>
  <c r="BA41" i="34"/>
  <c r="CC252" i="34"/>
  <c r="BV38" i="35"/>
  <c r="CC219" i="35"/>
  <c r="BI39" i="34"/>
  <c r="CC238" i="34"/>
  <c r="BB43" i="35"/>
  <c r="CC254" i="35"/>
  <c r="CE47" i="24" l="1"/>
  <c r="BT15" i="24"/>
  <c r="BL38" i="33"/>
  <c r="CA231" i="33"/>
  <c r="BR38" i="34"/>
  <c r="CD234" i="34" s="1"/>
  <c r="CC232" i="34"/>
  <c r="CA252" i="33"/>
  <c r="AZ41" i="33"/>
  <c r="BN39" i="34"/>
  <c r="CD241" i="34" s="1"/>
  <c r="CC239" i="34"/>
  <c r="CC246" i="34"/>
  <c r="BI40" i="34"/>
  <c r="BP37" i="33"/>
  <c r="CA224" i="33"/>
  <c r="CC234" i="35"/>
  <c r="BR40" i="35"/>
  <c r="Q42" i="33"/>
  <c r="AV42" i="33"/>
  <c r="BT36" i="33"/>
  <c r="CA217" i="33"/>
  <c r="BV39" i="35"/>
  <c r="CC227" i="35"/>
  <c r="BE41" i="34"/>
  <c r="CC253" i="34"/>
  <c r="CC262" i="35"/>
  <c r="BB44" i="35"/>
  <c r="BX35" i="33"/>
  <c r="CA211" i="33" s="1"/>
  <c r="CA210" i="33"/>
  <c r="BJ42" i="35"/>
  <c r="CC248" i="35"/>
  <c r="BD40" i="33"/>
  <c r="CA245" i="33"/>
  <c r="BH39" i="33"/>
  <c r="CA238" i="33"/>
  <c r="BZ38" i="35"/>
  <c r="CC221" i="35" s="1"/>
  <c r="CC220" i="35"/>
  <c r="S45" i="35"/>
  <c r="AX45" i="35"/>
  <c r="BZ36" i="34"/>
  <c r="CC219" i="34" s="1"/>
  <c r="CC218" i="34"/>
  <c r="CC260" i="34"/>
  <c r="BA42" i="34"/>
  <c r="CC255" i="35"/>
  <c r="BF43" i="35"/>
  <c r="AW43" i="34"/>
  <c r="S43" i="34"/>
  <c r="BV37" i="34"/>
  <c r="CD227" i="34" s="1"/>
  <c r="CC225" i="34"/>
  <c r="BN41" i="35"/>
  <c r="CC241" i="35"/>
  <c r="CE48" i="24" l="1"/>
  <c r="BX15" i="24"/>
  <c r="BD41" i="33"/>
  <c r="CA253" i="33"/>
  <c r="CC263" i="35"/>
  <c r="BF44" i="35"/>
  <c r="Q43" i="33"/>
  <c r="AV43" i="33"/>
  <c r="CC268" i="34"/>
  <c r="BA43" i="34"/>
  <c r="BI41" i="34"/>
  <c r="CC254" i="34"/>
  <c r="BH40" i="33"/>
  <c r="CA246" i="33"/>
  <c r="BN42" i="35"/>
  <c r="CC249" i="35"/>
  <c r="BZ39" i="35"/>
  <c r="CC229" i="35" s="1"/>
  <c r="CC228" i="35"/>
  <c r="BT37" i="33"/>
  <c r="CA225" i="33"/>
  <c r="BV38" i="34"/>
  <c r="CD235" i="34" s="1"/>
  <c r="CC233" i="34"/>
  <c r="BR39" i="34"/>
  <c r="CD242" i="34" s="1"/>
  <c r="CC240" i="34"/>
  <c r="CC270" i="35"/>
  <c r="BB45" i="35"/>
  <c r="BJ43" i="35"/>
  <c r="CC256" i="35"/>
  <c r="BE42" i="34"/>
  <c r="CC261" i="34"/>
  <c r="CC247" i="34"/>
  <c r="BN40" i="34"/>
  <c r="CD249" i="34" s="1"/>
  <c r="CA260" i="33"/>
  <c r="AZ42" i="33"/>
  <c r="CC226" i="34"/>
  <c r="BZ37" i="34"/>
  <c r="CC227" i="34" s="1"/>
  <c r="S44" i="34"/>
  <c r="AW44" i="34"/>
  <c r="CC235" i="35"/>
  <c r="BV40" i="35"/>
  <c r="S46" i="35"/>
  <c r="AX46" i="35"/>
  <c r="BR41" i="35"/>
  <c r="CC242" i="35"/>
  <c r="BL39" i="33"/>
  <c r="CA239" i="33"/>
  <c r="BX36" i="33"/>
  <c r="CA219" i="33" s="1"/>
  <c r="CA218" i="33"/>
  <c r="BP38" i="33"/>
  <c r="CA232" i="33"/>
  <c r="CE49" i="24" l="1"/>
  <c r="CB15" i="24"/>
  <c r="BR40" i="34"/>
  <c r="CD250" i="34" s="1"/>
  <c r="CC248" i="34"/>
  <c r="BZ38" i="34"/>
  <c r="CC235" i="34" s="1"/>
  <c r="CC234" i="34"/>
  <c r="Q44" i="33"/>
  <c r="AV44" i="33"/>
  <c r="BJ44" i="35"/>
  <c r="CC264" i="35"/>
  <c r="AW45" i="34"/>
  <c r="S45" i="34"/>
  <c r="BL40" i="33"/>
  <c r="CA247" i="33"/>
  <c r="BN43" i="35"/>
  <c r="CC257" i="35"/>
  <c r="BX37" i="33"/>
  <c r="CA227" i="33" s="1"/>
  <c r="CA226" i="33"/>
  <c r="BN41" i="34"/>
  <c r="CD257" i="34" s="1"/>
  <c r="CC255" i="34"/>
  <c r="BZ40" i="35"/>
  <c r="CC237" i="35" s="1"/>
  <c r="CC236" i="35"/>
  <c r="BV39" i="34"/>
  <c r="CD243" i="34" s="1"/>
  <c r="CC241" i="34"/>
  <c r="BA44" i="34"/>
  <c r="CC276" i="34"/>
  <c r="CA268" i="33"/>
  <c r="AZ43" i="33"/>
  <c r="BB46" i="35"/>
  <c r="CC278" i="35"/>
  <c r="BD42" i="33"/>
  <c r="CA261" i="33"/>
  <c r="BF45" i="35"/>
  <c r="CC271" i="35"/>
  <c r="BE43" i="34"/>
  <c r="CC269" i="34"/>
  <c r="BR42" i="35"/>
  <c r="CC250" i="35"/>
  <c r="BP39" i="33"/>
  <c r="CA240" i="33"/>
  <c r="BI42" i="34"/>
  <c r="CC262" i="34"/>
  <c r="BV41" i="35"/>
  <c r="CC243" i="35"/>
  <c r="BT38" i="33"/>
  <c r="CA233" i="33"/>
  <c r="S47" i="35"/>
  <c r="AX47" i="35"/>
  <c r="BH41" i="33"/>
  <c r="CA254" i="33"/>
  <c r="AZ16" i="24" l="1"/>
  <c r="CE50" i="24"/>
  <c r="AX48" i="35"/>
  <c r="S48" i="35"/>
  <c r="CA276" i="33"/>
  <c r="AZ44" i="33"/>
  <c r="CC286" i="35"/>
  <c r="BB47" i="35"/>
  <c r="BT39" i="33"/>
  <c r="CA241" i="33"/>
  <c r="Q45" i="33"/>
  <c r="AV45" i="33"/>
  <c r="BV42" i="35"/>
  <c r="CC251" i="35"/>
  <c r="BR43" i="35"/>
  <c r="CC258" i="35"/>
  <c r="AW46" i="34"/>
  <c r="S46" i="34"/>
  <c r="BF46" i="35"/>
  <c r="CC279" i="35"/>
  <c r="BD43" i="33"/>
  <c r="CA269" i="33"/>
  <c r="BZ41" i="35"/>
  <c r="CC245" i="35" s="1"/>
  <c r="CC244" i="35"/>
  <c r="BI43" i="34"/>
  <c r="CC270" i="34"/>
  <c r="BR41" i="34"/>
  <c r="CD258" i="34" s="1"/>
  <c r="CC256" i="34"/>
  <c r="BA45" i="34"/>
  <c r="CC284" i="34"/>
  <c r="BH42" i="33"/>
  <c r="CA262" i="33"/>
  <c r="BX38" i="33"/>
  <c r="CA235" i="33" s="1"/>
  <c r="CA234" i="33"/>
  <c r="BP40" i="33"/>
  <c r="CA248" i="33"/>
  <c r="BZ39" i="34"/>
  <c r="CC243" i="34" s="1"/>
  <c r="CC242" i="34"/>
  <c r="BL41" i="33"/>
  <c r="CA255" i="33"/>
  <c r="BN42" i="34"/>
  <c r="CD265" i="34" s="1"/>
  <c r="CC263" i="34"/>
  <c r="CC272" i="35"/>
  <c r="BJ45" i="35"/>
  <c r="BE44" i="34"/>
  <c r="CC277" i="34"/>
  <c r="BN44" i="35"/>
  <c r="CC265" i="35"/>
  <c r="CC249" i="34"/>
  <c r="BV40" i="34"/>
  <c r="CD251" i="34" s="1"/>
  <c r="BD16" i="24" l="1"/>
  <c r="CE51" i="24"/>
  <c r="CC287" i="35"/>
  <c r="BF47" i="35"/>
  <c r="BP41" i="33"/>
  <c r="CA256" i="33"/>
  <c r="BX39" i="33"/>
  <c r="CA243" i="33" s="1"/>
  <c r="CA242" i="33"/>
  <c r="BE45" i="34"/>
  <c r="CC285" i="34"/>
  <c r="BN45" i="35"/>
  <c r="CC273" i="35"/>
  <c r="BD44" i="33"/>
  <c r="CA277" i="33"/>
  <c r="S47" i="34"/>
  <c r="AW47" i="34"/>
  <c r="BL42" i="33"/>
  <c r="CA263" i="33"/>
  <c r="CC278" i="34"/>
  <c r="BI44" i="34"/>
  <c r="CC259" i="35"/>
  <c r="BV43" i="35"/>
  <c r="BT40" i="33"/>
  <c r="CA249" i="33"/>
  <c r="BV41" i="34"/>
  <c r="CD259" i="34" s="1"/>
  <c r="CC257" i="34"/>
  <c r="BJ46" i="35"/>
  <c r="CC280" i="35"/>
  <c r="BZ42" i="35"/>
  <c r="CC253" i="35" s="1"/>
  <c r="CC252" i="35"/>
  <c r="BR44" i="35"/>
  <c r="CC266" i="35"/>
  <c r="CC292" i="34"/>
  <c r="BA46" i="34"/>
  <c r="BH43" i="33"/>
  <c r="CA270" i="33"/>
  <c r="BZ40" i="34"/>
  <c r="CC251" i="34" s="1"/>
  <c r="CC250" i="34"/>
  <c r="CA284" i="33"/>
  <c r="AZ45" i="33"/>
  <c r="AX49" i="35"/>
  <c r="S49" i="35"/>
  <c r="BR42" i="34"/>
  <c r="CD266" i="34" s="1"/>
  <c r="CC264" i="34"/>
  <c r="BN43" i="34"/>
  <c r="CD273" i="34" s="1"/>
  <c r="CC271" i="34"/>
  <c r="Q46" i="33"/>
  <c r="AV46" i="33"/>
  <c r="CC294" i="35"/>
  <c r="BB48" i="35"/>
  <c r="CE52" i="24" l="1"/>
  <c r="BH16" i="24"/>
  <c r="BD45" i="33"/>
  <c r="CA285" i="33"/>
  <c r="AW48" i="34"/>
  <c r="S48" i="34"/>
  <c r="BE46" i="34"/>
  <c r="CC293" i="34"/>
  <c r="CC286" i="34"/>
  <c r="BI45" i="34"/>
  <c r="CA278" i="33"/>
  <c r="BH44" i="33"/>
  <c r="BT41" i="33"/>
  <c r="CA257" i="33"/>
  <c r="CA292" i="33"/>
  <c r="AZ46" i="33"/>
  <c r="BZ41" i="34"/>
  <c r="CC259" i="34" s="1"/>
  <c r="CC258" i="34"/>
  <c r="BX40" i="33"/>
  <c r="CA251" i="33" s="1"/>
  <c r="CA250" i="33"/>
  <c r="CC260" i="35"/>
  <c r="BZ43" i="35"/>
  <c r="CC261" i="35" s="1"/>
  <c r="CC265" i="34"/>
  <c r="BV42" i="34"/>
  <c r="CD267" i="34" s="1"/>
  <c r="BF48" i="35"/>
  <c r="CC295" i="35"/>
  <c r="AX50" i="35"/>
  <c r="S50" i="35"/>
  <c r="BN44" i="34"/>
  <c r="CD281" i="34" s="1"/>
  <c r="CC279" i="34"/>
  <c r="BJ47" i="35"/>
  <c r="CC288" i="35"/>
  <c r="Q47" i="33"/>
  <c r="AV47" i="33"/>
  <c r="BP42" i="33"/>
  <c r="CA264" i="33"/>
  <c r="CC300" i="34"/>
  <c r="BA47" i="34"/>
  <c r="BR43" i="34"/>
  <c r="CD274" i="34" s="1"/>
  <c r="CC272" i="34"/>
  <c r="BV44" i="35"/>
  <c r="CC267" i="35"/>
  <c r="CC302" i="35"/>
  <c r="BB49" i="35"/>
  <c r="BL43" i="33"/>
  <c r="CA271" i="33"/>
  <c r="BN46" i="35"/>
  <c r="CC281" i="35"/>
  <c r="CC274" i="35"/>
  <c r="BR45" i="35"/>
  <c r="CE53" i="24" l="1"/>
  <c r="BL16" i="24"/>
  <c r="BN45" i="34"/>
  <c r="CD289" i="34" s="1"/>
  <c r="CC287" i="34"/>
  <c r="BE47" i="34"/>
  <c r="CC301" i="34"/>
  <c r="BI46" i="34"/>
  <c r="CC294" i="34"/>
  <c r="BJ48" i="35"/>
  <c r="CC296" i="35"/>
  <c r="BD46" i="33"/>
  <c r="CA293" i="33"/>
  <c r="BX41" i="33"/>
  <c r="CA259" i="33" s="1"/>
  <c r="CA258" i="33"/>
  <c r="CC308" i="34"/>
  <c r="BA48" i="34"/>
  <c r="CA300" i="33"/>
  <c r="AZ47" i="33"/>
  <c r="BR46" i="35"/>
  <c r="CC282" i="35"/>
  <c r="BV43" i="34"/>
  <c r="CD275" i="34" s="1"/>
  <c r="CC273" i="34"/>
  <c r="BZ42" i="34"/>
  <c r="CC267" i="34" s="1"/>
  <c r="CC266" i="34"/>
  <c r="BP43" i="33"/>
  <c r="CA272" i="33"/>
  <c r="S49" i="34"/>
  <c r="AW49" i="34"/>
  <c r="AX51" i="35"/>
  <c r="S51" i="35"/>
  <c r="BL44" i="33"/>
  <c r="CA279" i="33"/>
  <c r="Q48" i="33"/>
  <c r="AV48" i="33"/>
  <c r="CC289" i="35"/>
  <c r="BN47" i="35"/>
  <c r="BF49" i="35"/>
  <c r="CC303" i="35"/>
  <c r="BR44" i="34"/>
  <c r="CD282" i="34" s="1"/>
  <c r="CC280" i="34"/>
  <c r="BV45" i="35"/>
  <c r="CC275" i="35"/>
  <c r="BZ44" i="35"/>
  <c r="CC269" i="35" s="1"/>
  <c r="CC268" i="35"/>
  <c r="BT42" i="33"/>
  <c r="CA265" i="33"/>
  <c r="BB50" i="35"/>
  <c r="CC310" i="35"/>
  <c r="CA286" i="33"/>
  <c r="BH45" i="33"/>
  <c r="CE54" i="24" l="1"/>
  <c r="BP16" i="24"/>
  <c r="BE48" i="34"/>
  <c r="CC309" i="34"/>
  <c r="BX42" i="33"/>
  <c r="CA267" i="33" s="1"/>
  <c r="CA266" i="33"/>
  <c r="BZ43" i="34"/>
  <c r="CC275" i="34" s="1"/>
  <c r="CC274" i="34"/>
  <c r="BN46" i="34"/>
  <c r="CD297" i="34" s="1"/>
  <c r="CC295" i="34"/>
  <c r="BV44" i="34"/>
  <c r="CD283" i="34" s="1"/>
  <c r="CC281" i="34"/>
  <c r="AX52" i="35"/>
  <c r="S52" i="35"/>
  <c r="BJ49" i="35"/>
  <c r="CC304" i="35"/>
  <c r="BR47" i="35"/>
  <c r="CC290" i="35"/>
  <c r="CC316" i="34"/>
  <c r="BA49" i="34"/>
  <c r="BV46" i="35"/>
  <c r="CC283" i="35"/>
  <c r="BI47" i="34"/>
  <c r="CC302" i="34"/>
  <c r="BP44" i="33"/>
  <c r="CA280" i="33"/>
  <c r="CC297" i="35"/>
  <c r="BN48" i="35"/>
  <c r="CA308" i="33"/>
  <c r="AZ48" i="33"/>
  <c r="BD47" i="33"/>
  <c r="CA301" i="33"/>
  <c r="CC311" i="35"/>
  <c r="BF50" i="35"/>
  <c r="CC318" i="35"/>
  <c r="BB51" i="35"/>
  <c r="AW50" i="34"/>
  <c r="S50" i="34"/>
  <c r="BL45" i="33"/>
  <c r="CA287" i="33"/>
  <c r="BZ45" i="35"/>
  <c r="CC277" i="35" s="1"/>
  <c r="CC276" i="35"/>
  <c r="Q49" i="33"/>
  <c r="AV49" i="33"/>
  <c r="BT43" i="33"/>
  <c r="CA273" i="33"/>
  <c r="BH46" i="33"/>
  <c r="CA294" i="33"/>
  <c r="BR45" i="34"/>
  <c r="CD290" i="34" s="1"/>
  <c r="CC288" i="34"/>
  <c r="CE55" i="24" l="1"/>
  <c r="BT16" i="24"/>
  <c r="BN47" i="34"/>
  <c r="CD305" i="34" s="1"/>
  <c r="CC303" i="34"/>
  <c r="BP45" i="33"/>
  <c r="CA288" i="33"/>
  <c r="BR46" i="34"/>
  <c r="CD298" i="34" s="1"/>
  <c r="CC296" i="34"/>
  <c r="AW51" i="34"/>
  <c r="S51" i="34"/>
  <c r="CA316" i="33"/>
  <c r="AZ49" i="33"/>
  <c r="BE49" i="34"/>
  <c r="CC317" i="34"/>
  <c r="Q50" i="33"/>
  <c r="AV50" i="33"/>
  <c r="BB52" i="35"/>
  <c r="CC326" i="35"/>
  <c r="BL46" i="33"/>
  <c r="CA295" i="33"/>
  <c r="BA50" i="34"/>
  <c r="CC324" i="34"/>
  <c r="BR48" i="35"/>
  <c r="CC298" i="35"/>
  <c r="S53" i="35"/>
  <c r="AX53" i="35"/>
  <c r="CA302" i="33"/>
  <c r="BH47" i="33"/>
  <c r="BN49" i="35"/>
  <c r="CC305" i="35"/>
  <c r="BD48" i="33"/>
  <c r="CA309" i="33"/>
  <c r="BX43" i="33"/>
  <c r="CA275" i="33" s="1"/>
  <c r="CA274" i="33"/>
  <c r="BZ46" i="35"/>
  <c r="CC285" i="35" s="1"/>
  <c r="CC284" i="35"/>
  <c r="CC319" i="35"/>
  <c r="BF51" i="35"/>
  <c r="BJ50" i="35"/>
  <c r="CC312" i="35"/>
  <c r="BV45" i="34"/>
  <c r="CD291" i="34" s="1"/>
  <c r="CC289" i="34"/>
  <c r="BT44" i="33"/>
  <c r="CA281" i="33"/>
  <c r="BV47" i="35"/>
  <c r="CC291" i="35"/>
  <c r="BZ44" i="34"/>
  <c r="CC283" i="34" s="1"/>
  <c r="CC282" i="34"/>
  <c r="BI48" i="34"/>
  <c r="CC310" i="34"/>
  <c r="BX16" i="24" l="1"/>
  <c r="CE56" i="24"/>
  <c r="BN50" i="35"/>
  <c r="CC313" i="35"/>
  <c r="CC332" i="34"/>
  <c r="BA51" i="34"/>
  <c r="Q51" i="33"/>
  <c r="AV51" i="33"/>
  <c r="BV46" i="34"/>
  <c r="CD299" i="34" s="1"/>
  <c r="CC297" i="34"/>
  <c r="S52" i="34"/>
  <c r="AW52" i="34"/>
  <c r="CA310" i="33"/>
  <c r="BH48" i="33"/>
  <c r="BV48" i="35"/>
  <c r="CC299" i="35"/>
  <c r="CC320" i="35"/>
  <c r="BJ51" i="35"/>
  <c r="CA324" i="33"/>
  <c r="AZ50" i="33"/>
  <c r="BE50" i="34"/>
  <c r="CC325" i="34"/>
  <c r="BX44" i="33"/>
  <c r="CA283" i="33" s="1"/>
  <c r="CA282" i="33"/>
  <c r="BI49" i="34"/>
  <c r="CC318" i="34"/>
  <c r="BT45" i="33"/>
  <c r="CA289" i="33"/>
  <c r="BF52" i="35"/>
  <c r="CC327" i="35"/>
  <c r="BB53" i="35"/>
  <c r="CC334" i="35"/>
  <c r="BD49" i="33"/>
  <c r="CA317" i="33"/>
  <c r="BZ47" i="35"/>
  <c r="CC293" i="35" s="1"/>
  <c r="CC292" i="35"/>
  <c r="BR49" i="35"/>
  <c r="CC306" i="35"/>
  <c r="BL47" i="33"/>
  <c r="CA303" i="33"/>
  <c r="BN48" i="34"/>
  <c r="CD313" i="34" s="1"/>
  <c r="CC311" i="34"/>
  <c r="BZ45" i="34"/>
  <c r="CC291" i="34" s="1"/>
  <c r="CC290" i="34"/>
  <c r="S54" i="35"/>
  <c r="AX54" i="35"/>
  <c r="BP46" i="33"/>
  <c r="CA296" i="33"/>
  <c r="BR47" i="34"/>
  <c r="CD306" i="34" s="1"/>
  <c r="CC304" i="34"/>
  <c r="CE57" i="24" l="1"/>
  <c r="CB16" i="24"/>
  <c r="BN51" i="35"/>
  <c r="CC321" i="35"/>
  <c r="BF53" i="35"/>
  <c r="CC335" i="35"/>
  <c r="Q52" i="33"/>
  <c r="AV52" i="33"/>
  <c r="BP47" i="33"/>
  <c r="CA304" i="33"/>
  <c r="CC333" i="34"/>
  <c r="BE51" i="34"/>
  <c r="BT46" i="33"/>
  <c r="CA297" i="33"/>
  <c r="BZ46" i="34"/>
  <c r="CC299" i="34" s="1"/>
  <c r="CC298" i="34"/>
  <c r="CC342" i="35"/>
  <c r="BB54" i="35"/>
  <c r="CA332" i="33"/>
  <c r="AZ51" i="33"/>
  <c r="BV49" i="35"/>
  <c r="CC307" i="35"/>
  <c r="BX45" i="33"/>
  <c r="CA291" i="33" s="1"/>
  <c r="CA290" i="33"/>
  <c r="BI50" i="34"/>
  <c r="CC326" i="34"/>
  <c r="AX55" i="35"/>
  <c r="S55" i="35"/>
  <c r="BZ48" i="35"/>
  <c r="CC301" i="35" s="1"/>
  <c r="CC300" i="35"/>
  <c r="BD50" i="33"/>
  <c r="CA325" i="33"/>
  <c r="CC340" i="34"/>
  <c r="BA52" i="34"/>
  <c r="BJ52" i="35"/>
  <c r="CC328" i="35"/>
  <c r="BL48" i="33"/>
  <c r="CA311" i="33"/>
  <c r="BV47" i="34"/>
  <c r="CD307" i="34" s="1"/>
  <c r="CC305" i="34"/>
  <c r="BR48" i="34"/>
  <c r="CD314" i="34" s="1"/>
  <c r="CC312" i="34"/>
  <c r="BH49" i="33"/>
  <c r="CA318" i="33"/>
  <c r="BN49" i="34"/>
  <c r="CD321" i="34" s="1"/>
  <c r="CC319" i="34"/>
  <c r="S53" i="34"/>
  <c r="AW53" i="34"/>
  <c r="BR50" i="35"/>
  <c r="CC314" i="35"/>
  <c r="AZ17" i="24" l="1"/>
  <c r="CE58" i="24"/>
  <c r="CA340" i="33"/>
  <c r="AZ52" i="33"/>
  <c r="AW54" i="34"/>
  <c r="S54" i="34"/>
  <c r="BH50" i="33"/>
  <c r="CA326" i="33"/>
  <c r="BJ53" i="35"/>
  <c r="CC336" i="35"/>
  <c r="BI51" i="34"/>
  <c r="CC334" i="34"/>
  <c r="BR49" i="34"/>
  <c r="CD322" i="34" s="1"/>
  <c r="CC320" i="34"/>
  <c r="BX46" i="33"/>
  <c r="CA299" i="33" s="1"/>
  <c r="CA298" i="33"/>
  <c r="BN52" i="35"/>
  <c r="CC329" i="35"/>
  <c r="BB55" i="35"/>
  <c r="CC350" i="35"/>
  <c r="CC348" i="34"/>
  <c r="BA53" i="34"/>
  <c r="BZ49" i="35"/>
  <c r="CC309" i="35" s="1"/>
  <c r="CC308" i="35"/>
  <c r="S56" i="35"/>
  <c r="AX56" i="35"/>
  <c r="BE52" i="34"/>
  <c r="CC341" i="34"/>
  <c r="CC343" i="35"/>
  <c r="BF54" i="35"/>
  <c r="CC306" i="34"/>
  <c r="BZ47" i="34"/>
  <c r="CC307" i="34" s="1"/>
  <c r="Q53" i="33"/>
  <c r="AV53" i="33"/>
  <c r="BP48" i="33"/>
  <c r="CA312" i="33"/>
  <c r="BD51" i="33"/>
  <c r="CA333" i="33"/>
  <c r="BL49" i="33"/>
  <c r="CA319" i="33"/>
  <c r="BV50" i="35"/>
  <c r="CC315" i="35"/>
  <c r="BV48" i="34"/>
  <c r="CD315" i="34" s="1"/>
  <c r="CC313" i="34"/>
  <c r="BN50" i="34"/>
  <c r="CD329" i="34" s="1"/>
  <c r="CC327" i="34"/>
  <c r="BT47" i="33"/>
  <c r="CA305" i="33"/>
  <c r="BR51" i="35"/>
  <c r="CC322" i="35"/>
  <c r="BD17" i="24" l="1"/>
  <c r="CE59" i="24"/>
  <c r="S57" i="35"/>
  <c r="AX57" i="35"/>
  <c r="BL50" i="33"/>
  <c r="CA327" i="33"/>
  <c r="BE53" i="34"/>
  <c r="CC349" i="34"/>
  <c r="BP49" i="33"/>
  <c r="CA320" i="33"/>
  <c r="BN53" i="35"/>
  <c r="CC337" i="35"/>
  <c r="BJ54" i="35"/>
  <c r="CC344" i="35"/>
  <c r="BZ48" i="34"/>
  <c r="CC315" i="34" s="1"/>
  <c r="CC314" i="34"/>
  <c r="BI52" i="34"/>
  <c r="CC342" i="34"/>
  <c r="CC321" i="34"/>
  <c r="BV49" i="34"/>
  <c r="CD323" i="34" s="1"/>
  <c r="CC356" i="34"/>
  <c r="BA54" i="34"/>
  <c r="CC358" i="35"/>
  <c r="BB56" i="35"/>
  <c r="BX47" i="33"/>
  <c r="CA307" i="33" s="1"/>
  <c r="CA306" i="33"/>
  <c r="CC330" i="35"/>
  <c r="BR52" i="35"/>
  <c r="CA348" i="33"/>
  <c r="AZ53" i="33"/>
  <c r="BD52" i="33"/>
  <c r="CA341" i="33"/>
  <c r="BR50" i="34"/>
  <c r="CD330" i="34" s="1"/>
  <c r="CC328" i="34"/>
  <c r="BH51" i="33"/>
  <c r="CA334" i="33"/>
  <c r="S55" i="34"/>
  <c r="AW55" i="34"/>
  <c r="BT48" i="33"/>
  <c r="CA313" i="33"/>
  <c r="CC323" i="35"/>
  <c r="BV51" i="35"/>
  <c r="BZ50" i="35"/>
  <c r="CC317" i="35" s="1"/>
  <c r="CC316" i="35"/>
  <c r="Q54" i="33"/>
  <c r="AV54" i="33"/>
  <c r="BF55" i="35"/>
  <c r="CC351" i="35"/>
  <c r="BN51" i="34"/>
  <c r="CD337" i="34" s="1"/>
  <c r="CC335" i="34"/>
  <c r="BH17" i="24" l="1"/>
  <c r="CE60" i="24"/>
  <c r="CC364" i="34"/>
  <c r="BA55" i="34"/>
  <c r="BH52" i="33"/>
  <c r="CA342" i="33"/>
  <c r="S56" i="34"/>
  <c r="AW56" i="34"/>
  <c r="CC350" i="34"/>
  <c r="BI53" i="34"/>
  <c r="BL51" i="33"/>
  <c r="CA335" i="33"/>
  <c r="BN54" i="35"/>
  <c r="CC345" i="35"/>
  <c r="BP50" i="33"/>
  <c r="CA328" i="33"/>
  <c r="BX48" i="33"/>
  <c r="CA315" i="33" s="1"/>
  <c r="CA314" i="33"/>
  <c r="CC343" i="34"/>
  <c r="BN52" i="34"/>
  <c r="CD345" i="34" s="1"/>
  <c r="BD53" i="33"/>
  <c r="CA349" i="33"/>
  <c r="CC324" i="35"/>
  <c r="BZ51" i="35"/>
  <c r="CC325" i="35" s="1"/>
  <c r="BV52" i="35"/>
  <c r="CC331" i="35"/>
  <c r="BZ49" i="34"/>
  <c r="CC323" i="34" s="1"/>
  <c r="CC322" i="34"/>
  <c r="BB57" i="35"/>
  <c r="CC366" i="35"/>
  <c r="BJ55" i="35"/>
  <c r="CC352" i="35"/>
  <c r="BT49" i="33"/>
  <c r="CA321" i="33"/>
  <c r="CA356" i="33"/>
  <c r="AZ54" i="33"/>
  <c r="BF56" i="35"/>
  <c r="CC359" i="35"/>
  <c r="Q55" i="33"/>
  <c r="AV55" i="33"/>
  <c r="BE54" i="34"/>
  <c r="CC357" i="34"/>
  <c r="CC336" i="34"/>
  <c r="BR51" i="34"/>
  <c r="CD338" i="34" s="1"/>
  <c r="BV50" i="34"/>
  <c r="CD331" i="34" s="1"/>
  <c r="CC329" i="34"/>
  <c r="BR53" i="35"/>
  <c r="CC338" i="35"/>
  <c r="AX58" i="35"/>
  <c r="S58" i="35"/>
  <c r="CE61" i="24" l="1"/>
  <c r="BL17" i="24"/>
  <c r="Q56" i="33"/>
  <c r="AV56" i="33"/>
  <c r="BZ50" i="34"/>
  <c r="CC331" i="34" s="1"/>
  <c r="CC330" i="34"/>
  <c r="BT50" i="33"/>
  <c r="CA329" i="33"/>
  <c r="AW57" i="34"/>
  <c r="S57" i="34"/>
  <c r="BN53" i="34"/>
  <c r="CD353" i="34" s="1"/>
  <c r="CC351" i="34"/>
  <c r="BN55" i="35"/>
  <c r="CC353" i="35"/>
  <c r="CC372" i="34"/>
  <c r="BA56" i="34"/>
  <c r="CC360" i="35"/>
  <c r="BJ56" i="35"/>
  <c r="BD54" i="33"/>
  <c r="CA357" i="33"/>
  <c r="BR54" i="35"/>
  <c r="CC346" i="35"/>
  <c r="BL52" i="33"/>
  <c r="CA343" i="33"/>
  <c r="CA364" i="33"/>
  <c r="AZ55" i="33"/>
  <c r="BV53" i="35"/>
  <c r="CC339" i="35"/>
  <c r="BH53" i="33"/>
  <c r="CA350" i="33"/>
  <c r="AX59" i="35"/>
  <c r="S59" i="35"/>
  <c r="BR52" i="34"/>
  <c r="CD346" i="34" s="1"/>
  <c r="CC344" i="34"/>
  <c r="BE55" i="34"/>
  <c r="CC365" i="34"/>
  <c r="BF57" i="35"/>
  <c r="CC367" i="35"/>
  <c r="BV51" i="34"/>
  <c r="CD339" i="34" s="1"/>
  <c r="CC337" i="34"/>
  <c r="BB58" i="35"/>
  <c r="CC374" i="35"/>
  <c r="BI54" i="34"/>
  <c r="CC358" i="34"/>
  <c r="BX49" i="33"/>
  <c r="CA323" i="33" s="1"/>
  <c r="CA322" i="33"/>
  <c r="BZ52" i="35"/>
  <c r="CC333" i="35" s="1"/>
  <c r="CC332" i="35"/>
  <c r="BP51" i="33"/>
  <c r="CA336" i="33"/>
  <c r="BP17" i="24" l="1"/>
  <c r="CE62" i="24"/>
  <c r="BP52" i="33"/>
  <c r="CA344" i="33"/>
  <c r="BA57" i="34"/>
  <c r="CC380" i="34"/>
  <c r="AX60" i="35"/>
  <c r="S60" i="35"/>
  <c r="BV54" i="35"/>
  <c r="CC347" i="35"/>
  <c r="CC368" i="35"/>
  <c r="BJ57" i="35"/>
  <c r="AW58" i="34"/>
  <c r="S58" i="34"/>
  <c r="CC382" i="35"/>
  <c r="BB59" i="35"/>
  <c r="BL53" i="33"/>
  <c r="CA351" i="33"/>
  <c r="BX50" i="33"/>
  <c r="CA331" i="33" s="1"/>
  <c r="CA330" i="33"/>
  <c r="BI55" i="34"/>
  <c r="CC366" i="34"/>
  <c r="BH54" i="33"/>
  <c r="CA358" i="33"/>
  <c r="BD55" i="33"/>
  <c r="CA365" i="33"/>
  <c r="CC361" i="35"/>
  <c r="BN56" i="35"/>
  <c r="CA372" i="33"/>
  <c r="AZ56" i="33"/>
  <c r="CC373" i="34"/>
  <c r="BE56" i="34"/>
  <c r="BZ51" i="34"/>
  <c r="CC339" i="34" s="1"/>
  <c r="CC338" i="34"/>
  <c r="CC354" i="35"/>
  <c r="BR55" i="35"/>
  <c r="BN54" i="34"/>
  <c r="CD361" i="34" s="1"/>
  <c r="CC359" i="34"/>
  <c r="BZ53" i="35"/>
  <c r="CC341" i="35" s="1"/>
  <c r="CC340" i="35"/>
  <c r="BR53" i="34"/>
  <c r="CD354" i="34" s="1"/>
  <c r="CC352" i="34"/>
  <c r="BT51" i="33"/>
  <c r="CA337" i="33"/>
  <c r="BF58" i="35"/>
  <c r="CC375" i="35"/>
  <c r="BV52" i="34"/>
  <c r="CD347" i="34" s="1"/>
  <c r="CC345" i="34"/>
  <c r="Q57" i="33"/>
  <c r="AV57" i="33"/>
  <c r="CE63" i="24" l="1"/>
  <c r="BT17" i="24"/>
  <c r="CC346" i="34"/>
  <c r="BZ52" i="34"/>
  <c r="CC347" i="34" s="1"/>
  <c r="AX61" i="35"/>
  <c r="S61" i="35"/>
  <c r="CC390" i="35"/>
  <c r="BB60" i="35"/>
  <c r="BP53" i="33"/>
  <c r="CA352" i="33"/>
  <c r="BF59" i="35"/>
  <c r="CC383" i="35"/>
  <c r="CC360" i="34"/>
  <c r="BR54" i="34"/>
  <c r="CD362" i="34" s="1"/>
  <c r="BL54" i="33"/>
  <c r="CA359" i="33"/>
  <c r="BV55" i="35"/>
  <c r="CC355" i="35"/>
  <c r="AW59" i="34"/>
  <c r="S59" i="34"/>
  <c r="BX51" i="33"/>
  <c r="CA339" i="33" s="1"/>
  <c r="CA338" i="33"/>
  <c r="BN55" i="34"/>
  <c r="CD369" i="34" s="1"/>
  <c r="CC367" i="34"/>
  <c r="CC388" i="34"/>
  <c r="BA58" i="34"/>
  <c r="BE57" i="34"/>
  <c r="CC381" i="34"/>
  <c r="CC348" i="35"/>
  <c r="BZ54" i="35"/>
  <c r="CC349" i="35" s="1"/>
  <c r="BD56" i="33"/>
  <c r="CA373" i="33"/>
  <c r="CC376" i="35"/>
  <c r="BJ58" i="35"/>
  <c r="BN57" i="35"/>
  <c r="CC369" i="35"/>
  <c r="BI56" i="34"/>
  <c r="CC374" i="34"/>
  <c r="BH55" i="33"/>
  <c r="CA366" i="33"/>
  <c r="CA380" i="33"/>
  <c r="AZ57" i="33"/>
  <c r="BR56" i="35"/>
  <c r="CC362" i="35"/>
  <c r="Q58" i="33"/>
  <c r="AV58" i="33"/>
  <c r="BV53" i="34"/>
  <c r="CD355" i="34" s="1"/>
  <c r="CC353" i="34"/>
  <c r="BT52" i="33"/>
  <c r="CA345" i="33"/>
  <c r="CE64" i="24" l="1"/>
  <c r="BX17" i="24"/>
  <c r="BE58" i="34"/>
  <c r="CC389" i="34"/>
  <c r="BH56" i="33"/>
  <c r="CA374" i="33"/>
  <c r="BZ55" i="35"/>
  <c r="CC357" i="35" s="1"/>
  <c r="CC356" i="35"/>
  <c r="Q59" i="33"/>
  <c r="AV59" i="33"/>
  <c r="BV54" i="34"/>
  <c r="CD363" i="34" s="1"/>
  <c r="CC361" i="34"/>
  <c r="AX62" i="35"/>
  <c r="S62" i="35"/>
  <c r="CC391" i="35"/>
  <c r="BF60" i="35"/>
  <c r="BB61" i="35"/>
  <c r="CC398" i="35"/>
  <c r="CC377" i="35"/>
  <c r="BN58" i="35"/>
  <c r="BR55" i="34"/>
  <c r="CD370" i="34" s="1"/>
  <c r="CC368" i="34"/>
  <c r="CC363" i="35"/>
  <c r="BV56" i="35"/>
  <c r="S60" i="34"/>
  <c r="AW60" i="34"/>
  <c r="BZ53" i="34"/>
  <c r="CC355" i="34" s="1"/>
  <c r="CC354" i="34"/>
  <c r="BT53" i="33"/>
  <c r="CA353" i="33"/>
  <c r="CA388" i="33"/>
  <c r="AZ58" i="33"/>
  <c r="BL55" i="33"/>
  <c r="CA367" i="33"/>
  <c r="BP54" i="33"/>
  <c r="CA360" i="33"/>
  <c r="BN56" i="34"/>
  <c r="CD377" i="34" s="1"/>
  <c r="CC375" i="34"/>
  <c r="BD57" i="33"/>
  <c r="CA381" i="33"/>
  <c r="BX52" i="33"/>
  <c r="CA347" i="33" s="1"/>
  <c r="CA346" i="33"/>
  <c r="BR57" i="35"/>
  <c r="CC370" i="35"/>
  <c r="CC382" i="34"/>
  <c r="BI57" i="34"/>
  <c r="BA59" i="34"/>
  <c r="CC396" i="34"/>
  <c r="BJ59" i="35"/>
  <c r="CC384" i="35"/>
  <c r="CB17" i="24" l="1"/>
  <c r="CE65" i="24"/>
  <c r="BH57" i="33"/>
  <c r="CA382" i="33"/>
  <c r="BD58" i="33"/>
  <c r="CA389" i="33"/>
  <c r="BX53" i="33"/>
  <c r="CA355" i="33" s="1"/>
  <c r="CA354" i="33"/>
  <c r="CC406" i="35"/>
  <c r="BB62" i="35"/>
  <c r="BZ56" i="35"/>
  <c r="CC365" i="35" s="1"/>
  <c r="CC364" i="35"/>
  <c r="BE59" i="34"/>
  <c r="CC397" i="34"/>
  <c r="BT54" i="33"/>
  <c r="CA361" i="33"/>
  <c r="BL56" i="33"/>
  <c r="CA375" i="33"/>
  <c r="BJ60" i="35"/>
  <c r="CC392" i="35"/>
  <c r="BN57" i="34"/>
  <c r="CD385" i="34" s="1"/>
  <c r="CC383" i="34"/>
  <c r="S63" i="35"/>
  <c r="AX63" i="35"/>
  <c r="BR56" i="34"/>
  <c r="CD378" i="34" s="1"/>
  <c r="CC376" i="34"/>
  <c r="BR58" i="35"/>
  <c r="CC378" i="35"/>
  <c r="CC404" i="34"/>
  <c r="BA60" i="34"/>
  <c r="CA396" i="33"/>
  <c r="AZ59" i="33"/>
  <c r="BV55" i="34"/>
  <c r="CD371" i="34" s="1"/>
  <c r="CC369" i="34"/>
  <c r="BV57" i="35"/>
  <c r="CC371" i="35"/>
  <c r="BZ54" i="34"/>
  <c r="CC363" i="34" s="1"/>
  <c r="CC362" i="34"/>
  <c r="BN59" i="35"/>
  <c r="CC385" i="35"/>
  <c r="BP55" i="33"/>
  <c r="CA368" i="33"/>
  <c r="AW61" i="34"/>
  <c r="S61" i="34"/>
  <c r="BF61" i="35"/>
  <c r="CC399" i="35"/>
  <c r="Q60" i="33"/>
  <c r="AV60" i="33"/>
  <c r="BI58" i="34"/>
  <c r="CC390" i="34"/>
  <c r="AZ18" i="24" l="1"/>
  <c r="CE66" i="24"/>
  <c r="CA404" i="33"/>
  <c r="AZ60" i="33"/>
  <c r="BR59" i="35"/>
  <c r="CC386" i="35"/>
  <c r="AX64" i="35"/>
  <c r="S64" i="35"/>
  <c r="BJ61" i="35"/>
  <c r="CC400" i="35"/>
  <c r="BR57" i="34"/>
  <c r="CD386" i="34" s="1"/>
  <c r="CC384" i="34"/>
  <c r="CC414" i="35"/>
  <c r="BB63" i="35"/>
  <c r="BI59" i="34"/>
  <c r="CC398" i="34"/>
  <c r="BV58" i="35"/>
  <c r="CC379" i="35"/>
  <c r="BD59" i="33"/>
  <c r="CA397" i="33"/>
  <c r="BX54" i="33"/>
  <c r="CA363" i="33" s="1"/>
  <c r="CA362" i="33"/>
  <c r="AW62" i="34"/>
  <c r="S62" i="34"/>
  <c r="CC412" i="34"/>
  <c r="BA61" i="34"/>
  <c r="BZ57" i="35"/>
  <c r="CC373" i="35" s="1"/>
  <c r="CC372" i="35"/>
  <c r="CC393" i="35"/>
  <c r="BN60" i="35"/>
  <c r="BF62" i="35"/>
  <c r="CC407" i="35"/>
  <c r="Q61" i="33"/>
  <c r="AV61" i="33"/>
  <c r="BE60" i="34"/>
  <c r="CC405" i="34"/>
  <c r="BH58" i="33"/>
  <c r="CA390" i="33"/>
  <c r="BN58" i="34"/>
  <c r="CD393" i="34" s="1"/>
  <c r="CC391" i="34"/>
  <c r="BT55" i="33"/>
  <c r="CA369" i="33"/>
  <c r="CC370" i="34"/>
  <c r="BZ55" i="34"/>
  <c r="CC371" i="34" s="1"/>
  <c r="BV56" i="34"/>
  <c r="CD379" i="34" s="1"/>
  <c r="CC377" i="34"/>
  <c r="BP56" i="33"/>
  <c r="CA376" i="33"/>
  <c r="BL57" i="33"/>
  <c r="CA383" i="33"/>
  <c r="CE67" i="24" l="1"/>
  <c r="BD18" i="24"/>
  <c r="BJ62" i="35"/>
  <c r="CC408" i="35"/>
  <c r="BL58" i="33"/>
  <c r="CA391" i="33"/>
  <c r="BB64" i="35"/>
  <c r="CC422" i="35"/>
  <c r="CC415" i="35"/>
  <c r="BF63" i="35"/>
  <c r="AW63" i="34"/>
  <c r="S63" i="34"/>
  <c r="CC392" i="34"/>
  <c r="BR58" i="34"/>
  <c r="CD394" i="34" s="1"/>
  <c r="AX65" i="35"/>
  <c r="S65" i="35"/>
  <c r="BH59" i="33"/>
  <c r="CA398" i="33"/>
  <c r="BV59" i="35"/>
  <c r="CC387" i="35"/>
  <c r="BT56" i="33"/>
  <c r="CA377" i="33"/>
  <c r="BZ58" i="35"/>
  <c r="CC381" i="35" s="1"/>
  <c r="CC380" i="35"/>
  <c r="CA412" i="33"/>
  <c r="AZ61" i="33"/>
  <c r="BE61" i="34"/>
  <c r="CC413" i="34"/>
  <c r="BD60" i="33"/>
  <c r="CA405" i="33"/>
  <c r="CC420" i="34"/>
  <c r="BA62" i="34"/>
  <c r="BN61" i="35"/>
  <c r="CC401" i="35"/>
  <c r="BR60" i="35"/>
  <c r="CC394" i="35"/>
  <c r="BZ56" i="34"/>
  <c r="CC379" i="34" s="1"/>
  <c r="CC378" i="34"/>
  <c r="BN59" i="34"/>
  <c r="CD401" i="34" s="1"/>
  <c r="CC399" i="34"/>
  <c r="BI60" i="34"/>
  <c r="CC406" i="34"/>
  <c r="BP57" i="33"/>
  <c r="CA384" i="33"/>
  <c r="BX55" i="33"/>
  <c r="CA371" i="33" s="1"/>
  <c r="CA370" i="33"/>
  <c r="Q62" i="33"/>
  <c r="AV62" i="33"/>
  <c r="CC385" i="34"/>
  <c r="BV57" i="34"/>
  <c r="CD387" i="34" s="1"/>
  <c r="BH18" i="24" l="1"/>
  <c r="CE68" i="24"/>
  <c r="BD61" i="33"/>
  <c r="CA413" i="33"/>
  <c r="AX66" i="35"/>
  <c r="S66" i="35"/>
  <c r="BV58" i="34"/>
  <c r="CD395" i="34" s="1"/>
  <c r="CC393" i="34"/>
  <c r="CA420" i="33"/>
  <c r="AZ62" i="33"/>
  <c r="CC416" i="35"/>
  <c r="BJ63" i="35"/>
  <c r="BL59" i="33"/>
  <c r="CA399" i="33"/>
  <c r="Q63" i="33"/>
  <c r="AV63" i="33"/>
  <c r="CC400" i="34"/>
  <c r="BR59" i="34"/>
  <c r="CD402" i="34" s="1"/>
  <c r="BH60" i="33"/>
  <c r="CA406" i="33"/>
  <c r="CC430" i="35"/>
  <c r="BB65" i="35"/>
  <c r="AW64" i="34"/>
  <c r="S64" i="34"/>
  <c r="BE62" i="34"/>
  <c r="CC421" i="34"/>
  <c r="BF64" i="35"/>
  <c r="CC423" i="35"/>
  <c r="BT57" i="33"/>
  <c r="CA385" i="33"/>
  <c r="CC395" i="35"/>
  <c r="BV60" i="35"/>
  <c r="BX56" i="33"/>
  <c r="CA379" i="33" s="1"/>
  <c r="CA378" i="33"/>
  <c r="BP58" i="33"/>
  <c r="CA392" i="33"/>
  <c r="BZ57" i="34"/>
  <c r="CC387" i="34" s="1"/>
  <c r="CC386" i="34"/>
  <c r="BN60" i="34"/>
  <c r="CD409" i="34" s="1"/>
  <c r="CC407" i="34"/>
  <c r="CC402" i="35"/>
  <c r="BR61" i="35"/>
  <c r="BI61" i="34"/>
  <c r="CC414" i="34"/>
  <c r="BZ59" i="35"/>
  <c r="CC389" i="35" s="1"/>
  <c r="CC388" i="35"/>
  <c r="BA63" i="34"/>
  <c r="CC428" i="34"/>
  <c r="BN62" i="35"/>
  <c r="CC409" i="35"/>
  <c r="CE69" i="24" l="1"/>
  <c r="BL18" i="24"/>
  <c r="BZ60" i="35"/>
  <c r="CC397" i="35" s="1"/>
  <c r="CC396" i="35"/>
  <c r="BE63" i="34"/>
  <c r="CC429" i="34"/>
  <c r="BP59" i="33"/>
  <c r="CA400" i="33"/>
  <c r="AX67" i="35"/>
  <c r="S67" i="35"/>
  <c r="CC436" i="34"/>
  <c r="BA64" i="34"/>
  <c r="BF65" i="35"/>
  <c r="CC431" i="35"/>
  <c r="BL60" i="33"/>
  <c r="CA407" i="33"/>
  <c r="BB66" i="35"/>
  <c r="CC438" i="35"/>
  <c r="CA428" i="33"/>
  <c r="AZ63" i="33"/>
  <c r="BR60" i="34"/>
  <c r="CD410" i="34" s="1"/>
  <c r="CC408" i="34"/>
  <c r="BX57" i="33"/>
  <c r="CA387" i="33" s="1"/>
  <c r="CA386" i="33"/>
  <c r="BT58" i="33"/>
  <c r="CA393" i="33"/>
  <c r="BV61" i="35"/>
  <c r="CC403" i="35"/>
  <c r="CC401" i="34"/>
  <c r="BV59" i="34"/>
  <c r="CD403" i="34" s="1"/>
  <c r="BD62" i="33"/>
  <c r="CA421" i="33"/>
  <c r="S65" i="34"/>
  <c r="AW65" i="34"/>
  <c r="Q64" i="33"/>
  <c r="AV64" i="33"/>
  <c r="CC394" i="34"/>
  <c r="BZ58" i="34"/>
  <c r="CC395" i="34" s="1"/>
  <c r="BN63" i="35"/>
  <c r="CC417" i="35"/>
  <c r="CC415" i="34"/>
  <c r="BN61" i="34"/>
  <c r="CD417" i="34" s="1"/>
  <c r="BJ64" i="35"/>
  <c r="CC424" i="35"/>
  <c r="BR62" i="35"/>
  <c r="CC410" i="35"/>
  <c r="CC422" i="34"/>
  <c r="BI62" i="34"/>
  <c r="BH61" i="33"/>
  <c r="CA414" i="33"/>
  <c r="BP18" i="24" l="1"/>
  <c r="CE70" i="24"/>
  <c r="BN62" i="34"/>
  <c r="CD425" i="34" s="1"/>
  <c r="CC423" i="34"/>
  <c r="S68" i="35"/>
  <c r="AX68" i="35"/>
  <c r="BH62" i="33"/>
  <c r="CA422" i="33"/>
  <c r="BP60" i="33"/>
  <c r="CA408" i="33"/>
  <c r="BR63" i="35"/>
  <c r="CC418" i="35"/>
  <c r="BZ59" i="34"/>
  <c r="CC403" i="34" s="1"/>
  <c r="CC402" i="34"/>
  <c r="CA436" i="33"/>
  <c r="AZ64" i="33"/>
  <c r="BT59" i="33"/>
  <c r="CA401" i="33"/>
  <c r="BN64" i="35"/>
  <c r="CC425" i="35"/>
  <c r="Q65" i="33"/>
  <c r="AV65" i="33"/>
  <c r="CC404" i="35"/>
  <c r="BZ61" i="35"/>
  <c r="CC405" i="35" s="1"/>
  <c r="BV60" i="34"/>
  <c r="CD411" i="34" s="1"/>
  <c r="CC409" i="34"/>
  <c r="CC432" i="35"/>
  <c r="BJ65" i="35"/>
  <c r="BI63" i="34"/>
  <c r="CC430" i="34"/>
  <c r="CC439" i="35"/>
  <c r="BF66" i="35"/>
  <c r="CC446" i="35"/>
  <c r="BB67" i="35"/>
  <c r="BR61" i="34"/>
  <c r="CD418" i="34" s="1"/>
  <c r="CC416" i="34"/>
  <c r="BA65" i="34"/>
  <c r="CC444" i="34"/>
  <c r="BD63" i="33"/>
  <c r="CA429" i="33"/>
  <c r="BE64" i="34"/>
  <c r="CC437" i="34"/>
  <c r="BV62" i="35"/>
  <c r="CC411" i="35"/>
  <c r="BL61" i="33"/>
  <c r="CA415" i="33"/>
  <c r="AW66" i="34"/>
  <c r="S66" i="34"/>
  <c r="CA394" i="33"/>
  <c r="BX58" i="33"/>
  <c r="CA395" i="33" s="1"/>
  <c r="CE71" i="24" l="1"/>
  <c r="BT18" i="24"/>
  <c r="BA66" i="34"/>
  <c r="CC452" i="34"/>
  <c r="BT60" i="33"/>
  <c r="CA409" i="33"/>
  <c r="CC440" i="35"/>
  <c r="BJ66" i="35"/>
  <c r="BH63" i="33"/>
  <c r="CA430" i="33"/>
  <c r="BL62" i="33"/>
  <c r="CA423" i="33"/>
  <c r="BI64" i="34"/>
  <c r="CC438" i="34"/>
  <c r="BB68" i="35"/>
  <c r="CC454" i="35"/>
  <c r="AW67" i="34"/>
  <c r="S67" i="34"/>
  <c r="BN63" i="34"/>
  <c r="CD433" i="34" s="1"/>
  <c r="CC431" i="34"/>
  <c r="S69" i="35"/>
  <c r="AX69" i="35"/>
  <c r="BZ60" i="34"/>
  <c r="CC411" i="34" s="1"/>
  <c r="CC410" i="34"/>
  <c r="BP61" i="33"/>
  <c r="CA416" i="33"/>
  <c r="BN65" i="35"/>
  <c r="CC433" i="35"/>
  <c r="BF67" i="35"/>
  <c r="CC447" i="35"/>
  <c r="BX59" i="33"/>
  <c r="CA403" i="33" s="1"/>
  <c r="CA402" i="33"/>
  <c r="BD64" i="33"/>
  <c r="CA437" i="33"/>
  <c r="CA444" i="33"/>
  <c r="AZ65" i="33"/>
  <c r="BE65" i="34"/>
  <c r="CC445" i="34"/>
  <c r="Q66" i="33"/>
  <c r="AV66" i="33"/>
  <c r="BZ62" i="35"/>
  <c r="CC413" i="35" s="1"/>
  <c r="CC412" i="35"/>
  <c r="BV61" i="34"/>
  <c r="CD419" i="34" s="1"/>
  <c r="CC417" i="34"/>
  <c r="BR64" i="35"/>
  <c r="CC426" i="35"/>
  <c r="BV63" i="35"/>
  <c r="CC419" i="35"/>
  <c r="CC424" i="34"/>
  <c r="BR62" i="34"/>
  <c r="CD426" i="34" s="1"/>
  <c r="BX18" i="24" l="1"/>
  <c r="CE72" i="24"/>
  <c r="BH64" i="33"/>
  <c r="CA438" i="33"/>
  <c r="CC441" i="35"/>
  <c r="BN66" i="35"/>
  <c r="CC420" i="35"/>
  <c r="BZ63" i="35"/>
  <c r="CC421" i="35" s="1"/>
  <c r="BL63" i="33"/>
  <c r="CA431" i="33"/>
  <c r="CC446" i="34"/>
  <c r="BI65" i="34"/>
  <c r="CA452" i="33"/>
  <c r="AZ66" i="33"/>
  <c r="BB69" i="35"/>
  <c r="CC462" i="35"/>
  <c r="Q67" i="33"/>
  <c r="AV67" i="33"/>
  <c r="BD65" i="33"/>
  <c r="CA445" i="33"/>
  <c r="CC448" i="35"/>
  <c r="BJ67" i="35"/>
  <c r="AX70" i="35"/>
  <c r="S70" i="35"/>
  <c r="BN64" i="34"/>
  <c r="CD441" i="34" s="1"/>
  <c r="CC439" i="34"/>
  <c r="BX60" i="33"/>
  <c r="CA411" i="33" s="1"/>
  <c r="CA410" i="33"/>
  <c r="CC460" i="34"/>
  <c r="BA67" i="34"/>
  <c r="BV64" i="35"/>
  <c r="CC427" i="35"/>
  <c r="BF68" i="35"/>
  <c r="CC455" i="35"/>
  <c r="BV62" i="34"/>
  <c r="CD427" i="34" s="1"/>
  <c r="CC425" i="34"/>
  <c r="AW68" i="34"/>
  <c r="S68" i="34"/>
  <c r="BT61" i="33"/>
  <c r="CA417" i="33"/>
  <c r="BZ61" i="34"/>
  <c r="CC419" i="34" s="1"/>
  <c r="CC418" i="34"/>
  <c r="BR65" i="35"/>
  <c r="CC434" i="35"/>
  <c r="BR63" i="34"/>
  <c r="CD434" i="34" s="1"/>
  <c r="CC432" i="34"/>
  <c r="BP62" i="33"/>
  <c r="CA424" i="33"/>
  <c r="BE66" i="34"/>
  <c r="CC453" i="34"/>
  <c r="CE73" i="24" l="1"/>
  <c r="CB18" i="24"/>
  <c r="BR64" i="34"/>
  <c r="CD442" i="34" s="1"/>
  <c r="CC440" i="34"/>
  <c r="BF69" i="35"/>
  <c r="CC463" i="35"/>
  <c r="CA460" i="33"/>
  <c r="AZ67" i="33"/>
  <c r="BJ68" i="35"/>
  <c r="CC456" i="35"/>
  <c r="AW69" i="34"/>
  <c r="S69" i="34"/>
  <c r="BD66" i="33"/>
  <c r="CA453" i="33"/>
  <c r="CC442" i="35"/>
  <c r="BR66" i="35"/>
  <c r="CC468" i="34"/>
  <c r="BA68" i="34"/>
  <c r="BE67" i="34"/>
  <c r="CC461" i="34"/>
  <c r="BV65" i="35"/>
  <c r="CC435" i="35"/>
  <c r="BT62" i="33"/>
  <c r="CA425" i="33"/>
  <c r="Q68" i="33"/>
  <c r="AV68" i="33"/>
  <c r="BV63" i="34"/>
  <c r="CD435" i="34" s="1"/>
  <c r="CC433" i="34"/>
  <c r="CC470" i="35"/>
  <c r="BB70" i="35"/>
  <c r="BN67" i="35"/>
  <c r="CC449" i="35"/>
  <c r="BN65" i="34"/>
  <c r="CD449" i="34" s="1"/>
  <c r="CC447" i="34"/>
  <c r="BX61" i="33"/>
  <c r="CA419" i="33" s="1"/>
  <c r="CA418" i="33"/>
  <c r="BP63" i="33"/>
  <c r="CA432" i="33"/>
  <c r="S71" i="35"/>
  <c r="AX71" i="35"/>
  <c r="BZ64" i="35"/>
  <c r="CC429" i="35" s="1"/>
  <c r="CC428" i="35"/>
  <c r="BI66" i="34"/>
  <c r="CC454" i="34"/>
  <c r="BZ62" i="34"/>
  <c r="CC427" i="34" s="1"/>
  <c r="CC426" i="34"/>
  <c r="BH65" i="33"/>
  <c r="CA446" i="33"/>
  <c r="BL64" i="33"/>
  <c r="CA439" i="33"/>
  <c r="AZ19" i="24" l="1"/>
  <c r="CE74" i="24"/>
  <c r="BD67" i="33"/>
  <c r="CA461" i="33"/>
  <c r="BL65" i="33"/>
  <c r="CA447" i="33"/>
  <c r="BN68" i="35"/>
  <c r="CC457" i="35"/>
  <c r="BX62" i="33"/>
  <c r="CA427" i="33" s="1"/>
  <c r="CA426" i="33"/>
  <c r="CC478" i="35"/>
  <c r="BB71" i="35"/>
  <c r="S72" i="35"/>
  <c r="AX72" i="35"/>
  <c r="BZ65" i="35"/>
  <c r="CC437" i="35" s="1"/>
  <c r="CC436" i="35"/>
  <c r="BH66" i="33"/>
  <c r="CA454" i="33"/>
  <c r="BJ69" i="35"/>
  <c r="CC464" i="35"/>
  <c r="BE68" i="34"/>
  <c r="CC469" i="34"/>
  <c r="BR67" i="35"/>
  <c r="CC450" i="35"/>
  <c r="CC443" i="35"/>
  <c r="BV66" i="35"/>
  <c r="BF70" i="35"/>
  <c r="CC471" i="35"/>
  <c r="S70" i="34"/>
  <c r="AW70" i="34"/>
  <c r="CA468" i="33"/>
  <c r="AZ68" i="33"/>
  <c r="Q69" i="33"/>
  <c r="AV69" i="33"/>
  <c r="BT63" i="33"/>
  <c r="CA433" i="33"/>
  <c r="BN66" i="34"/>
  <c r="CD457" i="34" s="1"/>
  <c r="CC455" i="34"/>
  <c r="BP64" i="33"/>
  <c r="CA440" i="33"/>
  <c r="BR65" i="34"/>
  <c r="CD450" i="34" s="1"/>
  <c r="CC448" i="34"/>
  <c r="BZ63" i="34"/>
  <c r="CC435" i="34" s="1"/>
  <c r="CC434" i="34"/>
  <c r="CC462" i="34"/>
  <c r="BI67" i="34"/>
  <c r="BA69" i="34"/>
  <c r="CC476" i="34"/>
  <c r="BV64" i="34"/>
  <c r="CD443" i="34" s="1"/>
  <c r="CC441" i="34"/>
  <c r="CE75" i="24" l="1"/>
  <c r="BD19" i="24"/>
  <c r="CC444" i="35"/>
  <c r="BZ66" i="35"/>
  <c r="CC445" i="35" s="1"/>
  <c r="BT64" i="33"/>
  <c r="CA441" i="33"/>
  <c r="CC484" i="34"/>
  <c r="BA70" i="34"/>
  <c r="BN67" i="34"/>
  <c r="CD465" i="34" s="1"/>
  <c r="CC463" i="34"/>
  <c r="BR66" i="34"/>
  <c r="CD458" i="34" s="1"/>
  <c r="CC456" i="34"/>
  <c r="CC458" i="35"/>
  <c r="BR68" i="35"/>
  <c r="BE69" i="34"/>
  <c r="CC477" i="34"/>
  <c r="BX63" i="33"/>
  <c r="CA435" i="33" s="1"/>
  <c r="CA434" i="33"/>
  <c r="BJ70" i="35"/>
  <c r="CC472" i="35"/>
  <c r="CC470" i="34"/>
  <c r="BI68" i="34"/>
  <c r="AX73" i="35"/>
  <c r="S73" i="35"/>
  <c r="BP65" i="33"/>
  <c r="CA448" i="33"/>
  <c r="BD68" i="33"/>
  <c r="CA469" i="33"/>
  <c r="CC451" i="35"/>
  <c r="BV67" i="35"/>
  <c r="BB72" i="35"/>
  <c r="CC486" i="35"/>
  <c r="CA476" i="33"/>
  <c r="AZ69" i="33"/>
  <c r="BF71" i="35"/>
  <c r="CC479" i="35"/>
  <c r="BL66" i="33"/>
  <c r="CA455" i="33"/>
  <c r="AW71" i="34"/>
  <c r="S71" i="34"/>
  <c r="BZ64" i="34"/>
  <c r="CC443" i="34" s="1"/>
  <c r="CC442" i="34"/>
  <c r="BV65" i="34"/>
  <c r="CD451" i="34" s="1"/>
  <c r="CC449" i="34"/>
  <c r="Q70" i="33"/>
  <c r="AV70" i="33"/>
  <c r="BN69" i="35"/>
  <c r="CC465" i="35"/>
  <c r="BH67" i="33"/>
  <c r="CA462" i="33"/>
  <c r="BH19" i="24" l="1"/>
  <c r="CE76" i="24"/>
  <c r="BA71" i="34"/>
  <c r="CC492" i="34"/>
  <c r="AX74" i="35"/>
  <c r="S74" i="35"/>
  <c r="Q71" i="33"/>
  <c r="AV71" i="33"/>
  <c r="BD69" i="33"/>
  <c r="CA477" i="33"/>
  <c r="BE70" i="34"/>
  <c r="CC485" i="34"/>
  <c r="BF72" i="35"/>
  <c r="CC487" i="35"/>
  <c r="BB73" i="35"/>
  <c r="CC494" i="35"/>
  <c r="BZ67" i="35"/>
  <c r="CC453" i="35" s="1"/>
  <c r="CC452" i="35"/>
  <c r="BN68" i="34"/>
  <c r="CD473" i="34" s="1"/>
  <c r="CC471" i="34"/>
  <c r="BV68" i="35"/>
  <c r="CC459" i="35"/>
  <c r="BR69" i="35"/>
  <c r="CC466" i="35"/>
  <c r="BR67" i="34"/>
  <c r="CD466" i="34" s="1"/>
  <c r="CC464" i="34"/>
  <c r="BX64" i="33"/>
  <c r="CA443" i="33" s="1"/>
  <c r="CA442" i="33"/>
  <c r="AW72" i="34"/>
  <c r="S72" i="34"/>
  <c r="CA484" i="33"/>
  <c r="AZ70" i="33"/>
  <c r="BP66" i="33"/>
  <c r="CA456" i="33"/>
  <c r="CC478" i="34"/>
  <c r="BI69" i="34"/>
  <c r="CC450" i="34"/>
  <c r="BZ65" i="34"/>
  <c r="CC451" i="34" s="1"/>
  <c r="BT65" i="33"/>
  <c r="CA449" i="33"/>
  <c r="CC480" i="35"/>
  <c r="BJ71" i="35"/>
  <c r="BL67" i="33"/>
  <c r="CA463" i="33"/>
  <c r="BH68" i="33"/>
  <c r="CA470" i="33"/>
  <c r="BN70" i="35"/>
  <c r="CC473" i="35"/>
  <c r="BV66" i="34"/>
  <c r="CD459" i="34" s="1"/>
  <c r="CC457" i="34"/>
  <c r="BL19" i="24" l="1"/>
  <c r="CE77" i="24"/>
  <c r="BT66" i="33"/>
  <c r="CA457" i="33"/>
  <c r="CC467" i="35"/>
  <c r="BV69" i="35"/>
  <c r="BV67" i="34"/>
  <c r="CD467" i="34" s="1"/>
  <c r="CC465" i="34"/>
  <c r="CA492" i="33"/>
  <c r="AZ71" i="33"/>
  <c r="S75" i="35"/>
  <c r="AX75" i="35"/>
  <c r="BN71" i="35"/>
  <c r="CC481" i="35"/>
  <c r="CC474" i="35"/>
  <c r="BR70" i="35"/>
  <c r="BJ72" i="35"/>
  <c r="CC488" i="35"/>
  <c r="BH69" i="33"/>
  <c r="CA478" i="33"/>
  <c r="BL68" i="33"/>
  <c r="CA471" i="33"/>
  <c r="BX65" i="33"/>
  <c r="CA451" i="33" s="1"/>
  <c r="CA450" i="33"/>
  <c r="Q72" i="33"/>
  <c r="AV72" i="33"/>
  <c r="S73" i="34"/>
  <c r="AW73" i="34"/>
  <c r="CC500" i="34"/>
  <c r="BA72" i="34"/>
  <c r="BN69" i="34"/>
  <c r="CD481" i="34" s="1"/>
  <c r="CC479" i="34"/>
  <c r="BD70" i="33"/>
  <c r="CA485" i="33"/>
  <c r="BF73" i="35"/>
  <c r="CC495" i="35"/>
  <c r="CC460" i="35"/>
  <c r="BZ68" i="35"/>
  <c r="CC461" i="35" s="1"/>
  <c r="CC502" i="35"/>
  <c r="BB74" i="35"/>
  <c r="BZ66" i="34"/>
  <c r="CC459" i="34" s="1"/>
  <c r="CC458" i="34"/>
  <c r="BP67" i="33"/>
  <c r="CA464" i="33"/>
  <c r="CC472" i="34"/>
  <c r="BR68" i="34"/>
  <c r="CD474" i="34" s="1"/>
  <c r="BI70" i="34"/>
  <c r="CC486" i="34"/>
  <c r="BE71" i="34"/>
  <c r="CC493" i="34"/>
  <c r="CE78" i="24" l="1"/>
  <c r="BP19" i="24"/>
  <c r="CC503" i="35"/>
  <c r="BF74" i="35"/>
  <c r="BD71" i="33"/>
  <c r="CA493" i="33"/>
  <c r="CC480" i="34"/>
  <c r="BR69" i="34"/>
  <c r="CD482" i="34" s="1"/>
  <c r="BV70" i="35"/>
  <c r="CC475" i="35"/>
  <c r="CA500" i="33"/>
  <c r="AZ72" i="33"/>
  <c r="BN70" i="34"/>
  <c r="CD489" i="34" s="1"/>
  <c r="CC487" i="34"/>
  <c r="CC468" i="35"/>
  <c r="BZ69" i="35"/>
  <c r="CC469" i="35" s="1"/>
  <c r="Q73" i="33"/>
  <c r="AV73" i="33"/>
  <c r="BV68" i="34"/>
  <c r="CD475" i="34" s="1"/>
  <c r="CC473" i="34"/>
  <c r="BN72" i="35"/>
  <c r="CC489" i="35"/>
  <c r="BE72" i="34"/>
  <c r="CC501" i="34"/>
  <c r="BZ67" i="34"/>
  <c r="CC467" i="34" s="1"/>
  <c r="CC466" i="34"/>
  <c r="BJ73" i="35"/>
  <c r="CC496" i="35"/>
  <c r="BP68" i="33"/>
  <c r="CA472" i="33"/>
  <c r="CC508" i="34"/>
  <c r="BA73" i="34"/>
  <c r="BB75" i="35"/>
  <c r="CC510" i="35"/>
  <c r="BT67" i="33"/>
  <c r="CA465" i="33"/>
  <c r="CC482" i="35"/>
  <c r="BR71" i="35"/>
  <c r="BI71" i="34"/>
  <c r="CC494" i="34"/>
  <c r="BH70" i="33"/>
  <c r="CA486" i="33"/>
  <c r="AW74" i="34"/>
  <c r="S74" i="34"/>
  <c r="BL69" i="33"/>
  <c r="CA479" i="33"/>
  <c r="S76" i="35"/>
  <c r="AX76" i="35"/>
  <c r="BX66" i="33"/>
  <c r="CA459" i="33" s="1"/>
  <c r="CA458" i="33"/>
  <c r="CE79" i="24" l="1"/>
  <c r="BT19" i="24"/>
  <c r="BE73" i="34"/>
  <c r="CC509" i="34"/>
  <c r="S77" i="35"/>
  <c r="AX77" i="35"/>
  <c r="BN71" i="34"/>
  <c r="CD497" i="34" s="1"/>
  <c r="CC495" i="34"/>
  <c r="BI72" i="34"/>
  <c r="CC502" i="34"/>
  <c r="CA508" i="33"/>
  <c r="AZ73" i="33"/>
  <c r="BZ70" i="35"/>
  <c r="CC477" i="35" s="1"/>
  <c r="CC476" i="35"/>
  <c r="CC518" i="35"/>
  <c r="BB76" i="35"/>
  <c r="Q74" i="33"/>
  <c r="AV74" i="33"/>
  <c r="BV71" i="35"/>
  <c r="CC483" i="35"/>
  <c r="BV69" i="34"/>
  <c r="CD483" i="34" s="1"/>
  <c r="CC481" i="34"/>
  <c r="BT68" i="33"/>
  <c r="CA473" i="33"/>
  <c r="AW75" i="34"/>
  <c r="S75" i="34"/>
  <c r="BA74" i="34"/>
  <c r="CC516" i="34"/>
  <c r="BX67" i="33"/>
  <c r="CA467" i="33" s="1"/>
  <c r="CA466" i="33"/>
  <c r="BN73" i="35"/>
  <c r="CC497" i="35"/>
  <c r="BR72" i="35"/>
  <c r="CC490" i="35"/>
  <c r="CC488" i="34"/>
  <c r="BR70" i="34"/>
  <c r="CD490" i="34" s="1"/>
  <c r="BH71" i="33"/>
  <c r="CA494" i="33"/>
  <c r="BD72" i="33"/>
  <c r="CA501" i="33"/>
  <c r="BJ74" i="35"/>
  <c r="CC504" i="35"/>
  <c r="BP69" i="33"/>
  <c r="CA480" i="33"/>
  <c r="BL70" i="33"/>
  <c r="CA487" i="33"/>
  <c r="BF75" i="35"/>
  <c r="CC511" i="35"/>
  <c r="CC474" i="34"/>
  <c r="BZ68" i="34"/>
  <c r="CC475" i="34" s="1"/>
  <c r="BX19" i="24" l="1"/>
  <c r="CE80" i="24"/>
  <c r="CA516" i="33"/>
  <c r="AZ74" i="33"/>
  <c r="Q75" i="33"/>
  <c r="AV75" i="33"/>
  <c r="BH72" i="33"/>
  <c r="CA502" i="33"/>
  <c r="CC496" i="34"/>
  <c r="BR71" i="34"/>
  <c r="CD498" i="34" s="1"/>
  <c r="CC524" i="34"/>
  <c r="BA75" i="34"/>
  <c r="BB77" i="35"/>
  <c r="CC526" i="35"/>
  <c r="AW76" i="34"/>
  <c r="S76" i="34"/>
  <c r="CC491" i="35"/>
  <c r="BV72" i="35"/>
  <c r="BJ75" i="35"/>
  <c r="CC512" i="35"/>
  <c r="BP70" i="33"/>
  <c r="CA488" i="33"/>
  <c r="BZ69" i="34"/>
  <c r="CC483" i="34" s="1"/>
  <c r="CC482" i="34"/>
  <c r="S78" i="35"/>
  <c r="AX78" i="35"/>
  <c r="BN72" i="34"/>
  <c r="CD505" i="34" s="1"/>
  <c r="CC503" i="34"/>
  <c r="BR73" i="35"/>
  <c r="CC498" i="35"/>
  <c r="BV70" i="34"/>
  <c r="CD491" i="34" s="1"/>
  <c r="CC489" i="34"/>
  <c r="BD73" i="33"/>
  <c r="CA509" i="33"/>
  <c r="CC505" i="35"/>
  <c r="BN74" i="35"/>
  <c r="BF76" i="35"/>
  <c r="CC519" i="35"/>
  <c r="BX68" i="33"/>
  <c r="CA475" i="33" s="1"/>
  <c r="CA474" i="33"/>
  <c r="BL71" i="33"/>
  <c r="CA495" i="33"/>
  <c r="BT69" i="33"/>
  <c r="CA481" i="33"/>
  <c r="BE74" i="34"/>
  <c r="CC517" i="34"/>
  <c r="CC484" i="35"/>
  <c r="BZ71" i="35"/>
  <c r="CC485" i="35" s="1"/>
  <c r="BI73" i="34"/>
  <c r="CC510" i="34"/>
  <c r="CE81" i="24" l="1"/>
  <c r="CB19" i="24"/>
  <c r="BZ72" i="35"/>
  <c r="CC493" i="35" s="1"/>
  <c r="CC492" i="35"/>
  <c r="BB78" i="35"/>
  <c r="CC534" i="35"/>
  <c r="BI74" i="34"/>
  <c r="CC518" i="34"/>
  <c r="CC532" i="34"/>
  <c r="BA76" i="34"/>
  <c r="BL72" i="33"/>
  <c r="CA503" i="33"/>
  <c r="S79" i="35"/>
  <c r="AX79" i="35"/>
  <c r="BJ76" i="35"/>
  <c r="CC520" i="35"/>
  <c r="CC504" i="34"/>
  <c r="BR72" i="34"/>
  <c r="CD506" i="34" s="1"/>
  <c r="BT70" i="33"/>
  <c r="CA489" i="33"/>
  <c r="BF77" i="35"/>
  <c r="CC527" i="35"/>
  <c r="Q76" i="33"/>
  <c r="AV76" i="33"/>
  <c r="BR74" i="35"/>
  <c r="CC506" i="35"/>
  <c r="CA524" i="33"/>
  <c r="AZ75" i="33"/>
  <c r="BX69" i="33"/>
  <c r="CA483" i="33" s="1"/>
  <c r="CA482" i="33"/>
  <c r="BE75" i="34"/>
  <c r="CC525" i="34"/>
  <c r="BD74" i="33"/>
  <c r="CA517" i="33"/>
  <c r="BV71" i="34"/>
  <c r="CD499" i="34" s="1"/>
  <c r="CC497" i="34"/>
  <c r="BZ70" i="34"/>
  <c r="CC491" i="34" s="1"/>
  <c r="CC490" i="34"/>
  <c r="S77" i="34"/>
  <c r="AW77" i="34"/>
  <c r="BV73" i="35"/>
  <c r="CC499" i="35"/>
  <c r="BN73" i="34"/>
  <c r="CD513" i="34" s="1"/>
  <c r="CC511" i="34"/>
  <c r="BP71" i="33"/>
  <c r="CA496" i="33"/>
  <c r="CA510" i="33"/>
  <c r="BH73" i="33"/>
  <c r="BN75" i="35"/>
  <c r="CC513" i="35"/>
  <c r="CE82" i="24" l="1"/>
  <c r="AZ20" i="24"/>
  <c r="BA77" i="34"/>
  <c r="CC540" i="34"/>
  <c r="BV72" i="34"/>
  <c r="CD507" i="34" s="1"/>
  <c r="CC505" i="34"/>
  <c r="S78" i="34"/>
  <c r="AW78" i="34"/>
  <c r="BT71" i="33"/>
  <c r="CA497" i="33"/>
  <c r="Q77" i="33"/>
  <c r="AV77" i="33"/>
  <c r="CC521" i="35"/>
  <c r="BN76" i="35"/>
  <c r="BN74" i="34"/>
  <c r="CD521" i="34" s="1"/>
  <c r="CC519" i="34"/>
  <c r="BI75" i="34"/>
  <c r="CC526" i="34"/>
  <c r="BZ71" i="34"/>
  <c r="CC499" i="34" s="1"/>
  <c r="CC498" i="34"/>
  <c r="BJ77" i="35"/>
  <c r="CC528" i="35"/>
  <c r="AX80" i="35"/>
  <c r="S80" i="35"/>
  <c r="CC535" i="35"/>
  <c r="BF78" i="35"/>
  <c r="CC542" i="35"/>
  <c r="BB79" i="35"/>
  <c r="BD75" i="33"/>
  <c r="CA525" i="33"/>
  <c r="BL73" i="33"/>
  <c r="CA511" i="33"/>
  <c r="CC533" i="34"/>
  <c r="BE76" i="34"/>
  <c r="CC507" i="35"/>
  <c r="BV74" i="35"/>
  <c r="CA532" i="33"/>
  <c r="AZ76" i="33"/>
  <c r="BR73" i="34"/>
  <c r="CD514" i="34" s="1"/>
  <c r="CC512" i="34"/>
  <c r="BR75" i="35"/>
  <c r="CC514" i="35"/>
  <c r="BZ73" i="35"/>
  <c r="CC501" i="35" s="1"/>
  <c r="CC500" i="35"/>
  <c r="BH74" i="33"/>
  <c r="CA518" i="33"/>
  <c r="BX70" i="33"/>
  <c r="CA491" i="33" s="1"/>
  <c r="CA490" i="33"/>
  <c r="BP72" i="33"/>
  <c r="CA504" i="33"/>
  <c r="CE83" i="24" l="1"/>
  <c r="BD20" i="24"/>
  <c r="BJ78" i="35"/>
  <c r="CC536" i="35"/>
  <c r="BL74" i="33"/>
  <c r="CA519" i="33"/>
  <c r="AW79" i="34"/>
  <c r="S79" i="34"/>
  <c r="BD76" i="33"/>
  <c r="CA533" i="33"/>
  <c r="BX71" i="33"/>
  <c r="CA499" i="33" s="1"/>
  <c r="CA498" i="33"/>
  <c r="AX81" i="35"/>
  <c r="S81" i="35"/>
  <c r="BP73" i="33"/>
  <c r="CA512" i="33"/>
  <c r="CC520" i="34"/>
  <c r="BR74" i="34"/>
  <c r="CD522" i="34" s="1"/>
  <c r="BR76" i="35"/>
  <c r="CC522" i="35"/>
  <c r="BH75" i="33"/>
  <c r="CA526" i="33"/>
  <c r="BN77" i="35"/>
  <c r="CC529" i="35"/>
  <c r="BZ72" i="34"/>
  <c r="CC507" i="34" s="1"/>
  <c r="CC506" i="34"/>
  <c r="BI76" i="34"/>
  <c r="CC534" i="34"/>
  <c r="CC548" i="34"/>
  <c r="BA78" i="34"/>
  <c r="BZ74" i="35"/>
  <c r="CC509" i="35" s="1"/>
  <c r="CC508" i="35"/>
  <c r="BF79" i="35"/>
  <c r="CC543" i="35"/>
  <c r="CA540" i="33"/>
  <c r="AZ77" i="33"/>
  <c r="BV73" i="34"/>
  <c r="CD515" i="34" s="1"/>
  <c r="CC513" i="34"/>
  <c r="CC527" i="34"/>
  <c r="BN75" i="34"/>
  <c r="CD529" i="34" s="1"/>
  <c r="BB80" i="35"/>
  <c r="CC550" i="35"/>
  <c r="BT72" i="33"/>
  <c r="CA505" i="33"/>
  <c r="BV75" i="35"/>
  <c r="CC515" i="35"/>
  <c r="Q78" i="33"/>
  <c r="AV78" i="33"/>
  <c r="BE77" i="34"/>
  <c r="CC541" i="34"/>
  <c r="BH20" i="24" l="1"/>
  <c r="CE84" i="24"/>
  <c r="BR75" i="34"/>
  <c r="CD530" i="34" s="1"/>
  <c r="CC528" i="34"/>
  <c r="AW80" i="34"/>
  <c r="S80" i="34"/>
  <c r="CC544" i="35"/>
  <c r="BJ79" i="35"/>
  <c r="CC556" i="34"/>
  <c r="BA79" i="34"/>
  <c r="CA548" i="33"/>
  <c r="AZ78" i="33"/>
  <c r="BV74" i="34"/>
  <c r="CD523" i="34" s="1"/>
  <c r="CC521" i="34"/>
  <c r="BZ75" i="35"/>
  <c r="CC517" i="35" s="1"/>
  <c r="CC516" i="35"/>
  <c r="BR77" i="35"/>
  <c r="CC530" i="35"/>
  <c r="BE78" i="34"/>
  <c r="CC549" i="34"/>
  <c r="CA506" i="33"/>
  <c r="BX72" i="33"/>
  <c r="CA507" i="33" s="1"/>
  <c r="BZ73" i="34"/>
  <c r="CC515" i="34" s="1"/>
  <c r="CC514" i="34"/>
  <c r="BL75" i="33"/>
  <c r="CA527" i="33"/>
  <c r="CC558" i="35"/>
  <c r="BB81" i="35"/>
  <c r="BP74" i="33"/>
  <c r="CA520" i="33"/>
  <c r="S82" i="35"/>
  <c r="AX82" i="35"/>
  <c r="BD77" i="33"/>
  <c r="CA541" i="33"/>
  <c r="Q79" i="33"/>
  <c r="AV79" i="33"/>
  <c r="BH76" i="33"/>
  <c r="CA534" i="33"/>
  <c r="BT73" i="33"/>
  <c r="CA513" i="33"/>
  <c r="BI77" i="34"/>
  <c r="CC542" i="34"/>
  <c r="BF80" i="35"/>
  <c r="CC551" i="35"/>
  <c r="CC535" i="34"/>
  <c r="BN76" i="34"/>
  <c r="CD537" i="34" s="1"/>
  <c r="BV76" i="35"/>
  <c r="CC523" i="35"/>
  <c r="BN78" i="35"/>
  <c r="CC537" i="35"/>
  <c r="BL20" i="24" l="1"/>
  <c r="CE85" i="24"/>
  <c r="CC545" i="35"/>
  <c r="BN79" i="35"/>
  <c r="BZ76" i="35"/>
  <c r="CC525" i="35" s="1"/>
  <c r="CC524" i="35"/>
  <c r="BX73" i="33"/>
  <c r="CA515" i="33" s="1"/>
  <c r="CA514" i="33"/>
  <c r="BT74" i="33"/>
  <c r="CA521" i="33"/>
  <c r="BZ74" i="34"/>
  <c r="CC523" i="34" s="1"/>
  <c r="CC522" i="34"/>
  <c r="CC564" i="34"/>
  <c r="BA80" i="34"/>
  <c r="CC566" i="35"/>
  <c r="BB82" i="35"/>
  <c r="AX83" i="35"/>
  <c r="S83" i="35"/>
  <c r="CA556" i="33"/>
  <c r="AZ79" i="33"/>
  <c r="CC550" i="34"/>
  <c r="BI78" i="34"/>
  <c r="CC529" i="34"/>
  <c r="BV75" i="34"/>
  <c r="CD531" i="34" s="1"/>
  <c r="BF81" i="35"/>
  <c r="CC559" i="35"/>
  <c r="BD78" i="33"/>
  <c r="CA549" i="33"/>
  <c r="BE79" i="34"/>
  <c r="CC557" i="34"/>
  <c r="CC536" i="34"/>
  <c r="BR76" i="34"/>
  <c r="CD538" i="34" s="1"/>
  <c r="S81" i="34"/>
  <c r="AW81" i="34"/>
  <c r="CA535" i="33"/>
  <c r="BL76" i="33"/>
  <c r="CC552" i="35"/>
  <c r="BJ80" i="35"/>
  <c r="Q80" i="33"/>
  <c r="AV80" i="33"/>
  <c r="CC538" i="35"/>
  <c r="BR78" i="35"/>
  <c r="CC543" i="34"/>
  <c r="BN77" i="34"/>
  <c r="CD545" i="34" s="1"/>
  <c r="BH77" i="33"/>
  <c r="CA542" i="33"/>
  <c r="BP75" i="33"/>
  <c r="CA528" i="33"/>
  <c r="BV77" i="35"/>
  <c r="CC531" i="35"/>
  <c r="BP20" i="24" l="1"/>
  <c r="CE86" i="24"/>
  <c r="BV76" i="34"/>
  <c r="CD539" i="34" s="1"/>
  <c r="CC537" i="34"/>
  <c r="CA564" i="33"/>
  <c r="AZ80" i="33"/>
  <c r="BJ81" i="35"/>
  <c r="CC560" i="35"/>
  <c r="BZ75" i="34"/>
  <c r="CC531" i="34" s="1"/>
  <c r="CC530" i="34"/>
  <c r="CA522" i="33"/>
  <c r="BX74" i="33"/>
  <c r="CA523" i="33" s="1"/>
  <c r="BT75" i="33"/>
  <c r="CA529" i="33"/>
  <c r="CC574" i="35"/>
  <c r="BB83" i="35"/>
  <c r="BN80" i="35"/>
  <c r="CC553" i="35"/>
  <c r="BR77" i="34"/>
  <c r="CD546" i="34" s="1"/>
  <c r="CC544" i="34"/>
  <c r="BN78" i="34"/>
  <c r="CD553" i="34" s="1"/>
  <c r="CC551" i="34"/>
  <c r="Q81" i="33"/>
  <c r="AV81" i="33"/>
  <c r="CC567" i="35"/>
  <c r="BF82" i="35"/>
  <c r="BP76" i="33"/>
  <c r="CA536" i="33"/>
  <c r="BI79" i="34"/>
  <c r="CC558" i="34"/>
  <c r="BV78" i="35"/>
  <c r="CC539" i="35"/>
  <c r="BA81" i="34"/>
  <c r="CC572" i="34"/>
  <c r="BD79" i="33"/>
  <c r="CA557" i="33"/>
  <c r="BR79" i="35"/>
  <c r="CC546" i="35"/>
  <c r="AX84" i="35"/>
  <c r="S84" i="35"/>
  <c r="BL77" i="33"/>
  <c r="CA543" i="33"/>
  <c r="CC565" i="34"/>
  <c r="BE80" i="34"/>
  <c r="BZ77" i="35"/>
  <c r="CC533" i="35" s="1"/>
  <c r="CC532" i="35"/>
  <c r="AW82" i="34"/>
  <c r="S82" i="34"/>
  <c r="BH78" i="33"/>
  <c r="CA550" i="33"/>
  <c r="CE87" i="24" l="1"/>
  <c r="BT20" i="24"/>
  <c r="S83" i="34"/>
  <c r="AW83" i="34"/>
  <c r="BJ82" i="35"/>
  <c r="CC568" i="35"/>
  <c r="BR80" i="35"/>
  <c r="CC554" i="35"/>
  <c r="BE81" i="34"/>
  <c r="CC573" i="34"/>
  <c r="CC580" i="34"/>
  <c r="BA82" i="34"/>
  <c r="CA572" i="33"/>
  <c r="AZ81" i="33"/>
  <c r="CC575" i="35"/>
  <c r="BF83" i="35"/>
  <c r="CC582" i="35"/>
  <c r="BB84" i="35"/>
  <c r="BI80" i="34"/>
  <c r="CC566" i="34"/>
  <c r="BV79" i="35"/>
  <c r="CC547" i="35"/>
  <c r="BR78" i="34"/>
  <c r="CD554" i="34" s="1"/>
  <c r="CC552" i="34"/>
  <c r="CA530" i="33"/>
  <c r="BX75" i="33"/>
  <c r="CA531" i="33" s="1"/>
  <c r="BZ78" i="35"/>
  <c r="CC541" i="35" s="1"/>
  <c r="CC540" i="35"/>
  <c r="CC561" i="35"/>
  <c r="BN81" i="35"/>
  <c r="BD80" i="33"/>
  <c r="CA565" i="33"/>
  <c r="AX85" i="35"/>
  <c r="S85" i="35"/>
  <c r="Q82" i="33"/>
  <c r="AV82" i="33"/>
  <c r="BN79" i="34"/>
  <c r="CD561" i="34" s="1"/>
  <c r="CC559" i="34"/>
  <c r="CA551" i="33"/>
  <c r="BL78" i="33"/>
  <c r="BP77" i="33"/>
  <c r="CA544" i="33"/>
  <c r="BH79" i="33"/>
  <c r="CA558" i="33"/>
  <c r="BT76" i="33"/>
  <c r="CA537" i="33"/>
  <c r="BV77" i="34"/>
  <c r="CD547" i="34" s="1"/>
  <c r="CC545" i="34"/>
  <c r="CC538" i="34"/>
  <c r="BZ76" i="34"/>
  <c r="CC539" i="34" s="1"/>
  <c r="CE88" i="24" l="1"/>
  <c r="BX20" i="24"/>
  <c r="BF84" i="35"/>
  <c r="CC583" i="35"/>
  <c r="CC560" i="34"/>
  <c r="BR79" i="34"/>
  <c r="CD562" i="34" s="1"/>
  <c r="BV80" i="35"/>
  <c r="CC555" i="35"/>
  <c r="BP78" i="33"/>
  <c r="CA552" i="33"/>
  <c r="BH80" i="33"/>
  <c r="CA566" i="33"/>
  <c r="BX76" i="33"/>
  <c r="CA539" i="33" s="1"/>
  <c r="CA538" i="33"/>
  <c r="BV78" i="34"/>
  <c r="CD555" i="34" s="1"/>
  <c r="CC553" i="34"/>
  <c r="CA580" i="33"/>
  <c r="AZ82" i="33"/>
  <c r="BZ79" i="35"/>
  <c r="CC549" i="35" s="1"/>
  <c r="CC548" i="35"/>
  <c r="BN82" i="35"/>
  <c r="CC569" i="35"/>
  <c r="BI81" i="34"/>
  <c r="CC574" i="34"/>
  <c r="BR81" i="35"/>
  <c r="CC562" i="35"/>
  <c r="BD81" i="33"/>
  <c r="CA573" i="33"/>
  <c r="BL79" i="33"/>
  <c r="CA559" i="33"/>
  <c r="S86" i="35"/>
  <c r="AX86" i="35"/>
  <c r="CC581" i="34"/>
  <c r="BE82" i="34"/>
  <c r="CC588" i="34"/>
  <c r="BA83" i="34"/>
  <c r="BZ77" i="34"/>
  <c r="CC547" i="34" s="1"/>
  <c r="CC546" i="34"/>
  <c r="BJ83" i="35"/>
  <c r="CC576" i="35"/>
  <c r="Q83" i="33"/>
  <c r="AV83" i="33"/>
  <c r="BT77" i="33"/>
  <c r="CA545" i="33"/>
  <c r="BB85" i="35"/>
  <c r="CC590" i="35"/>
  <c r="BN80" i="34"/>
  <c r="CD569" i="34" s="1"/>
  <c r="CC567" i="34"/>
  <c r="AW84" i="34"/>
  <c r="S84" i="34"/>
  <c r="CB20" i="24" l="1"/>
  <c r="CE89" i="24"/>
  <c r="BD82" i="33"/>
  <c r="CA581" i="33"/>
  <c r="BZ80" i="35"/>
  <c r="CC557" i="35" s="1"/>
  <c r="CC556" i="35"/>
  <c r="BT78" i="33"/>
  <c r="CA553" i="33"/>
  <c r="AX87" i="35"/>
  <c r="S87" i="35"/>
  <c r="CC554" i="34"/>
  <c r="BZ78" i="34"/>
  <c r="CC555" i="34" s="1"/>
  <c r="CA546" i="33"/>
  <c r="BX77" i="33"/>
  <c r="CA547" i="33" s="1"/>
  <c r="BP79" i="33"/>
  <c r="CA560" i="33"/>
  <c r="BR82" i="35"/>
  <c r="CC570" i="35"/>
  <c r="BN83" i="35"/>
  <c r="CC577" i="35"/>
  <c r="CC591" i="35"/>
  <c r="BF85" i="35"/>
  <c r="BN81" i="34"/>
  <c r="CD577" i="34" s="1"/>
  <c r="CC575" i="34"/>
  <c r="BE83" i="34"/>
  <c r="CC589" i="34"/>
  <c r="S85" i="34"/>
  <c r="AW85" i="34"/>
  <c r="CA588" i="33"/>
  <c r="AZ83" i="33"/>
  <c r="BI82" i="34"/>
  <c r="CC582" i="34"/>
  <c r="BR80" i="34"/>
  <c r="CD570" i="34" s="1"/>
  <c r="CC568" i="34"/>
  <c r="CC563" i="35"/>
  <c r="BV81" i="35"/>
  <c r="BB86" i="35"/>
  <c r="CC598" i="35"/>
  <c r="CC561" i="34"/>
  <c r="BV79" i="34"/>
  <c r="CD563" i="34" s="1"/>
  <c r="CC596" i="34"/>
  <c r="BA84" i="34"/>
  <c r="Q84" i="33"/>
  <c r="AV84" i="33"/>
  <c r="BH81" i="33"/>
  <c r="CA574" i="33"/>
  <c r="BL80" i="33"/>
  <c r="CA567" i="33"/>
  <c r="CC584" i="35"/>
  <c r="BJ84" i="35"/>
  <c r="CE90" i="24" l="1"/>
  <c r="AZ21" i="24"/>
  <c r="CC562" i="34"/>
  <c r="BZ79" i="34"/>
  <c r="CC563" i="34" s="1"/>
  <c r="BL81" i="33"/>
  <c r="CA575" i="33"/>
  <c r="BR81" i="34"/>
  <c r="CD578" i="34" s="1"/>
  <c r="CC576" i="34"/>
  <c r="CA554" i="33"/>
  <c r="BX78" i="33"/>
  <c r="CA555" i="33" s="1"/>
  <c r="BP80" i="33"/>
  <c r="CA568" i="33"/>
  <c r="BB87" i="35"/>
  <c r="CC606" i="35"/>
  <c r="CC599" i="35"/>
  <c r="BF86" i="35"/>
  <c r="BZ81" i="35"/>
  <c r="CC565" i="35" s="1"/>
  <c r="CC564" i="35"/>
  <c r="CC592" i="35"/>
  <c r="BJ85" i="35"/>
  <c r="Q85" i="33"/>
  <c r="AV85" i="33"/>
  <c r="CC571" i="35"/>
  <c r="BV82" i="35"/>
  <c r="CC583" i="34"/>
  <c r="BN82" i="34"/>
  <c r="CD585" i="34" s="1"/>
  <c r="BD83" i="33"/>
  <c r="CA589" i="33"/>
  <c r="BE84" i="34"/>
  <c r="CC597" i="34"/>
  <c r="CC604" i="34"/>
  <c r="BA85" i="34"/>
  <c r="S88" i="35"/>
  <c r="AX88" i="35"/>
  <c r="BI83" i="34"/>
  <c r="CC590" i="34"/>
  <c r="BT79" i="33"/>
  <c r="CA561" i="33"/>
  <c r="CA596" i="33"/>
  <c r="AZ84" i="33"/>
  <c r="BN84" i="35"/>
  <c r="CC585" i="35"/>
  <c r="BV80" i="34"/>
  <c r="CD571" i="34" s="1"/>
  <c r="CC569" i="34"/>
  <c r="AW86" i="34"/>
  <c r="S86" i="34"/>
  <c r="BR83" i="35"/>
  <c r="CC578" i="35"/>
  <c r="BH82" i="33"/>
  <c r="CA582" i="33"/>
  <c r="CE91" i="24" l="1"/>
  <c r="BD21" i="24"/>
  <c r="CC600" i="35"/>
  <c r="BJ86" i="35"/>
  <c r="BZ82" i="35"/>
  <c r="CC573" i="35" s="1"/>
  <c r="CC572" i="35"/>
  <c r="CC612" i="34"/>
  <c r="BA86" i="34"/>
  <c r="BF87" i="35"/>
  <c r="CC607" i="35"/>
  <c r="BV81" i="34"/>
  <c r="CD579" i="34" s="1"/>
  <c r="CC577" i="34"/>
  <c r="BD84" i="33"/>
  <c r="CA597" i="33"/>
  <c r="BV83" i="35"/>
  <c r="CC579" i="35"/>
  <c r="AW87" i="34"/>
  <c r="S87" i="34"/>
  <c r="CA604" i="33"/>
  <c r="AZ85" i="33"/>
  <c r="CA562" i="33"/>
  <c r="BX79" i="33"/>
  <c r="CA563" i="33" s="1"/>
  <c r="BZ80" i="34"/>
  <c r="CC571" i="34" s="1"/>
  <c r="CC570" i="34"/>
  <c r="CC591" i="34"/>
  <c r="BN83" i="34"/>
  <c r="CD593" i="34" s="1"/>
  <c r="CA590" i="33"/>
  <c r="BH83" i="33"/>
  <c r="BT80" i="33"/>
  <c r="CA569" i="33"/>
  <c r="BP81" i="33"/>
  <c r="CA576" i="33"/>
  <c r="BI84" i="34"/>
  <c r="CC598" i="34"/>
  <c r="BN85" i="35"/>
  <c r="CC593" i="35"/>
  <c r="CC614" i="35"/>
  <c r="BB88" i="35"/>
  <c r="BR82" i="34"/>
  <c r="CD586" i="34" s="1"/>
  <c r="CC584" i="34"/>
  <c r="CC605" i="34"/>
  <c r="BE85" i="34"/>
  <c r="Q86" i="33"/>
  <c r="AV86" i="33"/>
  <c r="BL82" i="33"/>
  <c r="CA583" i="33"/>
  <c r="CC586" i="35"/>
  <c r="BR84" i="35"/>
  <c r="AX89" i="35"/>
  <c r="S89" i="35"/>
  <c r="CE92" i="24" l="1"/>
  <c r="BH21" i="24"/>
  <c r="S90" i="35"/>
  <c r="AX90" i="35"/>
  <c r="BR83" i="34"/>
  <c r="CD594" i="34" s="1"/>
  <c r="CC592" i="34"/>
  <c r="CC606" i="34"/>
  <c r="BI85" i="34"/>
  <c r="BJ87" i="35"/>
  <c r="CC608" i="35"/>
  <c r="CC587" i="35"/>
  <c r="BV84" i="35"/>
  <c r="BF88" i="35"/>
  <c r="CC615" i="35"/>
  <c r="BT81" i="33"/>
  <c r="CA577" i="33"/>
  <c r="BZ83" i="35"/>
  <c r="CC581" i="35" s="1"/>
  <c r="CC580" i="35"/>
  <c r="BP82" i="33"/>
  <c r="CA584" i="33"/>
  <c r="BX80" i="33"/>
  <c r="CA571" i="33" s="1"/>
  <c r="CA570" i="33"/>
  <c r="CA598" i="33"/>
  <c r="BH84" i="33"/>
  <c r="AW88" i="34"/>
  <c r="S88" i="34"/>
  <c r="CC622" i="35"/>
  <c r="BB89" i="35"/>
  <c r="CC620" i="34"/>
  <c r="BA87" i="34"/>
  <c r="BL83" i="33"/>
  <c r="CA591" i="33"/>
  <c r="BD85" i="33"/>
  <c r="CA605" i="33"/>
  <c r="CC601" i="35"/>
  <c r="BN86" i="35"/>
  <c r="BN84" i="34"/>
  <c r="CD601" i="34" s="1"/>
  <c r="CC599" i="34"/>
  <c r="CC613" i="34"/>
  <c r="BE86" i="34"/>
  <c r="BV82" i="34"/>
  <c r="CD587" i="34" s="1"/>
  <c r="CC585" i="34"/>
  <c r="CA612" i="33"/>
  <c r="AZ86" i="33"/>
  <c r="Q87" i="33"/>
  <c r="AV87" i="33"/>
  <c r="BR85" i="35"/>
  <c r="CC594" i="35"/>
  <c r="CC578" i="34"/>
  <c r="BZ81" i="34"/>
  <c r="CC579" i="34" s="1"/>
  <c r="CE93" i="24" l="1"/>
  <c r="BL21" i="24"/>
  <c r="AZ87" i="33"/>
  <c r="CA620" i="33"/>
  <c r="BH85" i="33"/>
  <c r="CA606" i="33"/>
  <c r="BL84" i="33"/>
  <c r="CA599" i="33"/>
  <c r="BP83" i="33"/>
  <c r="CA592" i="33"/>
  <c r="AW89" i="34"/>
  <c r="S89" i="34"/>
  <c r="BV85" i="35"/>
  <c r="CC595" i="35"/>
  <c r="CC628" i="34"/>
  <c r="BA88" i="34"/>
  <c r="BN87" i="35"/>
  <c r="CC609" i="35"/>
  <c r="CC600" i="34"/>
  <c r="BR84" i="34"/>
  <c r="CD602" i="34" s="1"/>
  <c r="BJ88" i="35"/>
  <c r="CC616" i="35"/>
  <c r="BV83" i="34"/>
  <c r="CD595" i="34" s="1"/>
  <c r="CC593" i="34"/>
  <c r="BI86" i="34"/>
  <c r="CC614" i="34"/>
  <c r="BN85" i="34"/>
  <c r="CD609" i="34" s="1"/>
  <c r="CC607" i="34"/>
  <c r="BX81" i="33"/>
  <c r="CA579" i="33" s="1"/>
  <c r="CA578" i="33"/>
  <c r="BD86" i="33"/>
  <c r="CA613" i="33"/>
  <c r="BR86" i="35"/>
  <c r="CC602" i="35"/>
  <c r="BF89" i="35"/>
  <c r="CC623" i="35"/>
  <c r="BZ84" i="35"/>
  <c r="CC589" i="35" s="1"/>
  <c r="CC588" i="35"/>
  <c r="CC630" i="35"/>
  <c r="BB90" i="35"/>
  <c r="BZ82" i="34"/>
  <c r="CC587" i="34" s="1"/>
  <c r="CC586" i="34"/>
  <c r="Q88" i="33"/>
  <c r="AV88" i="33"/>
  <c r="BE87" i="34"/>
  <c r="CC621" i="34"/>
  <c r="BT82" i="33"/>
  <c r="CA585" i="33"/>
  <c r="AX91" i="35"/>
  <c r="S91" i="35"/>
  <c r="CE94" i="24" l="1"/>
  <c r="BP21" i="24"/>
  <c r="BX82" i="33"/>
  <c r="CA587" i="33" s="1"/>
  <c r="CA586" i="33"/>
  <c r="BR87" i="35"/>
  <c r="CC610" i="35"/>
  <c r="BF90" i="35"/>
  <c r="CC631" i="35"/>
  <c r="BH86" i="33"/>
  <c r="CA614" i="33"/>
  <c r="CC603" i="35"/>
  <c r="BV86" i="35"/>
  <c r="BN86" i="34"/>
  <c r="CD617" i="34" s="1"/>
  <c r="CC615" i="34"/>
  <c r="BZ83" i="34"/>
  <c r="CC595" i="34" s="1"/>
  <c r="CC594" i="34"/>
  <c r="AW90" i="34"/>
  <c r="S90" i="34"/>
  <c r="BT83" i="33"/>
  <c r="CA593" i="33"/>
  <c r="BE88" i="34"/>
  <c r="CC629" i="34"/>
  <c r="BP84" i="33"/>
  <c r="CA600" i="33"/>
  <c r="BI87" i="34"/>
  <c r="CC622" i="34"/>
  <c r="BN88" i="35"/>
  <c r="CC617" i="35"/>
  <c r="BZ85" i="35"/>
  <c r="CC597" i="35" s="1"/>
  <c r="CC596" i="35"/>
  <c r="BL85" i="33"/>
  <c r="CA607" i="33"/>
  <c r="AX92" i="35"/>
  <c r="S92" i="35"/>
  <c r="CA628" i="33"/>
  <c r="AZ88" i="33"/>
  <c r="BV84" i="34"/>
  <c r="CD603" i="34" s="1"/>
  <c r="CC601" i="34"/>
  <c r="BB91" i="35"/>
  <c r="CC638" i="35"/>
  <c r="Q89" i="33"/>
  <c r="AV89" i="33"/>
  <c r="CC624" i="35"/>
  <c r="BJ89" i="35"/>
  <c r="BR85" i="34"/>
  <c r="CD610" i="34" s="1"/>
  <c r="CC608" i="34"/>
  <c r="CC636" i="34"/>
  <c r="BA89" i="34"/>
  <c r="BD87" i="33"/>
  <c r="CA621" i="33"/>
  <c r="CE95" i="24" l="1"/>
  <c r="BT21" i="24"/>
  <c r="BE89" i="34"/>
  <c r="CC637" i="34"/>
  <c r="BP85" i="33"/>
  <c r="CA608" i="33"/>
  <c r="BJ90" i="35"/>
  <c r="CC632" i="35"/>
  <c r="AW91" i="34"/>
  <c r="S91" i="34"/>
  <c r="BT84" i="33"/>
  <c r="CA601" i="33"/>
  <c r="BZ84" i="34"/>
  <c r="CC603" i="34" s="1"/>
  <c r="CC602" i="34"/>
  <c r="CA629" i="33"/>
  <c r="BD88" i="33"/>
  <c r="BV87" i="35"/>
  <c r="CC611" i="35"/>
  <c r="BF91" i="35"/>
  <c r="CC639" i="35"/>
  <c r="CC644" i="34"/>
  <c r="BA90" i="34"/>
  <c r="BV85" i="34"/>
  <c r="CD611" i="34" s="1"/>
  <c r="CC609" i="34"/>
  <c r="BI88" i="34"/>
  <c r="CC630" i="34"/>
  <c r="BN89" i="35"/>
  <c r="CC625" i="35"/>
  <c r="CC618" i="35"/>
  <c r="BR88" i="35"/>
  <c r="BZ86" i="35"/>
  <c r="CC605" i="35" s="1"/>
  <c r="CC604" i="35"/>
  <c r="BL86" i="33"/>
  <c r="CA615" i="33"/>
  <c r="BR86" i="34"/>
  <c r="CD618" i="34" s="1"/>
  <c r="CC616" i="34"/>
  <c r="CA636" i="33"/>
  <c r="AZ89" i="33"/>
  <c r="S93" i="35"/>
  <c r="AX93" i="35"/>
  <c r="BH87" i="33"/>
  <c r="CA622" i="33"/>
  <c r="Q90" i="33"/>
  <c r="AV90" i="33"/>
  <c r="CC646" i="35"/>
  <c r="BB92" i="35"/>
  <c r="CC623" i="34"/>
  <c r="BN87" i="34"/>
  <c r="CD625" i="34" s="1"/>
  <c r="BX83" i="33"/>
  <c r="CA595" i="33" s="1"/>
  <c r="CA594" i="33"/>
  <c r="BX21" i="24" l="1"/>
  <c r="CE96" i="24"/>
  <c r="BV88" i="35"/>
  <c r="CC619" i="35"/>
  <c r="AW92" i="34"/>
  <c r="S92" i="34"/>
  <c r="CC652" i="34"/>
  <c r="BA91" i="34"/>
  <c r="BN90" i="35"/>
  <c r="CC633" i="35"/>
  <c r="CC654" i="35"/>
  <c r="BB93" i="35"/>
  <c r="AX94" i="35"/>
  <c r="S94" i="35"/>
  <c r="BD89" i="33"/>
  <c r="CA637" i="33"/>
  <c r="BR87" i="34"/>
  <c r="CD626" i="34" s="1"/>
  <c r="CC624" i="34"/>
  <c r="CC617" i="34"/>
  <c r="BV86" i="34"/>
  <c r="CD619" i="34" s="1"/>
  <c r="BJ91" i="35"/>
  <c r="CC640" i="35"/>
  <c r="BT85" i="33"/>
  <c r="CA609" i="33"/>
  <c r="BH88" i="33"/>
  <c r="CA630" i="33"/>
  <c r="CA644" i="33"/>
  <c r="AZ90" i="33"/>
  <c r="BR89" i="35"/>
  <c r="CC626" i="35"/>
  <c r="BZ85" i="34"/>
  <c r="CC611" i="34" s="1"/>
  <c r="CC610" i="34"/>
  <c r="CC647" i="35"/>
  <c r="BF92" i="35"/>
  <c r="BE90" i="34"/>
  <c r="CC645" i="34"/>
  <c r="Q91" i="33"/>
  <c r="AV91" i="33"/>
  <c r="BL87" i="33"/>
  <c r="CA623" i="33"/>
  <c r="BP86" i="33"/>
  <c r="CA616" i="33"/>
  <c r="BN88" i="34"/>
  <c r="CD633" i="34" s="1"/>
  <c r="CC631" i="34"/>
  <c r="BZ87" i="35"/>
  <c r="CC613" i="35" s="1"/>
  <c r="CC612" i="35"/>
  <c r="BX84" i="33"/>
  <c r="CA603" i="33" s="1"/>
  <c r="CA602" i="33"/>
  <c r="BI89" i="34"/>
  <c r="CC638" i="34"/>
  <c r="CB21" i="24" l="1"/>
  <c r="CE97" i="24"/>
  <c r="BR90" i="35"/>
  <c r="CC634" i="35"/>
  <c r="CA652" i="33"/>
  <c r="AZ91" i="33"/>
  <c r="Q92" i="33"/>
  <c r="AV92" i="33"/>
  <c r="BX85" i="33"/>
  <c r="CA611" i="33" s="1"/>
  <c r="CA610" i="33"/>
  <c r="BE91" i="34"/>
  <c r="CC653" i="34"/>
  <c r="BV89" i="35"/>
  <c r="CC627" i="35"/>
  <c r="BD90" i="33"/>
  <c r="CA645" i="33"/>
  <c r="BZ86" i="34"/>
  <c r="CC619" i="34" s="1"/>
  <c r="CC618" i="34"/>
  <c r="AW93" i="34"/>
  <c r="S93" i="34"/>
  <c r="BH89" i="33"/>
  <c r="CA638" i="33"/>
  <c r="CC660" i="34"/>
  <c r="BA92" i="34"/>
  <c r="BP87" i="33"/>
  <c r="CA624" i="33"/>
  <c r="BB94" i="35"/>
  <c r="CC662" i="35"/>
  <c r="CC632" i="34"/>
  <c r="BR88" i="34"/>
  <c r="CD634" i="34" s="1"/>
  <c r="BF93" i="35"/>
  <c r="CC655" i="35"/>
  <c r="AX95" i="35"/>
  <c r="S95" i="35"/>
  <c r="BN91" i="35"/>
  <c r="CC641" i="35"/>
  <c r="BI90" i="34"/>
  <c r="CC646" i="34"/>
  <c r="CC648" i="35"/>
  <c r="BJ92" i="35"/>
  <c r="BN89" i="34"/>
  <c r="CD641" i="34" s="1"/>
  <c r="CC639" i="34"/>
  <c r="BT86" i="33"/>
  <c r="CA617" i="33"/>
  <c r="BL88" i="33"/>
  <c r="CA631" i="33"/>
  <c r="CC625" i="34"/>
  <c r="BV87" i="34"/>
  <c r="CD627" i="34" s="1"/>
  <c r="BZ88" i="35"/>
  <c r="CC621" i="35" s="1"/>
  <c r="CC620" i="35"/>
  <c r="AZ22" i="24" l="1"/>
  <c r="CE98" i="24"/>
  <c r="BE92" i="34"/>
  <c r="CC661" i="34"/>
  <c r="BJ93" i="35"/>
  <c r="CC656" i="35"/>
  <c r="BP88" i="33"/>
  <c r="CA632" i="33"/>
  <c r="BL89" i="33"/>
  <c r="CA639" i="33"/>
  <c r="BH90" i="33"/>
  <c r="CA646" i="33"/>
  <c r="Q93" i="33"/>
  <c r="AV93" i="33"/>
  <c r="BN92" i="35"/>
  <c r="CC649" i="35"/>
  <c r="S94" i="34"/>
  <c r="AW94" i="34"/>
  <c r="BD91" i="33"/>
  <c r="CA653" i="33"/>
  <c r="BZ87" i="34"/>
  <c r="CC627" i="34" s="1"/>
  <c r="CC626" i="34"/>
  <c r="BR91" i="35"/>
  <c r="CC642" i="35"/>
  <c r="BF94" i="35"/>
  <c r="CC663" i="35"/>
  <c r="CC633" i="34"/>
  <c r="BV88" i="34"/>
  <c r="CD635" i="34" s="1"/>
  <c r="AZ92" i="33"/>
  <c r="CA660" i="33"/>
  <c r="CC647" i="34"/>
  <c r="BN90" i="34"/>
  <c r="CD649" i="34" s="1"/>
  <c r="BX86" i="33"/>
  <c r="CA619" i="33" s="1"/>
  <c r="CA618" i="33"/>
  <c r="BA93" i="34"/>
  <c r="CC668" i="34"/>
  <c r="CC628" i="35"/>
  <c r="BZ89" i="35"/>
  <c r="CC629" i="35" s="1"/>
  <c r="AX96" i="35"/>
  <c r="S96" i="35"/>
  <c r="CC640" i="34"/>
  <c r="BR89" i="34"/>
  <c r="CD642" i="34" s="1"/>
  <c r="BB95" i="35"/>
  <c r="CC670" i="35"/>
  <c r="BT87" i="33"/>
  <c r="CA625" i="33"/>
  <c r="BI91" i="34"/>
  <c r="CC654" i="34"/>
  <c r="BV90" i="35"/>
  <c r="CC635" i="35"/>
  <c r="CE99" i="24" l="1"/>
  <c r="BD22" i="24"/>
  <c r="BB96" i="35"/>
  <c r="CC678" i="35"/>
  <c r="BP89" i="33"/>
  <c r="CA640" i="33"/>
  <c r="BD92" i="33"/>
  <c r="CA661" i="33"/>
  <c r="BV91" i="35"/>
  <c r="CC643" i="35"/>
  <c r="CC650" i="35"/>
  <c r="BR92" i="35"/>
  <c r="BT88" i="33"/>
  <c r="CA633" i="33"/>
  <c r="S97" i="35"/>
  <c r="AX97" i="35"/>
  <c r="BA94" i="34"/>
  <c r="CC676" i="34"/>
  <c r="BN91" i="34"/>
  <c r="CD657" i="34" s="1"/>
  <c r="CC655" i="34"/>
  <c r="BJ94" i="35"/>
  <c r="CC664" i="35"/>
  <c r="CC634" i="34"/>
  <c r="BZ88" i="34"/>
  <c r="CC635" i="34" s="1"/>
  <c r="AZ93" i="33"/>
  <c r="CA668" i="33"/>
  <c r="BE93" i="34"/>
  <c r="CC669" i="34"/>
  <c r="Q94" i="33"/>
  <c r="AV94" i="33"/>
  <c r="BN93" i="35"/>
  <c r="CC657" i="35"/>
  <c r="S95" i="34"/>
  <c r="AW95" i="34"/>
  <c r="BR90" i="34"/>
  <c r="CD650" i="34" s="1"/>
  <c r="CC648" i="34"/>
  <c r="BX87" i="33"/>
  <c r="CA627" i="33" s="1"/>
  <c r="CA626" i="33"/>
  <c r="BF95" i="35"/>
  <c r="CC671" i="35"/>
  <c r="CC641" i="34"/>
  <c r="BV89" i="34"/>
  <c r="CD643" i="34" s="1"/>
  <c r="CC636" i="35"/>
  <c r="BZ90" i="35"/>
  <c r="CC637" i="35" s="1"/>
  <c r="BH91" i="33"/>
  <c r="CA654" i="33"/>
  <c r="BL90" i="33"/>
  <c r="CA647" i="33"/>
  <c r="BI92" i="34"/>
  <c r="CC662" i="34"/>
  <c r="CE100" i="24" l="1"/>
  <c r="BH22" i="24"/>
  <c r="BA95" i="34"/>
  <c r="CC684" i="34"/>
  <c r="BP90" i="33"/>
  <c r="CA648" i="33"/>
  <c r="S96" i="34"/>
  <c r="AW96" i="34"/>
  <c r="CC644" i="35"/>
  <c r="BZ91" i="35"/>
  <c r="CC645" i="35" s="1"/>
  <c r="S98" i="35"/>
  <c r="AX98" i="35"/>
  <c r="BH92" i="33"/>
  <c r="CA662" i="33"/>
  <c r="BJ95" i="35"/>
  <c r="CC672" i="35"/>
  <c r="BB97" i="35"/>
  <c r="CC686" i="35"/>
  <c r="AZ94" i="33"/>
  <c r="CA676" i="33"/>
  <c r="BV90" i="34"/>
  <c r="CD651" i="34" s="1"/>
  <c r="CC649" i="34"/>
  <c r="BT89" i="33"/>
  <c r="CA641" i="33"/>
  <c r="BE94" i="34"/>
  <c r="CC677" i="34"/>
  <c r="BL91" i="33"/>
  <c r="CA655" i="33"/>
  <c r="BR93" i="35"/>
  <c r="CC658" i="35"/>
  <c r="Q95" i="33"/>
  <c r="AV95" i="33"/>
  <c r="BN94" i="35"/>
  <c r="CC665" i="35"/>
  <c r="CC642" i="34"/>
  <c r="BZ89" i="34"/>
  <c r="CC643" i="34" s="1"/>
  <c r="BV92" i="35"/>
  <c r="CC651" i="35"/>
  <c r="BD93" i="33"/>
  <c r="CA669" i="33"/>
  <c r="BX88" i="33"/>
  <c r="CA635" i="33" s="1"/>
  <c r="CA634" i="33"/>
  <c r="BN92" i="34"/>
  <c r="CD665" i="34" s="1"/>
  <c r="CC663" i="34"/>
  <c r="BI93" i="34"/>
  <c r="CC670" i="34"/>
  <c r="BR91" i="34"/>
  <c r="CD658" i="34" s="1"/>
  <c r="CC656" i="34"/>
  <c r="BF96" i="35"/>
  <c r="CC679" i="35"/>
  <c r="BL22" i="24" l="1"/>
  <c r="CE101" i="24"/>
  <c r="CC692" i="34"/>
  <c r="BA96" i="34"/>
  <c r="CC657" i="34"/>
  <c r="BV91" i="34"/>
  <c r="CD659" i="34" s="1"/>
  <c r="AW97" i="34"/>
  <c r="S97" i="34"/>
  <c r="BI94" i="34"/>
  <c r="CC678" i="34"/>
  <c r="AZ95" i="33"/>
  <c r="CA684" i="33"/>
  <c r="BH93" i="33"/>
  <c r="CA670" i="33"/>
  <c r="BN95" i="35"/>
  <c r="CC673" i="35"/>
  <c r="BR94" i="35"/>
  <c r="CC666" i="35"/>
  <c r="BR92" i="34"/>
  <c r="CD666" i="34" s="1"/>
  <c r="CC664" i="34"/>
  <c r="BZ92" i="35"/>
  <c r="CC653" i="35" s="1"/>
  <c r="CC652" i="35"/>
  <c r="BV93" i="35"/>
  <c r="CC659" i="35"/>
  <c r="BZ90" i="34"/>
  <c r="CC651" i="34" s="1"/>
  <c r="CC650" i="34"/>
  <c r="BL92" i="33"/>
  <c r="CA663" i="33"/>
  <c r="BT90" i="33"/>
  <c r="CA649" i="33"/>
  <c r="BF97" i="35"/>
  <c r="CC687" i="35"/>
  <c r="Q96" i="33"/>
  <c r="AV96" i="33"/>
  <c r="BB98" i="35"/>
  <c r="CC694" i="35"/>
  <c r="BN93" i="34"/>
  <c r="CD673" i="34" s="1"/>
  <c r="CC671" i="34"/>
  <c r="BX89" i="33"/>
  <c r="CA643" i="33" s="1"/>
  <c r="CA642" i="33"/>
  <c r="CC680" i="35"/>
  <c r="BJ96" i="35"/>
  <c r="BP91" i="33"/>
  <c r="CA656" i="33"/>
  <c r="BD94" i="33"/>
  <c r="CA677" i="33"/>
  <c r="AX99" i="35"/>
  <c r="S99" i="35"/>
  <c r="BE95" i="34"/>
  <c r="CC685" i="34"/>
  <c r="CE102" i="24" l="1"/>
  <c r="BP22" i="24"/>
  <c r="AZ96" i="33"/>
  <c r="CA692" i="33"/>
  <c r="BR95" i="35"/>
  <c r="CC674" i="35"/>
  <c r="BA97" i="34"/>
  <c r="CC700" i="34"/>
  <c r="BB99" i="35"/>
  <c r="CC702" i="35"/>
  <c r="S98" i="34"/>
  <c r="AW98" i="34"/>
  <c r="CC672" i="34"/>
  <c r="BR93" i="34"/>
  <c r="CD674" i="34" s="1"/>
  <c r="BZ91" i="34"/>
  <c r="CC659" i="34" s="1"/>
  <c r="CC658" i="34"/>
  <c r="CC679" i="34"/>
  <c r="BN94" i="34"/>
  <c r="CD681" i="34" s="1"/>
  <c r="BH94" i="33"/>
  <c r="CA678" i="33"/>
  <c r="BF98" i="35"/>
  <c r="CC695" i="35"/>
  <c r="BX90" i="33"/>
  <c r="CA651" i="33" s="1"/>
  <c r="CA650" i="33"/>
  <c r="BL93" i="33"/>
  <c r="CA671" i="33"/>
  <c r="S100" i="35"/>
  <c r="AX100" i="35"/>
  <c r="Q97" i="33"/>
  <c r="AV97" i="33"/>
  <c r="BZ93" i="35"/>
  <c r="CC661" i="35" s="1"/>
  <c r="CC660" i="35"/>
  <c r="BE96" i="34"/>
  <c r="CC693" i="34"/>
  <c r="CC667" i="35"/>
  <c r="BV94" i="35"/>
  <c r="BJ97" i="35"/>
  <c r="CC688" i="35"/>
  <c r="BT91" i="33"/>
  <c r="CA657" i="33"/>
  <c r="BN96" i="35"/>
  <c r="CC681" i="35"/>
  <c r="BI95" i="34"/>
  <c r="CC686" i="34"/>
  <c r="BP92" i="33"/>
  <c r="CA664" i="33"/>
  <c r="BV92" i="34"/>
  <c r="CD667" i="34" s="1"/>
  <c r="CC665" i="34"/>
  <c r="BD95" i="33"/>
  <c r="CA685" i="33"/>
  <c r="BT22" i="24" l="1"/>
  <c r="CE103" i="24"/>
  <c r="BR94" i="34"/>
  <c r="CD682" i="34" s="1"/>
  <c r="CC680" i="34"/>
  <c r="BR96" i="35"/>
  <c r="CC682" i="35"/>
  <c r="BF99" i="35"/>
  <c r="CC703" i="35"/>
  <c r="CC701" i="34"/>
  <c r="BE97" i="34"/>
  <c r="BI96" i="34"/>
  <c r="CC694" i="34"/>
  <c r="AZ97" i="33"/>
  <c r="CA700" i="33"/>
  <c r="CC673" i="34"/>
  <c r="BV93" i="34"/>
  <c r="CD675" i="34" s="1"/>
  <c r="BT92" i="33"/>
  <c r="CA665" i="33"/>
  <c r="BN97" i="35"/>
  <c r="CC689" i="35"/>
  <c r="BJ98" i="35"/>
  <c r="CC696" i="35"/>
  <c r="BV95" i="35"/>
  <c r="CC675" i="35"/>
  <c r="BX91" i="33"/>
  <c r="CA659" i="33" s="1"/>
  <c r="CA658" i="33"/>
  <c r="BZ92" i="34"/>
  <c r="CC667" i="34" s="1"/>
  <c r="CC666" i="34"/>
  <c r="BP93" i="33"/>
  <c r="CA672" i="33"/>
  <c r="BN95" i="34"/>
  <c r="CD689" i="34" s="1"/>
  <c r="CC687" i="34"/>
  <c r="Q98" i="33"/>
  <c r="AV98" i="33"/>
  <c r="BZ94" i="35"/>
  <c r="CC669" i="35" s="1"/>
  <c r="CC668" i="35"/>
  <c r="CC710" i="35"/>
  <c r="BB100" i="35"/>
  <c r="BA98" i="34"/>
  <c r="CC708" i="34"/>
  <c r="BH95" i="33"/>
  <c r="CA686" i="33"/>
  <c r="AX101" i="35"/>
  <c r="S101" i="35"/>
  <c r="BL94" i="33"/>
  <c r="CA679" i="33"/>
  <c r="AW99" i="34"/>
  <c r="S99" i="34"/>
  <c r="BD96" i="33"/>
  <c r="CA693" i="33"/>
  <c r="BX22" i="24" l="1"/>
  <c r="CE104" i="24"/>
  <c r="BA99" i="34"/>
  <c r="CC716" i="34"/>
  <c r="CC709" i="34"/>
  <c r="BE98" i="34"/>
  <c r="BZ95" i="35"/>
  <c r="CC677" i="35" s="1"/>
  <c r="CC676" i="35"/>
  <c r="BJ99" i="35"/>
  <c r="CC704" i="35"/>
  <c r="BX92" i="33"/>
  <c r="CA667" i="33" s="1"/>
  <c r="CA666" i="33"/>
  <c r="AZ98" i="33"/>
  <c r="CA708" i="33"/>
  <c r="Q99" i="33"/>
  <c r="AV99" i="33"/>
  <c r="BP94" i="33"/>
  <c r="CA680" i="33"/>
  <c r="BN98" i="35"/>
  <c r="CC697" i="35"/>
  <c r="BV96" i="35"/>
  <c r="CC683" i="35"/>
  <c r="S100" i="34"/>
  <c r="AW100" i="34"/>
  <c r="BF100" i="35"/>
  <c r="CC711" i="35"/>
  <c r="BZ93" i="34"/>
  <c r="CC675" i="34" s="1"/>
  <c r="CC674" i="34"/>
  <c r="BI97" i="34"/>
  <c r="CC702" i="34"/>
  <c r="BR95" i="34"/>
  <c r="CD690" i="34" s="1"/>
  <c r="CC688" i="34"/>
  <c r="AX102" i="35"/>
  <c r="S102" i="35"/>
  <c r="BB101" i="35"/>
  <c r="CC718" i="35"/>
  <c r="BT93" i="33"/>
  <c r="CA673" i="33"/>
  <c r="BD97" i="33"/>
  <c r="CA701" i="33"/>
  <c r="BH96" i="33"/>
  <c r="CA694" i="33"/>
  <c r="BL95" i="33"/>
  <c r="CA687" i="33"/>
  <c r="BR97" i="35"/>
  <c r="CC690" i="35"/>
  <c r="BN96" i="34"/>
  <c r="CD697" i="34" s="1"/>
  <c r="CC695" i="34"/>
  <c r="BV94" i="34"/>
  <c r="CD683" i="34" s="1"/>
  <c r="CC681" i="34"/>
  <c r="CB22" i="24" l="1"/>
  <c r="CE105" i="24"/>
  <c r="AZ99" i="33"/>
  <c r="CA716" i="33"/>
  <c r="BT94" i="33"/>
  <c r="CA681" i="33"/>
  <c r="BH97" i="33"/>
  <c r="CA702" i="33"/>
  <c r="AW101" i="34"/>
  <c r="S101" i="34"/>
  <c r="Q100" i="33"/>
  <c r="AV100" i="33"/>
  <c r="BI98" i="34"/>
  <c r="CC710" i="34"/>
  <c r="BJ100" i="35"/>
  <c r="CC712" i="35"/>
  <c r="CC705" i="35"/>
  <c r="BN99" i="35"/>
  <c r="BV95" i="34"/>
  <c r="CD691" i="34" s="1"/>
  <c r="CC689" i="34"/>
  <c r="BN97" i="34"/>
  <c r="CD705" i="34" s="1"/>
  <c r="CC703" i="34"/>
  <c r="S103" i="35"/>
  <c r="AX103" i="35"/>
  <c r="BR96" i="34"/>
  <c r="CD698" i="34" s="1"/>
  <c r="CC696" i="34"/>
  <c r="CC724" i="34"/>
  <c r="BA100" i="34"/>
  <c r="BX93" i="33"/>
  <c r="CA675" i="33" s="1"/>
  <c r="CA674" i="33"/>
  <c r="BD98" i="33"/>
  <c r="CA709" i="33"/>
  <c r="BB102" i="35"/>
  <c r="CC726" i="35"/>
  <c r="CC691" i="35"/>
  <c r="BV97" i="35"/>
  <c r="BP95" i="33"/>
  <c r="CA688" i="33"/>
  <c r="BZ96" i="35"/>
  <c r="CC685" i="35" s="1"/>
  <c r="CC684" i="35"/>
  <c r="BZ94" i="34"/>
  <c r="CC683" i="34" s="1"/>
  <c r="CC682" i="34"/>
  <c r="BL96" i="33"/>
  <c r="CA695" i="33"/>
  <c r="CC719" i="35"/>
  <c r="BF101" i="35"/>
  <c r="BR98" i="35"/>
  <c r="CC698" i="35"/>
  <c r="BE99" i="34"/>
  <c r="CC717" i="34"/>
  <c r="AZ23" i="24" l="1"/>
  <c r="CE106" i="24"/>
  <c r="S104" i="35"/>
  <c r="AX104" i="35"/>
  <c r="BL97" i="33"/>
  <c r="CA703" i="33"/>
  <c r="BR97" i="34"/>
  <c r="CD706" i="34" s="1"/>
  <c r="CC704" i="34"/>
  <c r="BN98" i="34"/>
  <c r="CD713" i="34" s="1"/>
  <c r="CC711" i="34"/>
  <c r="BX94" i="33"/>
  <c r="CA683" i="33" s="1"/>
  <c r="CA682" i="33"/>
  <c r="BB103" i="35"/>
  <c r="CC734" i="35"/>
  <c r="BH98" i="33"/>
  <c r="CA710" i="33"/>
  <c r="BT95" i="33"/>
  <c r="CA689" i="33"/>
  <c r="BP96" i="33"/>
  <c r="CA696" i="33"/>
  <c r="Q101" i="33"/>
  <c r="AV101" i="33"/>
  <c r="BD99" i="33"/>
  <c r="CA717" i="33"/>
  <c r="BJ101" i="35"/>
  <c r="CC720" i="35"/>
  <c r="BZ97" i="35"/>
  <c r="CC693" i="35" s="1"/>
  <c r="CC692" i="35"/>
  <c r="AZ100" i="33"/>
  <c r="CA724" i="33"/>
  <c r="BZ95" i="34"/>
  <c r="CC691" i="34" s="1"/>
  <c r="CC690" i="34"/>
  <c r="CC706" i="35"/>
  <c r="BR99" i="35"/>
  <c r="AW102" i="34"/>
  <c r="S102" i="34"/>
  <c r="BV98" i="35"/>
  <c r="CC699" i="35"/>
  <c r="BN100" i="35"/>
  <c r="CC713" i="35"/>
  <c r="BE100" i="34"/>
  <c r="CC725" i="34"/>
  <c r="BI99" i="34"/>
  <c r="CC718" i="34"/>
  <c r="BF102" i="35"/>
  <c r="CC727" i="35"/>
  <c r="CC697" i="34"/>
  <c r="BV96" i="34"/>
  <c r="CD699" i="34" s="1"/>
  <c r="BA101" i="34"/>
  <c r="CC732" i="34"/>
  <c r="BD23" i="24" l="1"/>
  <c r="CE107" i="24"/>
  <c r="BR100" i="35"/>
  <c r="CC714" i="35"/>
  <c r="BN101" i="35"/>
  <c r="CC721" i="35"/>
  <c r="BR98" i="34"/>
  <c r="CD714" i="34" s="1"/>
  <c r="CC712" i="34"/>
  <c r="BV97" i="34"/>
  <c r="CD707" i="34" s="1"/>
  <c r="CC705" i="34"/>
  <c r="BN99" i="34"/>
  <c r="CD721" i="34" s="1"/>
  <c r="CC719" i="34"/>
  <c r="BD100" i="33"/>
  <c r="CA725" i="33"/>
  <c r="BF103" i="35"/>
  <c r="CC735" i="35"/>
  <c r="AW103" i="34"/>
  <c r="S103" i="34"/>
  <c r="BB104" i="35"/>
  <c r="CC742" i="35"/>
  <c r="BZ96" i="34"/>
  <c r="CC699" i="34" s="1"/>
  <c r="CC698" i="34"/>
  <c r="BV99" i="35"/>
  <c r="CC707" i="35"/>
  <c r="BX95" i="33"/>
  <c r="CA691" i="33" s="1"/>
  <c r="CA690" i="33"/>
  <c r="BJ102" i="35"/>
  <c r="CC728" i="35"/>
  <c r="BZ98" i="35"/>
  <c r="CC701" i="35" s="1"/>
  <c r="CC700" i="35"/>
  <c r="BH99" i="33"/>
  <c r="CA718" i="33"/>
  <c r="BL98" i="33"/>
  <c r="CA711" i="33"/>
  <c r="AZ101" i="33"/>
  <c r="CA732" i="33"/>
  <c r="Q102" i="33"/>
  <c r="AV102" i="33"/>
  <c r="BP97" i="33"/>
  <c r="CA704" i="33"/>
  <c r="BE101" i="34"/>
  <c r="CC733" i="34"/>
  <c r="BI100" i="34"/>
  <c r="CC726" i="34"/>
  <c r="BA102" i="34"/>
  <c r="CC740" i="34"/>
  <c r="BT96" i="33"/>
  <c r="CA697" i="33"/>
  <c r="AX105" i="35"/>
  <c r="S105" i="35"/>
  <c r="CE108" i="24" l="1"/>
  <c r="BH23" i="24"/>
  <c r="BP98" i="33"/>
  <c r="CA712" i="33"/>
  <c r="CC741" i="34"/>
  <c r="BE102" i="34"/>
  <c r="Q103" i="33"/>
  <c r="AV103" i="33"/>
  <c r="BL99" i="33"/>
  <c r="CA719" i="33"/>
  <c r="BZ99" i="35"/>
  <c r="CC709" i="35" s="1"/>
  <c r="CC708" i="35"/>
  <c r="BJ103" i="35"/>
  <c r="CC736" i="35"/>
  <c r="CC713" i="34"/>
  <c r="BV98" i="34"/>
  <c r="CD715" i="34" s="1"/>
  <c r="BT97" i="33"/>
  <c r="CA705" i="33"/>
  <c r="BZ97" i="34"/>
  <c r="CC707" i="34" s="1"/>
  <c r="CC706" i="34"/>
  <c r="AZ102" i="33"/>
  <c r="CA740" i="33"/>
  <c r="BN100" i="34"/>
  <c r="CD729" i="34" s="1"/>
  <c r="CC727" i="34"/>
  <c r="BH100" i="33"/>
  <c r="CA726" i="33"/>
  <c r="BR101" i="35"/>
  <c r="CC722" i="35"/>
  <c r="BA103" i="34"/>
  <c r="CC748" i="34"/>
  <c r="S104" i="34"/>
  <c r="AW104" i="34"/>
  <c r="BX96" i="33"/>
  <c r="CA699" i="33" s="1"/>
  <c r="CA698" i="33"/>
  <c r="AX106" i="35"/>
  <c r="S106" i="35"/>
  <c r="BB105" i="35"/>
  <c r="CC750" i="35"/>
  <c r="BI101" i="34"/>
  <c r="CC734" i="34"/>
  <c r="BD101" i="33"/>
  <c r="CA733" i="33"/>
  <c r="BN102" i="35"/>
  <c r="CC729" i="35"/>
  <c r="BF104" i="35"/>
  <c r="CC743" i="35"/>
  <c r="BR99" i="34"/>
  <c r="CD722" i="34" s="1"/>
  <c r="CC720" i="34"/>
  <c r="BV100" i="35"/>
  <c r="CC715" i="35"/>
  <c r="CE109" i="24" l="1"/>
  <c r="BL23" i="24"/>
  <c r="AZ103" i="33"/>
  <c r="CA748" i="33"/>
  <c r="CC735" i="34"/>
  <c r="BN101" i="34"/>
  <c r="CD737" i="34" s="1"/>
  <c r="BF105" i="35"/>
  <c r="CC751" i="35"/>
  <c r="Q104" i="33"/>
  <c r="AV104" i="33"/>
  <c r="BX97" i="33"/>
  <c r="CA707" i="33" s="1"/>
  <c r="CA706" i="33"/>
  <c r="BI102" i="34"/>
  <c r="CC742" i="34"/>
  <c r="BR100" i="34"/>
  <c r="CD730" i="34" s="1"/>
  <c r="CC728" i="34"/>
  <c r="BZ98" i="34"/>
  <c r="CC715" i="34" s="1"/>
  <c r="CC714" i="34"/>
  <c r="CC758" i="35"/>
  <c r="BB106" i="35"/>
  <c r="AW105" i="34"/>
  <c r="S105" i="34"/>
  <c r="BJ104" i="35"/>
  <c r="CC744" i="35"/>
  <c r="CC730" i="35"/>
  <c r="BR102" i="35"/>
  <c r="BD102" i="33"/>
  <c r="CA741" i="33"/>
  <c r="BA104" i="34"/>
  <c r="CC756" i="34"/>
  <c r="BV99" i="34"/>
  <c r="CD723" i="34" s="1"/>
  <c r="CC721" i="34"/>
  <c r="BP99" i="33"/>
  <c r="CA720" i="33"/>
  <c r="BE103" i="34"/>
  <c r="CC749" i="34"/>
  <c r="S107" i="35"/>
  <c r="AX107" i="35"/>
  <c r="BV101" i="35"/>
  <c r="CC723" i="35"/>
  <c r="BN103" i="35"/>
  <c r="CC737" i="35"/>
  <c r="BZ100" i="35"/>
  <c r="CC717" i="35" s="1"/>
  <c r="CC716" i="35"/>
  <c r="BH101" i="33"/>
  <c r="CA734" i="33"/>
  <c r="BL100" i="33"/>
  <c r="CA727" i="33"/>
  <c r="BT98" i="33"/>
  <c r="CA713" i="33"/>
  <c r="CE110" i="24" l="1"/>
  <c r="BP23" i="24"/>
  <c r="BV102" i="35"/>
  <c r="CC731" i="35"/>
  <c r="BT99" i="33"/>
  <c r="CA721" i="33"/>
  <c r="BL101" i="33"/>
  <c r="CA735" i="33"/>
  <c r="AX108" i="35"/>
  <c r="S108" i="35"/>
  <c r="BZ99" i="34"/>
  <c r="CC723" i="34" s="1"/>
  <c r="CC722" i="34"/>
  <c r="BN104" i="35"/>
  <c r="CC745" i="35"/>
  <c r="CC729" i="34"/>
  <c r="BV100" i="34"/>
  <c r="CD731" i="34" s="1"/>
  <c r="BJ105" i="35"/>
  <c r="CC752" i="35"/>
  <c r="BZ101" i="35"/>
  <c r="CC725" i="35" s="1"/>
  <c r="CC724" i="35"/>
  <c r="Q105" i="33"/>
  <c r="AV105" i="33"/>
  <c r="BR101" i="34"/>
  <c r="CD738" i="34" s="1"/>
  <c r="CC736" i="34"/>
  <c r="AZ104" i="33"/>
  <c r="CA756" i="33"/>
  <c r="BB107" i="35"/>
  <c r="CC766" i="35"/>
  <c r="BA105" i="34"/>
  <c r="CC764" i="34"/>
  <c r="BP100" i="33"/>
  <c r="CA728" i="33"/>
  <c r="BE104" i="34"/>
  <c r="CC757" i="34"/>
  <c r="BF106" i="35"/>
  <c r="CC759" i="35"/>
  <c r="AW106" i="34"/>
  <c r="S106" i="34"/>
  <c r="BI103" i="34"/>
  <c r="CC750" i="34"/>
  <c r="BN102" i="34"/>
  <c r="CD745" i="34" s="1"/>
  <c r="CC743" i="34"/>
  <c r="BX98" i="33"/>
  <c r="CA715" i="33" s="1"/>
  <c r="CA714" i="33"/>
  <c r="BR103" i="35"/>
  <c r="CC738" i="35"/>
  <c r="BH102" i="33"/>
  <c r="CA742" i="33"/>
  <c r="BD103" i="33"/>
  <c r="CA749" i="33"/>
  <c r="CE111" i="24" l="1"/>
  <c r="BT23" i="24"/>
  <c r="AX109" i="35"/>
  <c r="S109" i="35"/>
  <c r="AW107" i="34"/>
  <c r="S107" i="34"/>
  <c r="BI104" i="34"/>
  <c r="CC758" i="34"/>
  <c r="CC774" i="35"/>
  <c r="BB108" i="35"/>
  <c r="BZ100" i="34"/>
  <c r="CC731" i="34" s="1"/>
  <c r="CC730" i="34"/>
  <c r="BV103" i="35"/>
  <c r="CC739" i="35"/>
  <c r="BA106" i="34"/>
  <c r="CC772" i="34"/>
  <c r="BT100" i="33"/>
  <c r="CA729" i="33"/>
  <c r="CC737" i="34"/>
  <c r="BV101" i="34"/>
  <c r="CD739" i="34" s="1"/>
  <c r="BP101" i="33"/>
  <c r="CA736" i="33"/>
  <c r="CC751" i="34"/>
  <c r="BN103" i="34"/>
  <c r="CD753" i="34" s="1"/>
  <c r="BL102" i="33"/>
  <c r="CA743" i="33"/>
  <c r="BR104" i="35"/>
  <c r="CC746" i="35"/>
  <c r="CA722" i="33"/>
  <c r="BX99" i="33"/>
  <c r="CA723" i="33" s="1"/>
  <c r="BN105" i="35"/>
  <c r="CC753" i="35"/>
  <c r="BJ106" i="35"/>
  <c r="CC760" i="35"/>
  <c r="BE105" i="34"/>
  <c r="CC765" i="34"/>
  <c r="BD104" i="33"/>
  <c r="CA757" i="33"/>
  <c r="AZ105" i="33"/>
  <c r="CA764" i="33"/>
  <c r="Q106" i="33"/>
  <c r="AV106" i="33"/>
  <c r="BH103" i="33"/>
  <c r="CA750" i="33"/>
  <c r="BR102" i="34"/>
  <c r="CD746" i="34" s="1"/>
  <c r="CC744" i="34"/>
  <c r="BF107" i="35"/>
  <c r="CC767" i="35"/>
  <c r="BZ102" i="35"/>
  <c r="CC733" i="35" s="1"/>
  <c r="CC732" i="35"/>
  <c r="BX23" i="24" l="1"/>
  <c r="CE112" i="24"/>
  <c r="BF108" i="35"/>
  <c r="CC775" i="35"/>
  <c r="BP102" i="33"/>
  <c r="CA744" i="33"/>
  <c r="BH104" i="33"/>
  <c r="CA758" i="33"/>
  <c r="BE106" i="34"/>
  <c r="CC773" i="34"/>
  <c r="BN104" i="34"/>
  <c r="CD761" i="34" s="1"/>
  <c r="CC759" i="34"/>
  <c r="BJ107" i="35"/>
  <c r="CC768" i="35"/>
  <c r="CC752" i="34"/>
  <c r="BR103" i="34"/>
  <c r="CD754" i="34" s="1"/>
  <c r="BT101" i="33"/>
  <c r="CA737" i="33"/>
  <c r="BZ103" i="35"/>
  <c r="CC741" i="35" s="1"/>
  <c r="CC740" i="35"/>
  <c r="CC780" i="34"/>
  <c r="BA107" i="34"/>
  <c r="BD105" i="33"/>
  <c r="CA765" i="33"/>
  <c r="BX100" i="33"/>
  <c r="CA731" i="33" s="1"/>
  <c r="CA730" i="33"/>
  <c r="CC745" i="34"/>
  <c r="BV102" i="34"/>
  <c r="CD747" i="34" s="1"/>
  <c r="BL103" i="33"/>
  <c r="CA751" i="33"/>
  <c r="AZ106" i="33"/>
  <c r="CA772" i="33"/>
  <c r="BZ101" i="34"/>
  <c r="CC739" i="34" s="1"/>
  <c r="CC738" i="34"/>
  <c r="S110" i="35"/>
  <c r="AX110" i="35"/>
  <c r="BN106" i="35"/>
  <c r="CC761" i="35"/>
  <c r="BR105" i="35"/>
  <c r="CC754" i="35"/>
  <c r="S108" i="34"/>
  <c r="AW108" i="34"/>
  <c r="Q107" i="33"/>
  <c r="AV107" i="33"/>
  <c r="BI105" i="34"/>
  <c r="CC766" i="34"/>
  <c r="BV104" i="35"/>
  <c r="CC747" i="35"/>
  <c r="BB109" i="35"/>
  <c r="CC782" i="35"/>
  <c r="CB23" i="24" l="1"/>
  <c r="CE113" i="24"/>
  <c r="CC753" i="34"/>
  <c r="BV103" i="34"/>
  <c r="CD755" i="34" s="1"/>
  <c r="BV105" i="35"/>
  <c r="CC755" i="35"/>
  <c r="BX101" i="33"/>
  <c r="CA739" i="33" s="1"/>
  <c r="CA738" i="33"/>
  <c r="BN105" i="34"/>
  <c r="CD769" i="34" s="1"/>
  <c r="CC767" i="34"/>
  <c r="BL104" i="33"/>
  <c r="CA759" i="33"/>
  <c r="BD106" i="33"/>
  <c r="CA773" i="33"/>
  <c r="BR106" i="35"/>
  <c r="CC762" i="35"/>
  <c r="AX111" i="35"/>
  <c r="S111" i="35"/>
  <c r="BN107" i="35"/>
  <c r="CC769" i="35"/>
  <c r="BT102" i="33"/>
  <c r="CA745" i="33"/>
  <c r="BP103" i="33"/>
  <c r="CA752" i="33"/>
  <c r="CC790" i="35"/>
  <c r="BB110" i="35"/>
  <c r="BA108" i="34"/>
  <c r="CC788" i="34"/>
  <c r="BZ102" i="34"/>
  <c r="CC747" i="34" s="1"/>
  <c r="CC746" i="34"/>
  <c r="BZ104" i="35"/>
  <c r="CC749" i="35" s="1"/>
  <c r="CC748" i="35"/>
  <c r="BI106" i="34"/>
  <c r="CC774" i="34"/>
  <c r="BH105" i="33"/>
  <c r="CA766" i="33"/>
  <c r="AZ107" i="33"/>
  <c r="CA780" i="33"/>
  <c r="CC781" i="34"/>
  <c r="BE107" i="34"/>
  <c r="Q108" i="33"/>
  <c r="AV108" i="33"/>
  <c r="BF109" i="35"/>
  <c r="CC783" i="35"/>
  <c r="AW109" i="34"/>
  <c r="S109" i="34"/>
  <c r="BR104" i="34"/>
  <c r="CD762" i="34" s="1"/>
  <c r="CC760" i="34"/>
  <c r="BJ108" i="35"/>
  <c r="CC776" i="35"/>
  <c r="AZ24" i="24" l="1"/>
  <c r="CE114" i="24"/>
  <c r="CC782" i="34"/>
  <c r="BI107" i="34"/>
  <c r="BT103" i="33"/>
  <c r="CA753" i="33"/>
  <c r="BJ109" i="35"/>
  <c r="CC784" i="35"/>
  <c r="BL105" i="33"/>
  <c r="CA767" i="33"/>
  <c r="BE108" i="34"/>
  <c r="CC789" i="34"/>
  <c r="CC770" i="35"/>
  <c r="BR107" i="35"/>
  <c r="BH106" i="33"/>
  <c r="CA774" i="33"/>
  <c r="BZ105" i="35"/>
  <c r="CC757" i="35" s="1"/>
  <c r="CC756" i="35"/>
  <c r="BV104" i="34"/>
  <c r="CD763" i="34" s="1"/>
  <c r="CC761" i="34"/>
  <c r="BR105" i="34"/>
  <c r="CD770" i="34" s="1"/>
  <c r="CC768" i="34"/>
  <c r="BA109" i="34"/>
  <c r="CC796" i="34"/>
  <c r="BV106" i="35"/>
  <c r="CC763" i="35"/>
  <c r="BF110" i="35"/>
  <c r="CC791" i="35"/>
  <c r="S112" i="35"/>
  <c r="AX112" i="35"/>
  <c r="CC754" i="34"/>
  <c r="BZ103" i="34"/>
  <c r="CC755" i="34" s="1"/>
  <c r="AW110" i="34"/>
  <c r="S110" i="34"/>
  <c r="BD107" i="33"/>
  <c r="CA781" i="33"/>
  <c r="BX102" i="33"/>
  <c r="CA747" i="33" s="1"/>
  <c r="CA746" i="33"/>
  <c r="AZ108" i="33"/>
  <c r="CA788" i="33"/>
  <c r="BN108" i="35"/>
  <c r="CC777" i="35"/>
  <c r="Q109" i="33"/>
  <c r="AV109" i="33"/>
  <c r="BN106" i="34"/>
  <c r="CD777" i="34" s="1"/>
  <c r="CC775" i="34"/>
  <c r="BB111" i="35"/>
  <c r="CC798" i="35"/>
  <c r="BP104" i="33"/>
  <c r="CA760" i="33"/>
  <c r="CE115" i="24" l="1"/>
  <c r="BD24" i="24"/>
  <c r="BF111" i="35"/>
  <c r="CC799" i="35"/>
  <c r="BR108" i="35"/>
  <c r="CC778" i="35"/>
  <c r="BV107" i="35"/>
  <c r="CC771" i="35"/>
  <c r="BE109" i="34"/>
  <c r="CC797" i="34"/>
  <c r="BN109" i="35"/>
  <c r="CC785" i="35"/>
  <c r="BB112" i="35"/>
  <c r="CC806" i="35"/>
  <c r="CC776" i="34"/>
  <c r="BR106" i="34"/>
  <c r="CD778" i="34" s="1"/>
  <c r="S113" i="35"/>
  <c r="AX113" i="35"/>
  <c r="CC769" i="34"/>
  <c r="BV105" i="34"/>
  <c r="CD771" i="34" s="1"/>
  <c r="BX103" i="33"/>
  <c r="CA755" i="33" s="1"/>
  <c r="CA754" i="33"/>
  <c r="BA110" i="34"/>
  <c r="CC804" i="34"/>
  <c r="AZ109" i="33"/>
  <c r="CA796" i="33"/>
  <c r="BD108" i="33"/>
  <c r="CA789" i="33"/>
  <c r="BL106" i="33"/>
  <c r="CA775" i="33"/>
  <c r="Q110" i="33"/>
  <c r="AV110" i="33"/>
  <c r="BH107" i="33"/>
  <c r="CA782" i="33"/>
  <c r="BJ110" i="35"/>
  <c r="CC792" i="35"/>
  <c r="BZ104" i="34"/>
  <c r="CC763" i="34" s="1"/>
  <c r="CC762" i="34"/>
  <c r="BI108" i="34"/>
  <c r="CC790" i="34"/>
  <c r="BZ106" i="35"/>
  <c r="CC765" i="35" s="1"/>
  <c r="CC764" i="35"/>
  <c r="AW111" i="34"/>
  <c r="S111" i="34"/>
  <c r="BN107" i="34"/>
  <c r="CD785" i="34" s="1"/>
  <c r="CC783" i="34"/>
  <c r="BT104" i="33"/>
  <c r="CA761" i="33"/>
  <c r="BP105" i="33"/>
  <c r="CA768" i="33"/>
  <c r="CE116" i="24" l="1"/>
  <c r="BH24" i="24"/>
  <c r="Q111" i="33"/>
  <c r="AV111" i="33"/>
  <c r="BB113" i="35"/>
  <c r="CC814" i="35"/>
  <c r="BN108" i="34"/>
  <c r="CD793" i="34" s="1"/>
  <c r="CC791" i="34"/>
  <c r="BP106" i="33"/>
  <c r="CA776" i="33"/>
  <c r="BZ107" i="35"/>
  <c r="CC773" i="35" s="1"/>
  <c r="CC772" i="35"/>
  <c r="BD109" i="33"/>
  <c r="CA797" i="33"/>
  <c r="CC784" i="34"/>
  <c r="BR107" i="34"/>
  <c r="CD786" i="34" s="1"/>
  <c r="AW112" i="34"/>
  <c r="S112" i="34"/>
  <c r="BA111" i="34"/>
  <c r="CC812" i="34"/>
  <c r="BN110" i="35"/>
  <c r="CC793" i="35"/>
  <c r="BH108" i="33"/>
  <c r="CA790" i="33"/>
  <c r="CC807" i="35"/>
  <c r="BF112" i="35"/>
  <c r="BV108" i="35"/>
  <c r="CC779" i="35"/>
  <c r="S114" i="35"/>
  <c r="AX114" i="35"/>
  <c r="BZ105" i="34"/>
  <c r="CC771" i="34" s="1"/>
  <c r="CC770" i="34"/>
  <c r="AZ110" i="33"/>
  <c r="CA804" i="33"/>
  <c r="BX104" i="33"/>
  <c r="CA763" i="33" s="1"/>
  <c r="CA762" i="33"/>
  <c r="BI109" i="34"/>
  <c r="CC798" i="34"/>
  <c r="BV106" i="34"/>
  <c r="CD779" i="34" s="1"/>
  <c r="CC777" i="34"/>
  <c r="BE110" i="34"/>
  <c r="CC805" i="34"/>
  <c r="BT105" i="33"/>
  <c r="CA769" i="33"/>
  <c r="BL107" i="33"/>
  <c r="CA783" i="33"/>
  <c r="BR109" i="35"/>
  <c r="CC786" i="35"/>
  <c r="BJ111" i="35"/>
  <c r="CC800" i="35"/>
  <c r="CE117" i="24" l="1"/>
  <c r="BL24" i="24"/>
  <c r="BJ112" i="35"/>
  <c r="CC808" i="35"/>
  <c r="BI110" i="34"/>
  <c r="CC806" i="34"/>
  <c r="CC792" i="34"/>
  <c r="BR108" i="34"/>
  <c r="CD794" i="34" s="1"/>
  <c r="AW113" i="34"/>
  <c r="S113" i="34"/>
  <c r="BV107" i="34"/>
  <c r="CD787" i="34" s="1"/>
  <c r="CC785" i="34"/>
  <c r="CC778" i="34"/>
  <c r="BZ106" i="34"/>
  <c r="CC779" i="34" s="1"/>
  <c r="CC822" i="35"/>
  <c r="BB114" i="35"/>
  <c r="BP107" i="33"/>
  <c r="CA784" i="33"/>
  <c r="BR110" i="35"/>
  <c r="CC794" i="35"/>
  <c r="BH109" i="33"/>
  <c r="CA798" i="33"/>
  <c r="BF113" i="35"/>
  <c r="CC815" i="35"/>
  <c r="BD110" i="33"/>
  <c r="CA805" i="33"/>
  <c r="BT106" i="33"/>
  <c r="CA777" i="33"/>
  <c r="BN109" i="34"/>
  <c r="CD801" i="34" s="1"/>
  <c r="CC799" i="34"/>
  <c r="AZ111" i="33"/>
  <c r="CA812" i="33"/>
  <c r="BV109" i="35"/>
  <c r="CC787" i="35"/>
  <c r="CC820" i="34"/>
  <c r="BA112" i="34"/>
  <c r="BL108" i="33"/>
  <c r="CA791" i="33"/>
  <c r="S115" i="35"/>
  <c r="AX115" i="35"/>
  <c r="BN111" i="35"/>
  <c r="CC801" i="35"/>
  <c r="BX105" i="33"/>
  <c r="CA771" i="33" s="1"/>
  <c r="CA770" i="33"/>
  <c r="BZ108" i="35"/>
  <c r="CC781" i="35" s="1"/>
  <c r="CC780" i="35"/>
  <c r="BE111" i="34"/>
  <c r="CC813" i="34"/>
  <c r="Q112" i="33"/>
  <c r="AV112" i="33"/>
  <c r="CE118" i="24" l="1"/>
  <c r="BP24" i="24"/>
  <c r="CC816" i="35"/>
  <c r="BJ113" i="35"/>
  <c r="BF114" i="35"/>
  <c r="CC823" i="35"/>
  <c r="BR109" i="34"/>
  <c r="CD802" i="34" s="1"/>
  <c r="CC800" i="34"/>
  <c r="BI111" i="34"/>
  <c r="CC814" i="34"/>
  <c r="AX116" i="35"/>
  <c r="S116" i="35"/>
  <c r="BP108" i="33"/>
  <c r="CA792" i="33"/>
  <c r="BX106" i="33"/>
  <c r="CA779" i="33" s="1"/>
  <c r="CA778" i="33"/>
  <c r="BV110" i="35"/>
  <c r="CC795" i="35"/>
  <c r="BN110" i="34"/>
  <c r="CD809" i="34" s="1"/>
  <c r="CC807" i="34"/>
  <c r="BB115" i="35"/>
  <c r="CC830" i="35"/>
  <c r="BD111" i="33"/>
  <c r="CA813" i="33"/>
  <c r="AW114" i="34"/>
  <c r="S114" i="34"/>
  <c r="BA113" i="34"/>
  <c r="CC828" i="34"/>
  <c r="BV108" i="34"/>
  <c r="CD795" i="34" s="1"/>
  <c r="CC793" i="34"/>
  <c r="BL109" i="33"/>
  <c r="CA799" i="33"/>
  <c r="CC821" i="34"/>
  <c r="BE112" i="34"/>
  <c r="AZ112" i="33"/>
  <c r="CA820" i="33"/>
  <c r="Q113" i="33"/>
  <c r="AV113" i="33"/>
  <c r="BR111" i="35"/>
  <c r="CC802" i="35"/>
  <c r="BZ109" i="35"/>
  <c r="CC789" i="35" s="1"/>
  <c r="CC788" i="35"/>
  <c r="BH110" i="33"/>
  <c r="CA806" i="33"/>
  <c r="BT107" i="33"/>
  <c r="CA785" i="33"/>
  <c r="BZ107" i="34"/>
  <c r="CC787" i="34" s="1"/>
  <c r="CC786" i="34"/>
  <c r="BN112" i="35"/>
  <c r="CC809" i="35"/>
  <c r="CE119" i="24" l="1"/>
  <c r="BT24" i="24"/>
  <c r="BH111" i="33"/>
  <c r="CA814" i="33"/>
  <c r="Q114" i="33"/>
  <c r="AV114" i="33"/>
  <c r="BF115" i="35"/>
  <c r="CC831" i="35"/>
  <c r="AZ113" i="33"/>
  <c r="CA828" i="33"/>
  <c r="AX117" i="35"/>
  <c r="S117" i="35"/>
  <c r="BL110" i="33"/>
  <c r="CA807" i="33"/>
  <c r="BD112" i="33"/>
  <c r="CA821" i="33"/>
  <c r="BE113" i="34"/>
  <c r="CC829" i="34"/>
  <c r="BR110" i="34"/>
  <c r="CD810" i="34" s="1"/>
  <c r="CC808" i="34"/>
  <c r="BB116" i="35"/>
  <c r="CC838" i="35"/>
  <c r="BJ114" i="35"/>
  <c r="CC824" i="35"/>
  <c r="BP109" i="33"/>
  <c r="CA800" i="33"/>
  <c r="BV109" i="34"/>
  <c r="CD803" i="34" s="1"/>
  <c r="CC801" i="34"/>
  <c r="BI112" i="34"/>
  <c r="CC822" i="34"/>
  <c r="AW115" i="34"/>
  <c r="S115" i="34"/>
  <c r="CC817" i="35"/>
  <c r="BN113" i="35"/>
  <c r="BV111" i="35"/>
  <c r="CC803" i="35"/>
  <c r="BX107" i="33"/>
  <c r="CA787" i="33" s="1"/>
  <c r="CA786" i="33"/>
  <c r="CC794" i="34"/>
  <c r="BZ108" i="34"/>
  <c r="CC795" i="34" s="1"/>
  <c r="BT108" i="33"/>
  <c r="CA793" i="33"/>
  <c r="BR112" i="35"/>
  <c r="CC810" i="35"/>
  <c r="BA114" i="34"/>
  <c r="CC836" i="34"/>
  <c r="BZ110" i="35"/>
  <c r="CC797" i="35" s="1"/>
  <c r="CC796" i="35"/>
  <c r="BN111" i="34"/>
  <c r="CD817" i="34" s="1"/>
  <c r="CC815" i="34"/>
  <c r="CE120" i="24" l="1"/>
  <c r="BX24" i="24"/>
  <c r="BT109" i="33"/>
  <c r="CA801" i="33"/>
  <c r="BE114" i="34"/>
  <c r="CC837" i="34"/>
  <c r="BN114" i="35"/>
  <c r="CC825" i="35"/>
  <c r="BJ115" i="35"/>
  <c r="CC832" i="35"/>
  <c r="AZ114" i="33"/>
  <c r="CA836" i="33"/>
  <c r="BD113" i="33"/>
  <c r="CA829" i="33"/>
  <c r="CC823" i="34"/>
  <c r="BN112" i="34"/>
  <c r="CD825" i="34" s="1"/>
  <c r="BV112" i="35"/>
  <c r="CC811" i="35"/>
  <c r="CC839" i="35"/>
  <c r="BF116" i="35"/>
  <c r="BP110" i="33"/>
  <c r="CA808" i="33"/>
  <c r="Q115" i="33"/>
  <c r="AV115" i="33"/>
  <c r="BI113" i="34"/>
  <c r="CC830" i="34"/>
  <c r="AX118" i="35"/>
  <c r="S118" i="35"/>
  <c r="AW116" i="34"/>
  <c r="S116" i="34"/>
  <c r="CC844" i="34"/>
  <c r="BA115" i="34"/>
  <c r="BH112" i="33"/>
  <c r="CA822" i="33"/>
  <c r="BZ111" i="35"/>
  <c r="CC805" i="35" s="1"/>
  <c r="CC804" i="35"/>
  <c r="BR113" i="35"/>
  <c r="CC818" i="35"/>
  <c r="BR111" i="34"/>
  <c r="CD818" i="34" s="1"/>
  <c r="CC816" i="34"/>
  <c r="BX108" i="33"/>
  <c r="CA795" i="33" s="1"/>
  <c r="CA794" i="33"/>
  <c r="BZ109" i="34"/>
  <c r="CC803" i="34" s="1"/>
  <c r="CC802" i="34"/>
  <c r="BV110" i="34"/>
  <c r="CD811" i="34" s="1"/>
  <c r="CC809" i="34"/>
  <c r="BB117" i="35"/>
  <c r="CC846" i="35"/>
  <c r="BL111" i="33"/>
  <c r="CA815" i="33"/>
  <c r="CB24" i="24" l="1"/>
  <c r="CE121" i="24"/>
  <c r="BR112" i="34"/>
  <c r="CD826" i="34" s="1"/>
  <c r="CC824" i="34"/>
  <c r="BV113" i="35"/>
  <c r="CC819" i="35"/>
  <c r="BH113" i="33"/>
  <c r="CA830" i="33"/>
  <c r="BR114" i="35"/>
  <c r="CC826" i="35"/>
  <c r="AZ115" i="33"/>
  <c r="CA844" i="33"/>
  <c r="BV111" i="34"/>
  <c r="CD819" i="34" s="1"/>
  <c r="CC817" i="34"/>
  <c r="BF117" i="35"/>
  <c r="CC847" i="35"/>
  <c r="BN115" i="35"/>
  <c r="CC833" i="35"/>
  <c r="AW117" i="34"/>
  <c r="S117" i="34"/>
  <c r="CC810" i="34"/>
  <c r="BZ110" i="34"/>
  <c r="CC811" i="34" s="1"/>
  <c r="BB118" i="35"/>
  <c r="CC854" i="35"/>
  <c r="BD114" i="33"/>
  <c r="CA837" i="33"/>
  <c r="CC838" i="34"/>
  <c r="BI114" i="34"/>
  <c r="CC845" i="34"/>
  <c r="BE115" i="34"/>
  <c r="Q116" i="33"/>
  <c r="AV116" i="33"/>
  <c r="BT110" i="33"/>
  <c r="CA809" i="33"/>
  <c r="S119" i="35"/>
  <c r="AX119" i="35"/>
  <c r="CC852" i="34"/>
  <c r="BA116" i="34"/>
  <c r="BJ116" i="35"/>
  <c r="CC840" i="35"/>
  <c r="BP111" i="33"/>
  <c r="CA816" i="33"/>
  <c r="BL112" i="33"/>
  <c r="CA823" i="33"/>
  <c r="BN113" i="34"/>
  <c r="CD833" i="34" s="1"/>
  <c r="CC831" i="34"/>
  <c r="BZ112" i="35"/>
  <c r="CC813" i="35" s="1"/>
  <c r="CC812" i="35"/>
  <c r="BX109" i="33"/>
  <c r="CA803" i="33" s="1"/>
  <c r="CA802" i="33"/>
  <c r="CE122" i="24" l="1"/>
  <c r="AZ25" i="24"/>
  <c r="AZ116" i="33"/>
  <c r="CA852" i="33"/>
  <c r="BX110" i="33"/>
  <c r="CA811" i="33" s="1"/>
  <c r="CA810" i="33"/>
  <c r="Q117" i="33"/>
  <c r="AV117" i="33"/>
  <c r="BJ117" i="35"/>
  <c r="CC848" i="35"/>
  <c r="BL113" i="33"/>
  <c r="CA831" i="33"/>
  <c r="BR115" i="35"/>
  <c r="CC834" i="35"/>
  <c r="BV114" i="35"/>
  <c r="CC827" i="35"/>
  <c r="BR113" i="34"/>
  <c r="CD834" i="34" s="1"/>
  <c r="CC832" i="34"/>
  <c r="CC818" i="34"/>
  <c r="BZ111" i="34"/>
  <c r="CC819" i="34" s="1"/>
  <c r="BZ113" i="35"/>
  <c r="CC821" i="35" s="1"/>
  <c r="CC820" i="35"/>
  <c r="BN116" i="35"/>
  <c r="CC841" i="35"/>
  <c r="BI115" i="34"/>
  <c r="CC846" i="34"/>
  <c r="BP112" i="33"/>
  <c r="CA824" i="33"/>
  <c r="CC862" i="35"/>
  <c r="BB119" i="35"/>
  <c r="BN114" i="34"/>
  <c r="CD841" i="34" s="1"/>
  <c r="CC839" i="34"/>
  <c r="S118" i="34"/>
  <c r="AW118" i="34"/>
  <c r="BH114" i="33"/>
  <c r="CA838" i="33"/>
  <c r="BE116" i="34"/>
  <c r="CC853" i="34"/>
  <c r="BF118" i="35"/>
  <c r="CC855" i="35"/>
  <c r="BT111" i="33"/>
  <c r="CA817" i="33"/>
  <c r="AX120" i="35"/>
  <c r="S120" i="35"/>
  <c r="BA117" i="34"/>
  <c r="CC860" i="34"/>
  <c r="BD115" i="33"/>
  <c r="CA845" i="33"/>
  <c r="BV112" i="34"/>
  <c r="CD827" i="34" s="1"/>
  <c r="CC825" i="34"/>
  <c r="CE123" i="24" l="1"/>
  <c r="BD25" i="24"/>
  <c r="BA118" i="34"/>
  <c r="CC868" i="34"/>
  <c r="CC842" i="35"/>
  <c r="BR116" i="35"/>
  <c r="Q118" i="33"/>
  <c r="AV118" i="33"/>
  <c r="BH115" i="33"/>
  <c r="CA846" i="33"/>
  <c r="BV113" i="34"/>
  <c r="CD835" i="34" s="1"/>
  <c r="CC833" i="34"/>
  <c r="AZ117" i="33"/>
  <c r="CA860" i="33"/>
  <c r="BR114" i="34"/>
  <c r="CD842" i="34" s="1"/>
  <c r="CC840" i="34"/>
  <c r="BF119" i="35"/>
  <c r="CC863" i="35"/>
  <c r="CC835" i="35"/>
  <c r="BV115" i="35"/>
  <c r="AW119" i="34"/>
  <c r="S119" i="34"/>
  <c r="BN117" i="35"/>
  <c r="CC849" i="35"/>
  <c r="CC856" i="35"/>
  <c r="BJ118" i="35"/>
  <c r="BZ114" i="35"/>
  <c r="CC829" i="35" s="1"/>
  <c r="CC828" i="35"/>
  <c r="BI116" i="34"/>
  <c r="CC854" i="34"/>
  <c r="CC847" i="34"/>
  <c r="BN115" i="34"/>
  <c r="CD849" i="34" s="1"/>
  <c r="BE117" i="34"/>
  <c r="CC861" i="34"/>
  <c r="AX121" i="35"/>
  <c r="S121" i="35"/>
  <c r="BB120" i="35"/>
  <c r="CC870" i="35"/>
  <c r="BZ112" i="34"/>
  <c r="CC827" i="34" s="1"/>
  <c r="CC826" i="34"/>
  <c r="BX111" i="33"/>
  <c r="CA819" i="33" s="1"/>
  <c r="CA818" i="33"/>
  <c r="BL114" i="33"/>
  <c r="CA839" i="33"/>
  <c r="BT112" i="33"/>
  <c r="CA825" i="33"/>
  <c r="BP113" i="33"/>
  <c r="CA832" i="33"/>
  <c r="BD116" i="33"/>
  <c r="CA853" i="33"/>
  <c r="BH25" i="24" l="1"/>
  <c r="CE124" i="24"/>
  <c r="S120" i="34"/>
  <c r="AW120" i="34"/>
  <c r="BT113" i="33"/>
  <c r="CA833" i="33"/>
  <c r="BR117" i="35"/>
  <c r="CC850" i="35"/>
  <c r="BF120" i="35"/>
  <c r="CC871" i="35"/>
  <c r="Q119" i="33"/>
  <c r="AV119" i="33"/>
  <c r="AZ118" i="33"/>
  <c r="CA868" i="33"/>
  <c r="BN116" i="34"/>
  <c r="CD857" i="34" s="1"/>
  <c r="CC855" i="34"/>
  <c r="S122" i="35"/>
  <c r="AX122" i="35"/>
  <c r="BZ115" i="35"/>
  <c r="CC837" i="35" s="1"/>
  <c r="CC836" i="35"/>
  <c r="BP114" i="33"/>
  <c r="CA840" i="33"/>
  <c r="BZ113" i="34"/>
  <c r="CC835" i="34" s="1"/>
  <c r="CC834" i="34"/>
  <c r="BR115" i="34"/>
  <c r="CD850" i="34" s="1"/>
  <c r="CC848" i="34"/>
  <c r="BD117" i="33"/>
  <c r="CA861" i="33"/>
  <c r="BV116" i="35"/>
  <c r="CC843" i="35"/>
  <c r="BN118" i="35"/>
  <c r="CC857" i="35"/>
  <c r="BV114" i="34"/>
  <c r="CD843" i="34" s="1"/>
  <c r="CC841" i="34"/>
  <c r="BX112" i="33"/>
  <c r="CA827" i="33" s="1"/>
  <c r="CA826" i="33"/>
  <c r="CC876" i="34"/>
  <c r="BA119" i="34"/>
  <c r="BB121" i="35"/>
  <c r="CC878" i="35"/>
  <c r="BH116" i="33"/>
  <c r="CA854" i="33"/>
  <c r="BI117" i="34"/>
  <c r="CC862" i="34"/>
  <c r="BJ119" i="35"/>
  <c r="CC864" i="35"/>
  <c r="BL115" i="33"/>
  <c r="CA847" i="33"/>
  <c r="BE118" i="34"/>
  <c r="CC869" i="34"/>
  <c r="BL25" i="24" l="1"/>
  <c r="CE125" i="24"/>
  <c r="BF121" i="35"/>
  <c r="CC879" i="35"/>
  <c r="BR116" i="34"/>
  <c r="CD858" i="34" s="1"/>
  <c r="CC856" i="34"/>
  <c r="BX113" i="33"/>
  <c r="CA835" i="33" s="1"/>
  <c r="CA834" i="33"/>
  <c r="BP115" i="33"/>
  <c r="CA848" i="33"/>
  <c r="BE119" i="34"/>
  <c r="CC877" i="34"/>
  <c r="AZ119" i="33"/>
  <c r="CA876" i="33"/>
  <c r="CC865" i="35"/>
  <c r="BN119" i="35"/>
  <c r="BZ116" i="35"/>
  <c r="CC845" i="35" s="1"/>
  <c r="CC844" i="35"/>
  <c r="Q120" i="33"/>
  <c r="AV120" i="33"/>
  <c r="BR118" i="35"/>
  <c r="CC858" i="35"/>
  <c r="CC851" i="35"/>
  <c r="BV117" i="35"/>
  <c r="BT114" i="33"/>
  <c r="CA841" i="33"/>
  <c r="BD118" i="33"/>
  <c r="CA869" i="33"/>
  <c r="CC884" i="34"/>
  <c r="BA120" i="34"/>
  <c r="BN117" i="34"/>
  <c r="CD865" i="34" s="1"/>
  <c r="CC863" i="34"/>
  <c r="BH117" i="33"/>
  <c r="CA862" i="33"/>
  <c r="CC886" i="35"/>
  <c r="BB122" i="35"/>
  <c r="BI118" i="34"/>
  <c r="CC870" i="34"/>
  <c r="BL116" i="33"/>
  <c r="CA855" i="33"/>
  <c r="BZ114" i="34"/>
  <c r="CC843" i="34" s="1"/>
  <c r="CC842" i="34"/>
  <c r="CC849" i="34"/>
  <c r="BV115" i="34"/>
  <c r="CD851" i="34" s="1"/>
  <c r="BJ120" i="35"/>
  <c r="CC872" i="35"/>
  <c r="CE126" i="24" l="1"/>
  <c r="BP25" i="24"/>
  <c r="BL117" i="33"/>
  <c r="CA863" i="33"/>
  <c r="BX114" i="33"/>
  <c r="CA843" i="33" s="1"/>
  <c r="CA842" i="33"/>
  <c r="BR119" i="35"/>
  <c r="CC866" i="35"/>
  <c r="BP116" i="33"/>
  <c r="CA856" i="33"/>
  <c r="CC859" i="35"/>
  <c r="BV118" i="35"/>
  <c r="BD119" i="33"/>
  <c r="CA877" i="33"/>
  <c r="CC857" i="34"/>
  <c r="BV116" i="34"/>
  <c r="CD859" i="34" s="1"/>
  <c r="BR117" i="34"/>
  <c r="CD866" i="34" s="1"/>
  <c r="CC864" i="34"/>
  <c r="BE120" i="34"/>
  <c r="CC885" i="34"/>
  <c r="BF122" i="35"/>
  <c r="CC887" i="35"/>
  <c r="CA884" i="33"/>
  <c r="AZ120" i="33"/>
  <c r="BT115" i="33"/>
  <c r="CA849" i="33"/>
  <c r="BZ117" i="35"/>
  <c r="CC853" i="35" s="1"/>
  <c r="CC852" i="35"/>
  <c r="BN120" i="35"/>
  <c r="CC873" i="35"/>
  <c r="CC871" i="34"/>
  <c r="BN118" i="34"/>
  <c r="CD873" i="34" s="1"/>
  <c r="BZ115" i="34"/>
  <c r="CC851" i="34" s="1"/>
  <c r="CC850" i="34"/>
  <c r="BH118" i="33"/>
  <c r="CA870" i="33"/>
  <c r="BI119" i="34"/>
  <c r="CC878" i="34"/>
  <c r="BJ121" i="35"/>
  <c r="CC880" i="35"/>
  <c r="CE127" i="24" l="1"/>
  <c r="BT25" i="24"/>
  <c r="BN121" i="35"/>
  <c r="CC881" i="35"/>
  <c r="BX115" i="33"/>
  <c r="CA851" i="33" s="1"/>
  <c r="CA850" i="33"/>
  <c r="BR118" i="34"/>
  <c r="CD874" i="34" s="1"/>
  <c r="CC872" i="34"/>
  <c r="BR120" i="35"/>
  <c r="CC874" i="35"/>
  <c r="BV119" i="35"/>
  <c r="CC867" i="35"/>
  <c r="BL118" i="33"/>
  <c r="CA871" i="33"/>
  <c r="BJ122" i="35"/>
  <c r="CC888" i="35"/>
  <c r="BH119" i="33"/>
  <c r="CA878" i="33"/>
  <c r="BT116" i="33"/>
  <c r="CA857" i="33"/>
  <c r="CC858" i="34"/>
  <c r="BZ116" i="34"/>
  <c r="CC859" i="34" s="1"/>
  <c r="BN119" i="34"/>
  <c r="CD881" i="34" s="1"/>
  <c r="CC879" i="34"/>
  <c r="BZ118" i="35"/>
  <c r="CC861" i="35" s="1"/>
  <c r="CC860" i="35"/>
  <c r="BV117" i="34"/>
  <c r="CD867" i="34" s="1"/>
  <c r="CC865" i="34"/>
  <c r="BD120" i="33"/>
  <c r="CA885" i="33"/>
  <c r="BI120" i="34"/>
  <c r="CC886" i="34"/>
  <c r="BP117" i="33"/>
  <c r="CA864" i="33"/>
  <c r="BX25" i="24" l="1"/>
  <c r="CE128" i="24"/>
  <c r="BL119" i="33"/>
  <c r="CA879" i="33"/>
  <c r="BV120" i="35"/>
  <c r="CC875" i="35"/>
  <c r="BH120" i="33"/>
  <c r="CA886" i="33"/>
  <c r="BR119" i="34"/>
  <c r="CD882" i="34" s="1"/>
  <c r="CC880" i="34"/>
  <c r="BN122" i="35"/>
  <c r="CC889" i="35"/>
  <c r="BZ117" i="34"/>
  <c r="CC867" i="34" s="1"/>
  <c r="CC866" i="34"/>
  <c r="BV118" i="34"/>
  <c r="CD875" i="34" s="1"/>
  <c r="CC873" i="34"/>
  <c r="BN120" i="34"/>
  <c r="CD889" i="34" s="1"/>
  <c r="CC887" i="34"/>
  <c r="BP118" i="33"/>
  <c r="CA872" i="33"/>
  <c r="BT117" i="33"/>
  <c r="CA865" i="33"/>
  <c r="BX116" i="33"/>
  <c r="CA859" i="33" s="1"/>
  <c r="CA858" i="33"/>
  <c r="BZ119" i="35"/>
  <c r="CC869" i="35" s="1"/>
  <c r="CC868" i="35"/>
  <c r="BR121" i="35"/>
  <c r="CC882" i="35"/>
  <c r="CE129" i="24" l="1"/>
  <c r="CB25" i="24"/>
  <c r="BZ118" i="34"/>
  <c r="CC875" i="34" s="1"/>
  <c r="CC874" i="34"/>
  <c r="BX117" i="33"/>
  <c r="CA867" i="33" s="1"/>
  <c r="CA866" i="33"/>
  <c r="BT118" i="33"/>
  <c r="CA873" i="33"/>
  <c r="BR122" i="35"/>
  <c r="CC890" i="35"/>
  <c r="CC876" i="35"/>
  <c r="BZ120" i="35"/>
  <c r="CC877" i="35" s="1"/>
  <c r="BL120" i="33"/>
  <c r="CA887" i="33"/>
  <c r="BV121" i="35"/>
  <c r="CC883" i="35"/>
  <c r="BR120" i="34"/>
  <c r="CD890" i="34" s="1"/>
  <c r="CC888" i="34"/>
  <c r="CC881" i="34"/>
  <c r="BV119" i="34"/>
  <c r="CD883" i="34" s="1"/>
  <c r="BP119" i="33"/>
  <c r="CA880" i="33"/>
  <c r="AZ26" i="24" l="1"/>
  <c r="CE130" i="24"/>
  <c r="BX118" i="33"/>
  <c r="CA875" i="33" s="1"/>
  <c r="CA874" i="33"/>
  <c r="BZ121" i="35"/>
  <c r="CC885" i="35" s="1"/>
  <c r="CC884" i="35"/>
  <c r="BT119" i="33"/>
  <c r="CA881" i="33"/>
  <c r="BP120" i="33"/>
  <c r="CA888" i="33"/>
  <c r="BZ119" i="34"/>
  <c r="CC883" i="34" s="1"/>
  <c r="CC882" i="34"/>
  <c r="BV120" i="34"/>
  <c r="CD891" i="34" s="1"/>
  <c r="CC889" i="34"/>
  <c r="BV122" i="35"/>
  <c r="CC891" i="35"/>
  <c r="BD26" i="24" l="1"/>
  <c r="CE131" i="24"/>
  <c r="BZ122" i="35"/>
  <c r="CC893" i="35" s="1"/>
  <c r="CC892" i="35"/>
  <c r="BT120" i="33"/>
  <c r="CA889" i="33"/>
  <c r="BZ120" i="34"/>
  <c r="CC891" i="34" s="1"/>
  <c r="CC890" i="34"/>
  <c r="BX119" i="33"/>
  <c r="CA883" i="33" s="1"/>
  <c r="CA882" i="33"/>
  <c r="CE132" i="24" l="1"/>
  <c r="BH26" i="24"/>
  <c r="BX120" i="33"/>
  <c r="CA891" i="33" s="1"/>
  <c r="CA890" i="33"/>
  <c r="CE133" i="24" l="1"/>
  <c r="BL26" i="24"/>
  <c r="CE134" i="24" l="1"/>
  <c r="BP26" i="24"/>
  <c r="BT26" i="24" l="1"/>
  <c r="CE135" i="24"/>
  <c r="BX26" i="24" l="1"/>
  <c r="CE136" i="24"/>
  <c r="CE137" i="24" l="1"/>
  <c r="CB26" i="24"/>
  <c r="AZ27" i="24" l="1"/>
  <c r="CE138" i="24"/>
  <c r="BD27" i="24" l="1"/>
  <c r="CE139" i="24"/>
  <c r="CE140" i="24" l="1"/>
  <c r="BH27" i="24"/>
  <c r="CE141" i="24" l="1"/>
  <c r="BL27" i="24"/>
  <c r="BP27" i="24" l="1"/>
  <c r="CE142" i="24"/>
  <c r="BT27" i="24" l="1"/>
  <c r="CE143" i="24"/>
  <c r="CE144" i="24" l="1"/>
  <c r="BX27" i="24"/>
  <c r="CB27" i="24" l="1"/>
  <c r="CE145" i="24"/>
  <c r="CE146" i="24" l="1"/>
  <c r="AZ28" i="24"/>
  <c r="BD28" i="24" l="1"/>
  <c r="CE147" i="24"/>
  <c r="CE148" i="24" l="1"/>
  <c r="BH28" i="24"/>
  <c r="BL28" i="24" l="1"/>
  <c r="CE149" i="24"/>
  <c r="BP28" i="24" l="1"/>
  <c r="CE150" i="24"/>
  <c r="BT28" i="24" l="1"/>
  <c r="CE151" i="24"/>
  <c r="CE152" i="24" l="1"/>
  <c r="BX28" i="24"/>
  <c r="CB28" i="24" l="1"/>
  <c r="CE153" i="24"/>
  <c r="CE154" i="24" l="1"/>
  <c r="AZ29" i="24"/>
  <c r="CE155" i="24" l="1"/>
  <c r="BD29" i="24"/>
  <c r="BH29" i="24" l="1"/>
  <c r="CE156" i="24"/>
  <c r="CE157" i="24" l="1"/>
  <c r="BL29" i="24"/>
  <c r="CE158" i="24" l="1"/>
  <c r="BP29" i="24"/>
  <c r="BT29" i="24" l="1"/>
  <c r="CE159" i="24"/>
  <c r="BX29" i="24" l="1"/>
  <c r="CE160" i="24"/>
  <c r="CB29" i="24" l="1"/>
  <c r="CE161" i="24"/>
  <c r="AZ30" i="24" l="1"/>
  <c r="CE162" i="24"/>
  <c r="CE163" i="24" l="1"/>
  <c r="BD30" i="24"/>
  <c r="BH30" i="24" l="1"/>
  <c r="CE164" i="24"/>
  <c r="CE165" i="24" l="1"/>
  <c r="BL30" i="24"/>
  <c r="CE166" i="24" l="1"/>
  <c r="BP30" i="24"/>
  <c r="BT30" i="24" l="1"/>
  <c r="CE167" i="24"/>
  <c r="BX30" i="24" l="1"/>
  <c r="CE168" i="24"/>
  <c r="CE169" i="24" l="1"/>
  <c r="CB30" i="24"/>
  <c r="CE170" i="24" l="1"/>
  <c r="AZ31" i="24"/>
  <c r="BD31" i="24" l="1"/>
  <c r="CE171" i="24"/>
  <c r="CE172" i="24" l="1"/>
  <c r="BH31" i="24"/>
  <c r="CE173" i="24" l="1"/>
  <c r="BL31" i="24"/>
  <c r="CE174" i="24" l="1"/>
  <c r="BP31" i="24"/>
  <c r="CE175" i="24" l="1"/>
  <c r="BT31" i="24"/>
  <c r="CE176" i="24" l="1"/>
  <c r="BX31" i="24"/>
  <c r="CE177" i="24" l="1"/>
  <c r="CB31" i="24"/>
  <c r="CE178" i="24" l="1"/>
  <c r="AZ32" i="24"/>
  <c r="CE179" i="24" l="1"/>
  <c r="BD32" i="24"/>
  <c r="BH32" i="24" l="1"/>
  <c r="CE180" i="24"/>
  <c r="CE181" i="24" l="1"/>
  <c r="BL32" i="24"/>
  <c r="CE182" i="24" l="1"/>
  <c r="BP32" i="24"/>
  <c r="CE183" i="24" l="1"/>
  <c r="BT32" i="24"/>
  <c r="CE184" i="24" l="1"/>
  <c r="BX32" i="24"/>
  <c r="CE185" i="24" l="1"/>
  <c r="CB32" i="24"/>
  <c r="AZ33" i="24" l="1"/>
  <c r="CE186" i="24"/>
  <c r="CE187" i="24" l="1"/>
  <c r="BD33" i="24"/>
  <c r="CE188" i="24" l="1"/>
  <c r="BH33" i="24"/>
  <c r="BL33" i="24" l="1"/>
  <c r="CE189" i="24"/>
  <c r="CE190" i="24" l="1"/>
  <c r="BP33" i="24"/>
  <c r="BT33" i="24" l="1"/>
  <c r="CE191" i="24"/>
  <c r="BX33" i="24" l="1"/>
  <c r="CE192" i="24"/>
  <c r="CB33" i="24" l="1"/>
  <c r="CE193" i="24"/>
  <c r="CE194" i="24" l="1"/>
  <c r="AZ34" i="24"/>
  <c r="BD34" i="24" l="1"/>
  <c r="CE195" i="24"/>
  <c r="BH34" i="24" l="1"/>
  <c r="CE196" i="24"/>
  <c r="BL34" i="24" l="1"/>
  <c r="CE197" i="24"/>
  <c r="CE198" i="24" l="1"/>
  <c r="BP34" i="24"/>
  <c r="BT34" i="24" l="1"/>
  <c r="CE199" i="24"/>
  <c r="CE200" i="24" l="1"/>
  <c r="BX34" i="24"/>
  <c r="CE201" i="24" l="1"/>
  <c r="CB34" i="24"/>
  <c r="AZ35" i="24" l="1"/>
  <c r="CE202" i="24"/>
  <c r="BD35" i="24" l="1"/>
  <c r="CE203" i="24"/>
  <c r="BH35" i="24" l="1"/>
  <c r="CE204" i="24"/>
  <c r="BL35" i="24" l="1"/>
  <c r="CE205" i="24"/>
  <c r="BP35" i="24" l="1"/>
  <c r="CE206" i="24"/>
  <c r="BT35" i="24" l="1"/>
  <c r="CE207" i="24"/>
  <c r="CE208" i="24" l="1"/>
  <c r="BX35" i="24"/>
  <c r="CB35" i="24" l="1"/>
  <c r="CE209" i="24"/>
  <c r="CE210" i="24" l="1"/>
  <c r="AZ36" i="24"/>
  <c r="CE211" i="24" l="1"/>
  <c r="BD36" i="24"/>
  <c r="BH36" i="24" l="1"/>
  <c r="CE212" i="24"/>
  <c r="BL36" i="24" l="1"/>
  <c r="CE213" i="24"/>
  <c r="BP36" i="24" l="1"/>
  <c r="CE214" i="24"/>
  <c r="BT36" i="24" l="1"/>
  <c r="CE215" i="24"/>
  <c r="BX36" i="24" l="1"/>
  <c r="CE216" i="24"/>
  <c r="CE217" i="24" l="1"/>
  <c r="CB36" i="24"/>
  <c r="CE218" i="24" l="1"/>
  <c r="AZ37" i="24"/>
  <c r="CE219" i="24" l="1"/>
  <c r="BD37" i="24"/>
  <c r="BH37" i="24" l="1"/>
  <c r="CE220" i="24"/>
  <c r="BL37" i="24" l="1"/>
  <c r="CE221" i="24"/>
  <c r="BP37" i="24" l="1"/>
  <c r="CE222" i="24"/>
  <c r="BT37" i="24" l="1"/>
  <c r="CE223" i="24"/>
  <c r="BX37" i="24" l="1"/>
  <c r="CE224" i="24"/>
  <c r="CB37" i="24" l="1"/>
  <c r="CE225" i="24"/>
  <c r="CE226" i="24" l="1"/>
  <c r="AZ38" i="24"/>
  <c r="BD38" i="24" l="1"/>
  <c r="CE227" i="24"/>
  <c r="BH38" i="24" l="1"/>
  <c r="CE228" i="24"/>
  <c r="CE229" i="24" l="1"/>
  <c r="BL38" i="24"/>
  <c r="CE230" i="24" l="1"/>
  <c r="BP38" i="24"/>
  <c r="BT38" i="24" l="1"/>
  <c r="CE231" i="24"/>
  <c r="BX38" i="24" l="1"/>
  <c r="CE232" i="24"/>
  <c r="CE233" i="24" l="1"/>
  <c r="CB38" i="24"/>
  <c r="CE234" i="24" l="1"/>
  <c r="AZ39" i="24"/>
  <c r="BD39" i="24" l="1"/>
  <c r="CE235" i="24"/>
  <c r="CE236" i="24" l="1"/>
  <c r="BH39" i="24"/>
  <c r="BL39" i="24" l="1"/>
  <c r="CE237" i="24"/>
  <c r="BP39" i="24" l="1"/>
  <c r="CE238" i="24"/>
  <c r="CE239" i="24" l="1"/>
  <c r="BT39" i="24"/>
  <c r="BX39" i="24" l="1"/>
  <c r="CE240" i="24"/>
  <c r="CB39" i="24" l="1"/>
  <c r="CE241" i="24"/>
  <c r="CE242" i="24" l="1"/>
  <c r="AZ40" i="24"/>
  <c r="CE243" i="24" l="1"/>
  <c r="BD40" i="24"/>
  <c r="CE244" i="24" l="1"/>
  <c r="BH40" i="24"/>
  <c r="BL40" i="24" l="1"/>
  <c r="CE245" i="24"/>
  <c r="BP40" i="24" l="1"/>
  <c r="CE246" i="24"/>
  <c r="BT40" i="24" l="1"/>
  <c r="CE247" i="24"/>
  <c r="CE248" i="24" l="1"/>
  <c r="BX40" i="24"/>
  <c r="CB40" i="24" l="1"/>
  <c r="CE249" i="24"/>
  <c r="CE250" i="24" l="1"/>
  <c r="AZ41" i="24"/>
  <c r="BD41" i="24" l="1"/>
  <c r="CE251" i="24"/>
  <c r="BH41" i="24" l="1"/>
  <c r="CE252" i="24"/>
  <c r="CE253" i="24" l="1"/>
  <c r="BL41" i="24"/>
  <c r="BP41" i="24" l="1"/>
  <c r="CE254" i="24"/>
  <c r="CE255" i="24" l="1"/>
  <c r="BT41" i="24"/>
  <c r="CE256" i="24" l="1"/>
  <c r="BX41" i="24"/>
  <c r="CE257" i="24" l="1"/>
  <c r="CB41" i="24"/>
  <c r="AZ42" i="24" l="1"/>
  <c r="CE258" i="24"/>
  <c r="BD42" i="24" l="1"/>
  <c r="CE259" i="24"/>
  <c r="BH42" i="24" l="1"/>
  <c r="CE260" i="24"/>
  <c r="CE261" i="24" l="1"/>
  <c r="BL42" i="24"/>
  <c r="BP42" i="24" l="1"/>
  <c r="CE262" i="24"/>
  <c r="CE263" i="24" l="1"/>
  <c r="BT42" i="24"/>
  <c r="BX42" i="24" l="1"/>
  <c r="CE264" i="24"/>
  <c r="CB42" i="24" l="1"/>
  <c r="CE265" i="24"/>
  <c r="AZ43" i="24" l="1"/>
  <c r="CE266" i="24"/>
  <c r="BD43" i="24" l="1"/>
  <c r="CE267" i="24"/>
  <c r="BH43" i="24" l="1"/>
  <c r="CE268" i="24"/>
  <c r="BL43" i="24" l="1"/>
  <c r="CE269" i="24"/>
  <c r="BP43" i="24" l="1"/>
  <c r="CE270" i="24"/>
  <c r="CE271" i="24" l="1"/>
  <c r="BT43" i="24"/>
  <c r="CE272" i="24" l="1"/>
  <c r="BX43" i="24"/>
  <c r="CB43" i="24" l="1"/>
  <c r="CE273" i="24"/>
  <c r="CE274" i="24" l="1"/>
  <c r="AZ44" i="24"/>
  <c r="BD44" i="24" l="1"/>
  <c r="CE275" i="24"/>
  <c r="BH44" i="24" l="1"/>
  <c r="CE276" i="24"/>
  <c r="BL44" i="24" l="1"/>
  <c r="CE277" i="24"/>
  <c r="BP44" i="24" l="1"/>
  <c r="CE278" i="24"/>
  <c r="BT44" i="24" l="1"/>
  <c r="CE279" i="24"/>
  <c r="BX44" i="24" l="1"/>
  <c r="CE280" i="24"/>
  <c r="CE281" i="24" l="1"/>
  <c r="CB44" i="24"/>
  <c r="CE282" i="24" l="1"/>
  <c r="AZ45" i="24"/>
  <c r="BD45" i="24" l="1"/>
  <c r="CE283" i="24"/>
  <c r="BH45" i="24" l="1"/>
  <c r="CE284" i="24"/>
  <c r="CE285" i="24" l="1"/>
  <c r="BL45" i="24"/>
  <c r="BP45" i="24" l="1"/>
  <c r="CE286" i="24"/>
  <c r="BT45" i="24" l="1"/>
  <c r="CE287" i="24"/>
  <c r="CE288" i="24" l="1"/>
  <c r="BX45" i="24"/>
  <c r="CB45" i="24" l="1"/>
  <c r="CE289" i="24"/>
  <c r="AZ46" i="24" l="1"/>
  <c r="CE290" i="24"/>
  <c r="BD46" i="24" l="1"/>
  <c r="CE291" i="24"/>
  <c r="CE292" i="24" l="1"/>
  <c r="BH46" i="24"/>
  <c r="BL46" i="24" l="1"/>
  <c r="CE293" i="24"/>
  <c r="BP46" i="24" l="1"/>
  <c r="CE294" i="24"/>
  <c r="BT46" i="24" l="1"/>
  <c r="CE295" i="24"/>
  <c r="BX46" i="24" l="1"/>
  <c r="CE296" i="24"/>
  <c r="CE297" i="24" l="1"/>
  <c r="CB46" i="24"/>
  <c r="CE298" i="24" l="1"/>
  <c r="AZ47" i="24"/>
  <c r="BD47" i="24" l="1"/>
  <c r="CE299" i="24"/>
  <c r="BH47" i="24" l="1"/>
  <c r="CE300" i="24"/>
  <c r="BL47" i="24" l="1"/>
  <c r="CE301" i="24"/>
  <c r="BP47" i="24" l="1"/>
  <c r="CE302" i="24"/>
  <c r="CE303" i="24" l="1"/>
  <c r="BT47" i="24"/>
  <c r="BX47" i="24" l="1"/>
  <c r="CE304" i="24"/>
  <c r="CB47" i="24" l="1"/>
  <c r="CE305" i="24"/>
  <c r="AZ48" i="24" l="1"/>
  <c r="CE306" i="24"/>
  <c r="BD48" i="24" l="1"/>
  <c r="CE307" i="24"/>
  <c r="BH48" i="24" l="1"/>
  <c r="CE308" i="24"/>
  <c r="BL48" i="24" l="1"/>
  <c r="CE309" i="24"/>
  <c r="BP48" i="24" l="1"/>
  <c r="CE310" i="24"/>
  <c r="CE311" i="24" l="1"/>
  <c r="BT48" i="24"/>
  <c r="BX48" i="24" l="1"/>
  <c r="CE312" i="24"/>
  <c r="CE313" i="24" l="1"/>
  <c r="CB48" i="24"/>
  <c r="AZ49" i="24" l="1"/>
  <c r="CE314" i="24"/>
  <c r="CE315" i="24" l="1"/>
  <c r="BD49" i="24"/>
  <c r="BH49" i="24" l="1"/>
  <c r="CE316" i="24"/>
  <c r="BL49" i="24" l="1"/>
  <c r="CE317" i="24"/>
  <c r="BP49" i="24" l="1"/>
  <c r="CE318" i="24"/>
  <c r="CE319" i="24" l="1"/>
  <c r="BT49" i="24"/>
  <c r="CE320" i="24" l="1"/>
  <c r="BX49" i="24"/>
  <c r="CB49" i="24" l="1"/>
  <c r="CE321" i="24"/>
  <c r="AZ50" i="24" l="1"/>
  <c r="CE322" i="24"/>
  <c r="CE323" i="24" l="1"/>
  <c r="BD50" i="24"/>
  <c r="BH50" i="24" l="1"/>
  <c r="CE324" i="24"/>
  <c r="BL50" i="24" l="1"/>
  <c r="CE325" i="24"/>
  <c r="BP50" i="24" l="1"/>
  <c r="CE326" i="24"/>
  <c r="BT50" i="24" l="1"/>
  <c r="CE327" i="24"/>
  <c r="BX50" i="24" l="1"/>
  <c r="CE328" i="24"/>
  <c r="CE329" i="24" l="1"/>
  <c r="CB50" i="24"/>
  <c r="CE330" i="24" l="1"/>
  <c r="AZ51" i="24"/>
  <c r="BD51" i="24" l="1"/>
  <c r="CE331" i="24"/>
  <c r="BH51" i="24" l="1"/>
  <c r="CE332" i="24"/>
  <c r="BL51" i="24" l="1"/>
  <c r="CE333" i="24"/>
  <c r="BP51" i="24" l="1"/>
  <c r="CE334" i="24"/>
  <c r="BT51" i="24" l="1"/>
  <c r="CE335" i="24"/>
  <c r="BX51" i="24" l="1"/>
  <c r="CE336" i="24"/>
  <c r="CB51" i="24" l="1"/>
  <c r="CE337" i="24"/>
  <c r="AZ52" i="24" l="1"/>
  <c r="CE338" i="24"/>
  <c r="BD52" i="24" l="1"/>
  <c r="CE339" i="24"/>
  <c r="BH52" i="24" l="1"/>
  <c r="CE340" i="24"/>
  <c r="CE341" i="24" l="1"/>
  <c r="BL52" i="24"/>
  <c r="CE342" i="24" l="1"/>
  <c r="BP52" i="24"/>
  <c r="BT52" i="24" l="1"/>
  <c r="CE343" i="24"/>
  <c r="BX52" i="24" l="1"/>
  <c r="CE344" i="24"/>
  <c r="CE345" i="24" l="1"/>
  <c r="CB52" i="24"/>
  <c r="CE346" i="24" l="1"/>
  <c r="AZ53" i="24"/>
  <c r="CE347" i="24" l="1"/>
  <c r="BD53" i="24"/>
  <c r="BH53" i="24" l="1"/>
  <c r="CE348" i="24"/>
  <c r="CE349" i="24" l="1"/>
  <c r="BL53" i="24"/>
  <c r="BP53" i="24" l="1"/>
  <c r="CE350" i="24"/>
  <c r="CE351" i="24" l="1"/>
  <c r="BT53" i="24"/>
  <c r="BX53" i="24" l="1"/>
  <c r="CE352" i="24"/>
  <c r="CB53" i="24" l="1"/>
  <c r="CE353" i="24"/>
  <c r="AZ54" i="24" l="1"/>
  <c r="CE354" i="24"/>
  <c r="BD54" i="24" l="1"/>
  <c r="CE355" i="24"/>
  <c r="BH54" i="24" l="1"/>
  <c r="CE356" i="24"/>
  <c r="BL54" i="24" l="1"/>
  <c r="CE357" i="24"/>
  <c r="BP54" i="24" l="1"/>
  <c r="CE358" i="24"/>
  <c r="BT54" i="24" l="1"/>
  <c r="CE359" i="24"/>
  <c r="BX54" i="24" l="1"/>
  <c r="CE360" i="24"/>
  <c r="CB54" i="24" l="1"/>
  <c r="CE361" i="24"/>
  <c r="CE362" i="24" l="1"/>
  <c r="AZ55" i="24"/>
  <c r="CE363" i="24" l="1"/>
  <c r="BD55" i="24"/>
  <c r="BH55" i="24" l="1"/>
  <c r="CE364" i="24"/>
  <c r="CE365" i="24" l="1"/>
  <c r="BL55" i="24"/>
  <c r="BP55" i="24" l="1"/>
  <c r="CE366" i="24"/>
  <c r="BT55" i="24" l="1"/>
  <c r="CE367" i="24"/>
  <c r="BX55" i="24" l="1"/>
  <c r="CE368" i="24"/>
  <c r="CB55" i="24" l="1"/>
  <c r="CE369" i="24"/>
  <c r="AZ56" i="24" l="1"/>
  <c r="CE370" i="24"/>
  <c r="BD56" i="24" l="1"/>
  <c r="CE371" i="24"/>
  <c r="BH56" i="24" l="1"/>
  <c r="CE372" i="24"/>
  <c r="BL56" i="24" l="1"/>
  <c r="CE373" i="24"/>
  <c r="BP56" i="24" l="1"/>
  <c r="CE374" i="24"/>
  <c r="BT56" i="24" l="1"/>
  <c r="CE375" i="24"/>
  <c r="CE376" i="24" l="1"/>
  <c r="BX56" i="24"/>
  <c r="CE377" i="24" l="1"/>
  <c r="CB56" i="24"/>
  <c r="AZ57" i="24" l="1"/>
  <c r="CE378" i="24"/>
  <c r="BD57" i="24" l="1"/>
  <c r="CE379" i="24"/>
  <c r="BH57" i="24" l="1"/>
  <c r="CE380" i="24"/>
  <c r="BL57" i="24" l="1"/>
  <c r="CE381" i="24"/>
  <c r="BP57" i="24" l="1"/>
  <c r="CE382" i="24"/>
  <c r="BT57" i="24" l="1"/>
  <c r="CE383" i="24"/>
  <c r="CE384" i="24" l="1"/>
  <c r="BX57" i="24"/>
  <c r="CB57" i="24" l="1"/>
  <c r="CE385" i="24"/>
  <c r="CE386" i="24" l="1"/>
  <c r="AZ58" i="24"/>
  <c r="BD58" i="24" l="1"/>
  <c r="CE387" i="24"/>
  <c r="BH58" i="24" l="1"/>
  <c r="CE388" i="24"/>
  <c r="BL58" i="24" l="1"/>
  <c r="CE389" i="24"/>
  <c r="BP58" i="24" l="1"/>
  <c r="CE390" i="24"/>
  <c r="CE391" i="24" l="1"/>
  <c r="BT58" i="24"/>
  <c r="BX58" i="24" l="1"/>
  <c r="CE392" i="24"/>
  <c r="CB58" i="24" l="1"/>
  <c r="CE393" i="24"/>
  <c r="CE394" i="24" l="1"/>
  <c r="AZ59" i="24"/>
  <c r="BD59" i="24" l="1"/>
  <c r="CE395" i="24"/>
  <c r="CE396" i="24" l="1"/>
  <c r="BH59" i="24"/>
  <c r="BL59" i="24" l="1"/>
  <c r="CE397" i="24"/>
  <c r="BP59" i="24" l="1"/>
  <c r="CE398" i="24"/>
  <c r="CE399" i="24" l="1"/>
  <c r="BT59" i="24"/>
  <c r="BX59" i="24" l="1"/>
  <c r="CE400" i="24"/>
  <c r="CE401" i="24" l="1"/>
  <c r="CB59" i="24"/>
  <c r="CE402" i="24" l="1"/>
  <c r="AZ60" i="24"/>
  <c r="BD60" i="24" l="1"/>
  <c r="CE403" i="24"/>
  <c r="CE404" i="24" l="1"/>
  <c r="BH60" i="24"/>
  <c r="BL60" i="24" l="1"/>
  <c r="CE405" i="24"/>
  <c r="CE406" i="24" l="1"/>
  <c r="BP60" i="24"/>
  <c r="CE407" i="24" l="1"/>
  <c r="BT60" i="24"/>
  <c r="BX60" i="24" l="1"/>
  <c r="CE408" i="24"/>
  <c r="CB60" i="24" l="1"/>
  <c r="CE409" i="24"/>
  <c r="CE410" i="24" l="1"/>
  <c r="AZ61" i="24"/>
  <c r="CE411" i="24" l="1"/>
  <c r="BD61" i="24"/>
  <c r="BH61" i="24" l="1"/>
  <c r="CE412" i="24"/>
  <c r="BL61" i="24" l="1"/>
  <c r="CE413" i="24"/>
  <c r="CE414" i="24" l="1"/>
  <c r="BP61" i="24"/>
  <c r="CE415" i="24" l="1"/>
  <c r="BT61" i="24"/>
  <c r="BX61" i="24" l="1"/>
  <c r="CE416" i="24"/>
  <c r="CE417" i="24" l="1"/>
  <c r="CB61" i="24"/>
  <c r="AZ62" i="24" l="1"/>
  <c r="CE418" i="24"/>
  <c r="CE419" i="24" l="1"/>
  <c r="BD62" i="24"/>
  <c r="BH62" i="24" l="1"/>
  <c r="CE420" i="24"/>
  <c r="CE421" i="24" l="1"/>
  <c r="BL62" i="24"/>
  <c r="BP62" i="24" l="1"/>
  <c r="CE422" i="24"/>
  <c r="CE423" i="24" l="1"/>
  <c r="BT62" i="24"/>
  <c r="CE424" i="24" l="1"/>
  <c r="BX62" i="24"/>
  <c r="CB62" i="24" l="1"/>
  <c r="CE425" i="24"/>
  <c r="AZ63" i="24" l="1"/>
  <c r="CE426" i="24"/>
  <c r="CE427" i="24" l="1"/>
  <c r="BD63" i="24"/>
  <c r="CE428" i="24" l="1"/>
  <c r="BH63" i="24"/>
  <c r="CE429" i="24" l="1"/>
  <c r="BL63" i="24"/>
  <c r="CE430" i="24" l="1"/>
  <c r="BP63" i="24"/>
  <c r="BT63" i="24" l="1"/>
  <c r="CE431" i="24"/>
  <c r="BX63" i="24" l="1"/>
  <c r="CE432" i="24"/>
  <c r="CE433" i="24" l="1"/>
  <c r="CB63" i="24"/>
  <c r="CE434" i="24" l="1"/>
  <c r="AZ64" i="24"/>
  <c r="BD64" i="24" l="1"/>
  <c r="CE435" i="24"/>
  <c r="BH64" i="24" l="1"/>
  <c r="CE436" i="24"/>
  <c r="CE437" i="24" l="1"/>
  <c r="BL64" i="24"/>
  <c r="BP64" i="24" l="1"/>
  <c r="CE438" i="24"/>
  <c r="BT64" i="24" l="1"/>
  <c r="CE439" i="24"/>
  <c r="CE440" i="24" l="1"/>
  <c r="BX64" i="24"/>
  <c r="CB64" i="24" l="1"/>
  <c r="CE441" i="24"/>
  <c r="AZ65" i="24" l="1"/>
  <c r="CE442" i="24"/>
  <c r="BD65" i="24" l="1"/>
  <c r="CE443" i="24"/>
  <c r="BH65" i="24" l="1"/>
  <c r="CE444" i="24"/>
  <c r="CE445" i="24" l="1"/>
  <c r="BL65" i="24"/>
  <c r="CE446" i="24" l="1"/>
  <c r="BP65" i="24"/>
  <c r="BT65" i="24" l="1"/>
  <c r="CE447" i="24"/>
  <c r="BX65" i="24" l="1"/>
  <c r="CE448" i="24"/>
  <c r="CE449" i="24" l="1"/>
  <c r="CB65" i="24"/>
  <c r="CE450" i="24" l="1"/>
  <c r="AZ66" i="24"/>
  <c r="BD66" i="24" l="1"/>
  <c r="CE451" i="24"/>
  <c r="BH66" i="24" l="1"/>
  <c r="CE452" i="24"/>
  <c r="BL66" i="24" l="1"/>
  <c r="CE453" i="24"/>
  <c r="CE454" i="24" l="1"/>
  <c r="BP66" i="24"/>
  <c r="CE455" i="24" l="1"/>
  <c r="BT66" i="24"/>
  <c r="CE456" i="24" l="1"/>
  <c r="BX66" i="24"/>
  <c r="CB66" i="24" l="1"/>
  <c r="CE457" i="24"/>
  <c r="CE458" i="24" l="1"/>
  <c r="AZ67" i="24"/>
  <c r="CE459" i="24" l="1"/>
  <c r="BD67" i="24"/>
  <c r="CE460" i="24" l="1"/>
  <c r="BH67" i="24"/>
  <c r="BL67" i="24" l="1"/>
  <c r="CE461" i="24"/>
  <c r="CE462" i="24" l="1"/>
  <c r="BP67" i="24"/>
  <c r="CE463" i="24" l="1"/>
  <c r="BT67" i="24"/>
  <c r="BX67" i="24" l="1"/>
  <c r="CE464" i="24"/>
  <c r="CB67" i="24" l="1"/>
  <c r="CE465" i="24"/>
  <c r="CE466" i="24" l="1"/>
  <c r="AZ68" i="24"/>
  <c r="CE467" i="24" l="1"/>
  <c r="BD68" i="24"/>
  <c r="CE468" i="24" l="1"/>
  <c r="BH68" i="24"/>
  <c r="BL68" i="24" l="1"/>
  <c r="CE469" i="24"/>
  <c r="BP68" i="24" l="1"/>
  <c r="CE470" i="24"/>
  <c r="CE471" i="24" l="1"/>
  <c r="BT68" i="24"/>
  <c r="CE472" i="24" l="1"/>
  <c r="BX68" i="24"/>
  <c r="CE473" i="24" l="1"/>
  <c r="CB68" i="24"/>
  <c r="CE474" i="24" l="1"/>
  <c r="AZ69" i="24"/>
  <c r="CE475" i="24" l="1"/>
  <c r="BD69" i="24"/>
  <c r="BH69" i="24" l="1"/>
  <c r="CE476" i="24"/>
  <c r="CE477" i="24" l="1"/>
  <c r="BL69" i="24"/>
  <c r="CE478" i="24" l="1"/>
  <c r="BP69" i="24"/>
  <c r="CE479" i="24" l="1"/>
  <c r="BT69" i="24"/>
  <c r="CE480" i="24" l="1"/>
  <c r="BX69" i="24"/>
  <c r="CB69" i="24" l="1"/>
  <c r="CE481" i="24"/>
  <c r="AZ70" i="24" l="1"/>
  <c r="CE482" i="24"/>
  <c r="BD70" i="24" l="1"/>
  <c r="CE483" i="24"/>
  <c r="BH70" i="24" l="1"/>
  <c r="CE484" i="24"/>
  <c r="CE485" i="24" l="1"/>
  <c r="BL70" i="24"/>
  <c r="CE486" i="24" l="1"/>
  <c r="BP70" i="24"/>
  <c r="BT70" i="24" l="1"/>
  <c r="CE487" i="24"/>
  <c r="CE488" i="24" l="1"/>
  <c r="BX70" i="24"/>
  <c r="CB70" i="24" l="1"/>
  <c r="CE489" i="24"/>
  <c r="CE490" i="24" l="1"/>
  <c r="AZ71" i="24"/>
  <c r="CE491" i="24" l="1"/>
  <c r="BD71" i="24"/>
  <c r="BH71" i="24" l="1"/>
  <c r="CE492" i="24"/>
  <c r="BL71" i="24" l="1"/>
  <c r="CE493" i="24"/>
  <c r="BP71" i="24" l="1"/>
  <c r="CE494" i="24"/>
  <c r="CE495" i="24" l="1"/>
  <c r="BT71" i="24"/>
  <c r="BX71" i="24" l="1"/>
  <c r="CE496" i="24"/>
  <c r="CB71" i="24" l="1"/>
  <c r="CE497" i="24"/>
  <c r="CE498" i="24" l="1"/>
  <c r="AZ72" i="24"/>
  <c r="CE499" i="24" l="1"/>
  <c r="BD72" i="24"/>
  <c r="BH72" i="24" l="1"/>
  <c r="CE500" i="24"/>
  <c r="CE501" i="24" l="1"/>
  <c r="BL72" i="24"/>
  <c r="BP72" i="24" l="1"/>
  <c r="CE502" i="24"/>
  <c r="BT72" i="24" l="1"/>
  <c r="CE503" i="24"/>
  <c r="CE504" i="24" l="1"/>
  <c r="BX72" i="24"/>
  <c r="CB72" i="24" l="1"/>
  <c r="CE505" i="24"/>
  <c r="CE506" i="24" l="1"/>
  <c r="AZ73" i="24"/>
  <c r="CE507" i="24" l="1"/>
  <c r="BD73" i="24"/>
  <c r="CE508" i="24" l="1"/>
  <c r="BH73" i="24"/>
  <c r="BL73" i="24" l="1"/>
  <c r="CE509" i="24"/>
  <c r="BP73" i="24" l="1"/>
  <c r="CE510" i="24"/>
  <c r="CE511" i="24" l="1"/>
  <c r="BT73" i="24"/>
  <c r="BX73" i="24" l="1"/>
  <c r="CE512" i="24"/>
  <c r="CB73" i="24" l="1"/>
  <c r="CE513" i="24"/>
  <c r="CE514" i="24" l="1"/>
  <c r="AZ74" i="24"/>
  <c r="CE515" i="24" l="1"/>
  <c r="BD74" i="24"/>
  <c r="CE516" i="24" l="1"/>
  <c r="BH74" i="24"/>
  <c r="BL74" i="24" l="1"/>
  <c r="CE517" i="24"/>
  <c r="BP74" i="24" l="1"/>
  <c r="CE518" i="24"/>
  <c r="CE519" i="24" l="1"/>
  <c r="BT74" i="24"/>
  <c r="CE520" i="24" l="1"/>
  <c r="BX74" i="24"/>
  <c r="CB74" i="24" l="1"/>
  <c r="CE521" i="24"/>
  <c r="AZ75" i="24" l="1"/>
  <c r="CE522" i="24"/>
  <c r="CE523" i="24" l="1"/>
  <c r="BD75" i="24"/>
  <c r="CE524" i="24" l="1"/>
  <c r="BH75" i="24"/>
  <c r="CE525" i="24" l="1"/>
  <c r="BL75" i="24"/>
  <c r="BP75" i="24" l="1"/>
  <c r="CE526" i="24"/>
  <c r="CE527" i="24" l="1"/>
  <c r="BT75" i="24"/>
  <c r="CE528" i="24" l="1"/>
  <c r="BX75" i="24"/>
  <c r="CE529" i="24" l="1"/>
  <c r="CB75" i="24"/>
  <c r="CE530" i="24" l="1"/>
  <c r="AZ76" i="24"/>
  <c r="CE531" i="24" l="1"/>
  <c r="BD76" i="24"/>
  <c r="CE532" i="24" l="1"/>
  <c r="BH76" i="24"/>
  <c r="CE533" i="24" l="1"/>
  <c r="BL76" i="24"/>
  <c r="BP76" i="24" l="1"/>
  <c r="CE534" i="24"/>
  <c r="BT76" i="24" l="1"/>
  <c r="CE535" i="24"/>
  <c r="CE536" i="24" l="1"/>
  <c r="BX76" i="24"/>
  <c r="CE537" i="24" l="1"/>
  <c r="CB76" i="24"/>
  <c r="CE538" i="24" l="1"/>
  <c r="AZ77" i="24"/>
  <c r="BD77" i="24" l="1"/>
  <c r="CE539" i="24"/>
  <c r="BH77" i="24" l="1"/>
  <c r="CE540" i="24"/>
  <c r="CE541" i="24" l="1"/>
  <c r="BL77" i="24"/>
  <c r="BP77" i="24" l="1"/>
  <c r="CE542" i="24"/>
  <c r="BT77" i="24" l="1"/>
  <c r="CE543" i="24"/>
  <c r="BX77" i="24" l="1"/>
  <c r="CE544" i="24"/>
  <c r="CB77" i="24" l="1"/>
  <c r="CE545" i="24"/>
  <c r="AZ78" i="24" l="1"/>
  <c r="CE546" i="24"/>
  <c r="BD78" i="24" l="1"/>
  <c r="CE547" i="24"/>
  <c r="BH78" i="24" l="1"/>
  <c r="CE548" i="24"/>
  <c r="BL78" i="24" l="1"/>
  <c r="CE549" i="24"/>
  <c r="BP78" i="24" l="1"/>
  <c r="CE550" i="24"/>
  <c r="BT78" i="24" l="1"/>
  <c r="CE551" i="24"/>
  <c r="BX78" i="24" l="1"/>
  <c r="CE552" i="24"/>
  <c r="CB78" i="24" l="1"/>
  <c r="CE553" i="24"/>
  <c r="CE554" i="24" l="1"/>
  <c r="AZ79" i="24"/>
  <c r="CE555" i="24" l="1"/>
  <c r="BD79" i="24"/>
  <c r="BH79" i="24" l="1"/>
  <c r="CE556" i="24"/>
  <c r="CE557" i="24" l="1"/>
  <c r="BL79" i="24"/>
  <c r="BP79" i="24" l="1"/>
  <c r="CE558" i="24"/>
  <c r="BT79" i="24" l="1"/>
  <c r="CE559" i="24"/>
  <c r="CE560" i="24" l="1"/>
  <c r="BX79" i="24"/>
  <c r="CE561" i="24" l="1"/>
  <c r="CB79" i="24"/>
  <c r="CE562" i="24" l="1"/>
  <c r="AZ80" i="24"/>
  <c r="BD80" i="24" l="1"/>
  <c r="CE563" i="24"/>
  <c r="BH80" i="24" l="1"/>
  <c r="CE564" i="24"/>
  <c r="CE565" i="24" l="1"/>
  <c r="BL80" i="24"/>
  <c r="BP80" i="24" l="1"/>
  <c r="CE566" i="24"/>
  <c r="BT80" i="24" l="1"/>
  <c r="CE567" i="24"/>
  <c r="CE568" i="24" l="1"/>
  <c r="BX80" i="24"/>
  <c r="CE569" i="24" l="1"/>
  <c r="CB80" i="24"/>
  <c r="AZ81" i="24" l="1"/>
  <c r="CE570" i="24"/>
  <c r="CE571" i="24" l="1"/>
  <c r="BD81" i="24"/>
  <c r="BH81" i="24" l="1"/>
  <c r="CE572" i="24"/>
  <c r="CE573" i="24" l="1"/>
  <c r="BL81" i="24"/>
  <c r="BP81" i="24" l="1"/>
  <c r="CE574" i="24"/>
  <c r="CE575" i="24" l="1"/>
  <c r="BT81" i="24"/>
  <c r="BX81" i="24" l="1"/>
  <c r="CE576" i="24"/>
  <c r="CB81" i="24" l="1"/>
  <c r="CE577" i="24"/>
  <c r="AZ82" i="24" l="1"/>
  <c r="CE578" i="24"/>
  <c r="BD82" i="24" l="1"/>
  <c r="CE579" i="24"/>
  <c r="BH82" i="24" l="1"/>
  <c r="CE580" i="24"/>
  <c r="BL82" i="24" l="1"/>
  <c r="CE581" i="24"/>
  <c r="BP82" i="24" l="1"/>
  <c r="CE582" i="24"/>
  <c r="BT82" i="24" l="1"/>
  <c r="CE583" i="24"/>
  <c r="CE584" i="24" l="1"/>
  <c r="BX82" i="24"/>
  <c r="CB82" i="24" l="1"/>
  <c r="CE585" i="24"/>
  <c r="AZ83" i="24" l="1"/>
  <c r="CE586" i="24"/>
  <c r="BD83" i="24" l="1"/>
  <c r="CE587" i="24"/>
  <c r="BH83" i="24" l="1"/>
  <c r="CE588" i="24"/>
  <c r="BL83" i="24" l="1"/>
  <c r="CE589" i="24"/>
  <c r="CE590" i="24" l="1"/>
  <c r="BP83" i="24"/>
  <c r="BT83" i="24" l="1"/>
  <c r="CE591" i="24"/>
  <c r="BX83" i="24" l="1"/>
  <c r="CE592" i="24"/>
  <c r="CB83" i="24" l="1"/>
  <c r="CE593" i="24"/>
  <c r="AZ84" i="24" l="1"/>
  <c r="CE594" i="24"/>
  <c r="CE595" i="24" l="1"/>
  <c r="BD84" i="24"/>
  <c r="BH84" i="24" l="1"/>
  <c r="CE596" i="24"/>
  <c r="BL84" i="24" l="1"/>
  <c r="CE597" i="24"/>
  <c r="BP84" i="24" l="1"/>
  <c r="CE598" i="24"/>
  <c r="CE599" i="24" l="1"/>
  <c r="BT84" i="24"/>
  <c r="BX84" i="24" l="1"/>
  <c r="CE600" i="24"/>
  <c r="CE601" i="24" l="1"/>
  <c r="CB84" i="24"/>
  <c r="AZ85" i="24" l="1"/>
  <c r="CE602" i="24"/>
  <c r="BD85" i="24" l="1"/>
  <c r="CE603" i="24"/>
  <c r="CE604" i="24" l="1"/>
  <c r="BH85" i="24"/>
  <c r="CE605" i="24" l="1"/>
  <c r="BL85" i="24"/>
  <c r="BP85" i="24" l="1"/>
  <c r="CE606" i="24"/>
  <c r="CE607" i="24" l="1"/>
  <c r="BT85" i="24"/>
  <c r="CE608" i="24" l="1"/>
  <c r="BX85" i="24"/>
  <c r="CE609" i="24" l="1"/>
  <c r="CB85" i="24"/>
  <c r="AZ86" i="24" l="1"/>
  <c r="CE610" i="24"/>
  <c r="BD86" i="24" l="1"/>
  <c r="CE611" i="24"/>
  <c r="BH86" i="24" l="1"/>
  <c r="CE612" i="24"/>
  <c r="BL86" i="24" l="1"/>
  <c r="CE613" i="24"/>
  <c r="CE614" i="24" l="1"/>
  <c r="BP86" i="24"/>
  <c r="BT86" i="24" l="1"/>
  <c r="CE615" i="24"/>
  <c r="BX86" i="24" l="1"/>
  <c r="CE616" i="24"/>
  <c r="CB86" i="24" l="1"/>
  <c r="CE617" i="24"/>
  <c r="CE618" i="24" l="1"/>
  <c r="AZ87" i="24"/>
  <c r="BD87" i="24" l="1"/>
  <c r="CE619" i="24"/>
  <c r="BH87" i="24" l="1"/>
  <c r="CE620" i="24"/>
  <c r="BL87" i="24" l="1"/>
  <c r="CE621" i="24"/>
  <c r="BP87" i="24" l="1"/>
  <c r="CE622" i="24"/>
  <c r="BT87" i="24" l="1"/>
  <c r="CE623" i="24"/>
  <c r="BX87" i="24" l="1"/>
  <c r="CE624" i="24"/>
  <c r="CB87" i="24" l="1"/>
  <c r="CE625" i="24"/>
  <c r="AZ88" i="24" l="1"/>
  <c r="CE626" i="24"/>
  <c r="BD88" i="24" l="1"/>
  <c r="CE627" i="24"/>
  <c r="CE628" i="24" l="1"/>
  <c r="BH88" i="24"/>
  <c r="BL88" i="24" l="1"/>
  <c r="CE629" i="24"/>
  <c r="BP88" i="24" l="1"/>
  <c r="CE630" i="24"/>
  <c r="BT88" i="24" l="1"/>
  <c r="CE631" i="24"/>
  <c r="CE632" i="24" l="1"/>
  <c r="BX88" i="24"/>
  <c r="CE633" i="24" l="1"/>
  <c r="CB88" i="24"/>
  <c r="CE634" i="24" l="1"/>
  <c r="AZ89" i="24"/>
  <c r="CE635" i="24" l="1"/>
  <c r="BD89" i="24"/>
  <c r="BH89" i="24" l="1"/>
  <c r="CE636" i="24"/>
  <c r="BL89" i="24" l="1"/>
  <c r="CE637" i="24"/>
  <c r="CE638" i="24" l="1"/>
  <c r="BP89" i="24"/>
  <c r="BT89" i="24" l="1"/>
  <c r="CE639" i="24"/>
  <c r="BX89" i="24" l="1"/>
  <c r="CE640" i="24"/>
  <c r="CE641" i="24" l="1"/>
  <c r="CB89" i="24"/>
  <c r="CE642" i="24" l="1"/>
  <c r="AZ90" i="24"/>
  <c r="CE643" i="24" l="1"/>
  <c r="BD90" i="24"/>
  <c r="BH90" i="24" l="1"/>
  <c r="CE644" i="24"/>
  <c r="CE645" i="24" l="1"/>
  <c r="BL90" i="24"/>
  <c r="BP90" i="24" l="1"/>
  <c r="CE646" i="24"/>
  <c r="CE647" i="24" l="1"/>
  <c r="BT90" i="24"/>
  <c r="BX90" i="24" l="1"/>
  <c r="CE648" i="24"/>
  <c r="CB90" i="24" l="1"/>
  <c r="CE649" i="24"/>
  <c r="AZ91" i="24" l="1"/>
  <c r="CE650" i="24"/>
  <c r="CE651" i="24" l="1"/>
  <c r="BD91" i="24"/>
  <c r="CE652" i="24" l="1"/>
  <c r="BH91" i="24"/>
  <c r="CE653" i="24" l="1"/>
  <c r="BL91" i="24"/>
  <c r="BP91" i="24" l="1"/>
  <c r="CE654" i="24"/>
  <c r="BT91" i="24" l="1"/>
  <c r="CE655" i="24"/>
  <c r="BX91" i="24" l="1"/>
  <c r="CE656" i="24"/>
  <c r="CE657" i="24" l="1"/>
  <c r="CB91" i="24"/>
  <c r="CE658" i="24" l="1"/>
  <c r="AZ92" i="24"/>
  <c r="BD92" i="24" l="1"/>
  <c r="CE659" i="24"/>
  <c r="BH92" i="24" l="1"/>
  <c r="CE660" i="24"/>
  <c r="BL92" i="24" l="1"/>
  <c r="CE661" i="24"/>
  <c r="BP92" i="24" l="1"/>
  <c r="CE662" i="24"/>
  <c r="CE663" i="24" l="1"/>
  <c r="BT92" i="24"/>
  <c r="BX92" i="24" l="1"/>
  <c r="CE664" i="24"/>
  <c r="CB92" i="24" l="1"/>
  <c r="CE665" i="24"/>
  <c r="CE666" i="24" l="1"/>
  <c r="AZ93" i="24"/>
  <c r="BD93" i="24" l="1"/>
  <c r="CE667" i="24"/>
  <c r="CE668" i="24" l="1"/>
  <c r="BH93" i="24"/>
  <c r="BL93" i="24" l="1"/>
  <c r="CE669" i="24"/>
  <c r="BP93" i="24" l="1"/>
  <c r="CE670" i="24"/>
  <c r="BT93" i="24" l="1"/>
  <c r="CE671" i="24"/>
  <c r="BX93" i="24" l="1"/>
  <c r="CE672" i="24"/>
  <c r="CE673" i="24" l="1"/>
  <c r="CB93" i="24"/>
  <c r="AZ94" i="24" l="1"/>
  <c r="CE674" i="24"/>
  <c r="BD94" i="24" l="1"/>
  <c r="CE675" i="24"/>
  <c r="BH94" i="24" l="1"/>
  <c r="CE676" i="24"/>
  <c r="BL94" i="24" l="1"/>
  <c r="CE677" i="24"/>
  <c r="CE678" i="24" l="1"/>
  <c r="BP94" i="24"/>
  <c r="BT94" i="24" l="1"/>
  <c r="CE679" i="24"/>
  <c r="CE680" i="24" l="1"/>
  <c r="BX94" i="24"/>
  <c r="CB94" i="24" l="1"/>
  <c r="CE681" i="24"/>
  <c r="AZ95" i="24" l="1"/>
  <c r="CE682" i="24"/>
  <c r="BD95" i="24" l="1"/>
  <c r="CE683" i="24"/>
  <c r="CE684" i="24" l="1"/>
  <c r="BH95" i="24"/>
  <c r="BL95" i="24" l="1"/>
  <c r="CE685" i="24"/>
  <c r="BP95" i="24" l="1"/>
  <c r="CE686" i="24"/>
  <c r="CE687" i="24" l="1"/>
  <c r="BT95" i="24"/>
  <c r="BX95" i="24" l="1"/>
  <c r="CE688" i="24"/>
  <c r="CE689" i="24" l="1"/>
  <c r="CB95" i="24"/>
  <c r="CE690" i="24" l="1"/>
  <c r="AZ96" i="24"/>
  <c r="CE691" i="24" l="1"/>
  <c r="BD96" i="24"/>
  <c r="BH96" i="24" l="1"/>
  <c r="CE692" i="24"/>
  <c r="BL96" i="24" l="1"/>
  <c r="CE693" i="24"/>
  <c r="BP96" i="24" l="1"/>
  <c r="CE694" i="24"/>
  <c r="CE695" i="24" l="1"/>
  <c r="BT96" i="24"/>
  <c r="CE696" i="24" l="1"/>
  <c r="BX96" i="24"/>
  <c r="CE697" i="24" l="1"/>
  <c r="CB96" i="24"/>
  <c r="CE698" i="24" l="1"/>
  <c r="AZ97" i="24"/>
  <c r="CE699" i="24" l="1"/>
  <c r="BD97" i="24"/>
  <c r="CE700" i="24" l="1"/>
  <c r="BH97" i="24"/>
  <c r="BL97" i="24" l="1"/>
  <c r="CE701" i="24"/>
  <c r="CE702" i="24" l="1"/>
  <c r="BP97" i="24"/>
  <c r="CE703" i="24" l="1"/>
  <c r="BT97" i="24"/>
  <c r="BX97" i="24" l="1"/>
  <c r="CE704" i="24"/>
  <c r="CE705" i="24" l="1"/>
  <c r="CB97" i="24"/>
  <c r="CE706" i="24" l="1"/>
  <c r="AZ98" i="24"/>
  <c r="CE707" i="24" l="1"/>
  <c r="BD98" i="24"/>
  <c r="CE708" i="24" l="1"/>
  <c r="BH98" i="24"/>
  <c r="BL98" i="24" l="1"/>
  <c r="CE709" i="24"/>
  <c r="BP98" i="24" l="1"/>
  <c r="CE710" i="24"/>
  <c r="BT98" i="24" l="1"/>
  <c r="CE711" i="24"/>
  <c r="BX98" i="24" l="1"/>
  <c r="CE712" i="24"/>
  <c r="CE713" i="24" l="1"/>
  <c r="CB98" i="24"/>
  <c r="CE714" i="24" l="1"/>
  <c r="AZ99" i="24"/>
  <c r="BD99" i="24" l="1"/>
  <c r="CE715" i="24"/>
  <c r="CE716" i="24" l="1"/>
  <c r="BH99" i="24"/>
  <c r="BL99" i="24" l="1"/>
  <c r="CE717" i="24"/>
  <c r="BP99" i="24" l="1"/>
  <c r="CE718" i="24"/>
  <c r="BT99" i="24" l="1"/>
  <c r="CE719" i="24"/>
  <c r="BX99" i="24" l="1"/>
  <c r="CE720" i="24"/>
  <c r="CE721" i="24" l="1"/>
  <c r="CB99" i="24"/>
  <c r="CE722" i="24" l="1"/>
  <c r="AZ100" i="24"/>
  <c r="BD100" i="24" l="1"/>
  <c r="CE723" i="24"/>
  <c r="BH100" i="24" l="1"/>
  <c r="CE724" i="24"/>
  <c r="BL100" i="24" l="1"/>
  <c r="CE725" i="24"/>
  <c r="BP100" i="24" l="1"/>
  <c r="CE726" i="24"/>
  <c r="BT100" i="24" l="1"/>
  <c r="CE727" i="24"/>
  <c r="BX100" i="24" l="1"/>
  <c r="CE728" i="24"/>
  <c r="CE729" i="24" l="1"/>
  <c r="CB100" i="24"/>
  <c r="AZ101" i="24" l="1"/>
  <c r="CE730" i="24"/>
  <c r="CE731" i="24" l="1"/>
  <c r="BD101" i="24"/>
  <c r="BH101" i="24" l="1"/>
  <c r="CE732" i="24"/>
  <c r="BL101" i="24" l="1"/>
  <c r="CE733" i="24"/>
  <c r="CE734" i="24" l="1"/>
  <c r="BP101" i="24"/>
  <c r="BT101" i="24" l="1"/>
  <c r="CE735" i="24"/>
  <c r="BX101" i="24" l="1"/>
  <c r="CE736" i="24"/>
  <c r="CB101" i="24" l="1"/>
  <c r="CE737" i="24"/>
  <c r="AZ102" i="24" l="1"/>
  <c r="CE738" i="24"/>
  <c r="CE739" i="24" l="1"/>
  <c r="BD102" i="24"/>
  <c r="CE740" i="24" l="1"/>
  <c r="BH102" i="24"/>
  <c r="BL102" i="24" l="1"/>
  <c r="CE741" i="24"/>
  <c r="BP102" i="24" l="1"/>
  <c r="CE742" i="24"/>
  <c r="CE743" i="24" l="1"/>
  <c r="BT102" i="24"/>
  <c r="CE744" i="24" l="1"/>
  <c r="BX102" i="24"/>
  <c r="CB102" i="24" l="1"/>
  <c r="CE745" i="24"/>
  <c r="AZ103" i="24" l="1"/>
  <c r="CE746" i="24"/>
  <c r="BD103" i="24" l="1"/>
  <c r="CE747" i="24"/>
  <c r="BH103" i="24" l="1"/>
  <c r="CE748" i="24"/>
  <c r="CE749" i="24" l="1"/>
  <c r="BL103" i="24"/>
  <c r="BP103" i="24" l="1"/>
  <c r="CE750" i="24"/>
  <c r="BT103" i="24" l="1"/>
  <c r="CE751" i="24"/>
  <c r="BX103" i="24" l="1"/>
  <c r="CE752" i="24"/>
  <c r="CB103" i="24" l="1"/>
  <c r="CE753" i="24"/>
  <c r="AZ104" i="24" l="1"/>
  <c r="CE754" i="24"/>
  <c r="BD104" i="24" l="1"/>
  <c r="CE755" i="24"/>
  <c r="BH104" i="24" l="1"/>
  <c r="CE756" i="24"/>
  <c r="BL104" i="24" l="1"/>
  <c r="CE757" i="24"/>
  <c r="BP104" i="24" l="1"/>
  <c r="CE758" i="24"/>
  <c r="BT104" i="24" l="1"/>
  <c r="CE759" i="24"/>
  <c r="BX104" i="24" l="1"/>
  <c r="CE760" i="24"/>
  <c r="CB104" i="24" l="1"/>
  <c r="CE761" i="24"/>
  <c r="AZ105" i="24" l="1"/>
  <c r="CE762" i="24"/>
  <c r="BD105" i="24" l="1"/>
  <c r="CE763" i="24"/>
  <c r="CE764" i="24" l="1"/>
  <c r="BH105" i="24"/>
  <c r="CE765" i="24" l="1"/>
  <c r="BL105" i="24"/>
  <c r="BP105" i="24" l="1"/>
  <c r="CE766" i="24"/>
  <c r="CE767" i="24" l="1"/>
  <c r="BT105" i="24"/>
  <c r="BX105" i="24" l="1"/>
  <c r="CE768" i="24"/>
  <c r="CE769" i="24" l="1"/>
  <c r="CB105" i="24"/>
  <c r="AZ106" i="24" l="1"/>
  <c r="CE770" i="24"/>
  <c r="CE771" i="24" l="1"/>
  <c r="BD106" i="24"/>
  <c r="BH106" i="24" l="1"/>
  <c r="CE772" i="24"/>
  <c r="BL106" i="24" l="1"/>
  <c r="CE773" i="24"/>
  <c r="BP106" i="24" l="1"/>
  <c r="CE774" i="24"/>
  <c r="BT106" i="24" l="1"/>
  <c r="CE775" i="24"/>
  <c r="BX106" i="24" l="1"/>
  <c r="CE776" i="24"/>
  <c r="CB106" i="24" l="1"/>
  <c r="CE777" i="24"/>
  <c r="CE778" i="24" l="1"/>
  <c r="AZ107" i="24"/>
  <c r="BD107" i="24" l="1"/>
  <c r="CE779" i="24"/>
  <c r="BH107" i="24" l="1"/>
  <c r="CE780" i="24"/>
  <c r="CE781" i="24" l="1"/>
  <c r="BL107" i="24"/>
  <c r="BP107" i="24" l="1"/>
  <c r="CE782" i="24"/>
  <c r="BT107" i="24" l="1"/>
  <c r="CE783" i="24"/>
  <c r="CE784" i="24" l="1"/>
  <c r="BX107" i="24"/>
  <c r="CB107" i="24" l="1"/>
  <c r="CE785" i="24"/>
  <c r="AZ108" i="24" l="1"/>
  <c r="CE786" i="24"/>
  <c r="BD108" i="24" l="1"/>
  <c r="CE787" i="24"/>
  <c r="BH108" i="24" l="1"/>
  <c r="CE788" i="24"/>
  <c r="CE789" i="24" l="1"/>
  <c r="BL108" i="24"/>
  <c r="BP108" i="24" l="1"/>
  <c r="CE790" i="24"/>
  <c r="BT108" i="24" l="1"/>
  <c r="CE791" i="24"/>
  <c r="BX108" i="24" l="1"/>
  <c r="CE792" i="24"/>
  <c r="CE793" i="24" l="1"/>
  <c r="CB108" i="24"/>
  <c r="AZ109" i="24" l="1"/>
  <c r="CE794" i="24"/>
  <c r="CE795" i="24" l="1"/>
  <c r="BD109" i="24"/>
  <c r="BH109" i="24" l="1"/>
  <c r="CE796" i="24"/>
  <c r="BL109" i="24" l="1"/>
  <c r="CE797" i="24"/>
  <c r="BP109" i="24" l="1"/>
  <c r="CE798" i="24"/>
  <c r="BT109" i="24" l="1"/>
  <c r="CE799" i="24"/>
  <c r="BX109" i="24" l="1"/>
  <c r="CE800" i="24"/>
  <c r="CB109" i="24" l="1"/>
  <c r="CE801" i="24"/>
  <c r="AZ110" i="24" l="1"/>
  <c r="CE802" i="24"/>
  <c r="CE803" i="24" l="1"/>
  <c r="BD110" i="24"/>
  <c r="BH110" i="24" l="1"/>
  <c r="CE804" i="24"/>
  <c r="BL110" i="24" l="1"/>
  <c r="CE805" i="24"/>
  <c r="CE806" i="24" l="1"/>
  <c r="BP110" i="24"/>
  <c r="BT110" i="24" l="1"/>
  <c r="CE807" i="24"/>
  <c r="BX110" i="24" l="1"/>
  <c r="CE808" i="24"/>
  <c r="CB110" i="24" l="1"/>
  <c r="CE809" i="24"/>
  <c r="CE810" i="24" l="1"/>
  <c r="AZ111" i="24"/>
  <c r="CE811" i="24" l="1"/>
  <c r="BD111" i="24"/>
  <c r="BH111" i="24" l="1"/>
  <c r="CE812" i="24"/>
  <c r="BL111" i="24" l="1"/>
  <c r="CE813" i="24"/>
  <c r="BP111" i="24" l="1"/>
  <c r="CE814" i="24"/>
  <c r="BT111" i="24" l="1"/>
  <c r="CE815" i="24"/>
  <c r="BX111" i="24" l="1"/>
  <c r="CE816" i="24"/>
  <c r="CE817" i="24" l="1"/>
  <c r="CB111" i="24"/>
  <c r="AZ112" i="24" l="1"/>
  <c r="CE818" i="24"/>
  <c r="CE819" i="24" l="1"/>
  <c r="BD112" i="24"/>
  <c r="BH112" i="24" l="1"/>
  <c r="CE820" i="24"/>
  <c r="BL112" i="24" l="1"/>
  <c r="CE821" i="24"/>
  <c r="BP112" i="24" l="1"/>
  <c r="CE822" i="24"/>
  <c r="BT112" i="24" l="1"/>
  <c r="CE823" i="24"/>
  <c r="CE824" i="24" l="1"/>
  <c r="BX112" i="24"/>
  <c r="CB112" i="24" l="1"/>
  <c r="CE825" i="24"/>
  <c r="AZ113" i="24" l="1"/>
  <c r="CE826" i="24"/>
  <c r="CE827" i="24" l="1"/>
  <c r="BD113" i="24"/>
  <c r="BH113" i="24" l="1"/>
  <c r="CE828" i="24"/>
  <c r="CE829" i="24" l="1"/>
  <c r="BL113" i="24"/>
  <c r="CE830" i="24" l="1"/>
  <c r="BP113" i="24"/>
  <c r="BT113" i="24" l="1"/>
  <c r="CE831" i="24"/>
  <c r="BX113" i="24" l="1"/>
  <c r="CE832" i="24"/>
  <c r="CE833" i="24" l="1"/>
  <c r="CB113" i="24"/>
  <c r="CE834" i="24" l="1"/>
  <c r="AZ114" i="24"/>
  <c r="CE835" i="24" l="1"/>
  <c r="BD114" i="24"/>
  <c r="BH114" i="24" l="1"/>
  <c r="CE836" i="24"/>
  <c r="CE837" i="24" l="1"/>
  <c r="BL114" i="24"/>
  <c r="BP114" i="24" l="1"/>
  <c r="CE838" i="24"/>
  <c r="BT114" i="24" l="1"/>
  <c r="CE839" i="24"/>
  <c r="CE840" i="24" l="1"/>
  <c r="BX114" i="24"/>
  <c r="CB114" i="24" l="1"/>
  <c r="CE841" i="24"/>
  <c r="CE842" i="24" l="1"/>
  <c r="AZ115" i="24"/>
  <c r="CE843" i="24" l="1"/>
  <c r="BD115" i="24"/>
  <c r="CE844" i="24" l="1"/>
  <c r="BH115" i="24"/>
  <c r="BL115" i="24" l="1"/>
  <c r="CE845" i="24"/>
  <c r="CE846" i="24" l="1"/>
  <c r="BP115" i="24"/>
  <c r="BT115" i="24" l="1"/>
  <c r="CE847" i="24"/>
  <c r="BX115" i="24" l="1"/>
  <c r="CE848" i="24"/>
  <c r="CE849" i="24" l="1"/>
  <c r="CB115" i="24"/>
  <c r="AZ116" i="24" l="1"/>
  <c r="CE850" i="24"/>
  <c r="CE851" i="24" l="1"/>
  <c r="BD116" i="24"/>
  <c r="CE852" i="24" l="1"/>
  <c r="BH116" i="24"/>
  <c r="CE853" i="24" l="1"/>
  <c r="BL116" i="24"/>
  <c r="BP116" i="24" l="1"/>
  <c r="CE854" i="24"/>
  <c r="BT116" i="24" l="1"/>
  <c r="CE855" i="24"/>
  <c r="BX116" i="24" l="1"/>
  <c r="CE856" i="24"/>
  <c r="CE857" i="24" l="1"/>
  <c r="CB116" i="24"/>
  <c r="AZ117" i="24" l="1"/>
  <c r="CE858" i="24"/>
  <c r="CE859" i="24" l="1"/>
  <c r="BD117" i="24"/>
  <c r="BH117" i="24" l="1"/>
  <c r="CE860" i="24"/>
  <c r="BL117" i="24" l="1"/>
  <c r="CE861" i="24"/>
  <c r="BP117" i="24" l="1"/>
  <c r="CE862" i="24"/>
  <c r="CE863" i="24" l="1"/>
  <c r="BT117" i="24"/>
  <c r="CE864" i="24" l="1"/>
  <c r="BX117" i="24"/>
  <c r="CE865" i="24" l="1"/>
  <c r="CB117" i="24"/>
  <c r="AZ118" i="24" l="1"/>
  <c r="CE866" i="24"/>
  <c r="BD118" i="24" l="1"/>
  <c r="CE867" i="24"/>
  <c r="BH118" i="24" l="1"/>
  <c r="CE868" i="24"/>
  <c r="BL118" i="24" l="1"/>
  <c r="CE869" i="24"/>
  <c r="CE870" i="24" l="1"/>
  <c r="BP118" i="24"/>
  <c r="BT118" i="24" l="1"/>
  <c r="CE871" i="24"/>
  <c r="BX118" i="24" l="1"/>
  <c r="CE872" i="24"/>
  <c r="CB118" i="24" l="1"/>
  <c r="CE873" i="24"/>
  <c r="AZ119" i="24" l="1"/>
  <c r="CE874" i="24"/>
  <c r="CE875" i="24" l="1"/>
  <c r="BD119" i="24"/>
  <c r="CE876" i="24" l="1"/>
  <c r="BH119" i="24"/>
  <c r="BL119" i="24" l="1"/>
  <c r="CE877" i="24"/>
  <c r="CE878" i="24" l="1"/>
  <c r="BP119" i="24"/>
  <c r="CE879" i="24" l="1"/>
  <c r="BT119" i="24"/>
  <c r="CE880" i="24" l="1"/>
  <c r="BX119" i="24"/>
  <c r="CE881" i="24" l="1"/>
  <c r="CB119" i="24"/>
  <c r="AZ120" i="24" l="1"/>
  <c r="CE882" i="24"/>
  <c r="BD120" i="24" l="1"/>
  <c r="CE883" i="24"/>
  <c r="CE884" i="24" l="1"/>
  <c r="BH120" i="24"/>
  <c r="CE885" i="24" l="1"/>
  <c r="BL120" i="24"/>
  <c r="BP120" i="24" l="1"/>
  <c r="CE886" i="24"/>
  <c r="CE887" i="24" l="1"/>
  <c r="BT120" i="24"/>
  <c r="BX120" i="24" l="1"/>
  <c r="CE888" i="24"/>
  <c r="CE889" i="24" l="1"/>
  <c r="CB120" i="24"/>
  <c r="CE890" i="24" s="1"/>
</calcChain>
</file>

<file path=xl/sharedStrings.xml><?xml version="1.0" encoding="utf-8"?>
<sst xmlns="http://schemas.openxmlformats.org/spreadsheetml/2006/main" count="3423" uniqueCount="871">
  <si>
    <t>AT9011-0050-0550</t>
  </si>
  <si>
    <t>AT9012-0050-0550</t>
  </si>
  <si>
    <t>AT9011-0070-0550</t>
  </si>
  <si>
    <t>Description</t>
  </si>
  <si>
    <t>AT9001-0550</t>
  </si>
  <si>
    <t>Jerk Limited?</t>
  </si>
  <si>
    <t>Jerk Velocity Move</t>
  </si>
  <si>
    <t>Velocity  Limited</t>
  </si>
  <si>
    <t>VelocityReached??</t>
  </si>
  <si>
    <t>Accel Limited</t>
  </si>
  <si>
    <t>Quotation/sales order number</t>
  </si>
  <si>
    <t>Customer Contact Details</t>
  </si>
  <si>
    <t>Date</t>
  </si>
  <si>
    <t>mm</t>
  </si>
  <si>
    <t>deg</t>
  </si>
  <si>
    <t>Total length of system</t>
  </si>
  <si>
    <t>Time for one mover to complete a full circuit</t>
  </si>
  <si>
    <t>Carriage type</t>
  </si>
  <si>
    <t>Project Information</t>
  </si>
  <si>
    <t>Length of Straight (Left/Right)</t>
  </si>
  <si>
    <t>Length of Straight (Top/Bottom)</t>
  </si>
  <si>
    <t>sec</t>
  </si>
  <si>
    <t>mm/s</t>
  </si>
  <si>
    <t>mm/s²</t>
  </si>
  <si>
    <t>Comments</t>
  </si>
  <si>
    <t>Company's name</t>
  </si>
  <si>
    <t>Employees</t>
  </si>
  <si>
    <t>Ownership</t>
  </si>
  <si>
    <t>Main Products</t>
  </si>
  <si>
    <t>Web</t>
  </si>
  <si>
    <t>Turnover</t>
  </si>
  <si>
    <t>Beckhoff</t>
  </si>
  <si>
    <t>N</t>
  </si>
  <si>
    <t>......</t>
  </si>
  <si>
    <t>Interfaces</t>
  </si>
  <si>
    <t>Robots</t>
  </si>
  <si>
    <t>External Control System</t>
  </si>
  <si>
    <t>HMI</t>
  </si>
  <si>
    <t>Type</t>
  </si>
  <si>
    <t>Beckhoff Sales representative</t>
  </si>
  <si>
    <t>Machine capacity</t>
  </si>
  <si>
    <t>Average speed</t>
  </si>
  <si>
    <t>duty cycles per minute</t>
  </si>
  <si>
    <t>pcs/xts</t>
  </si>
  <si>
    <t>s</t>
  </si>
  <si>
    <t>mm/xts</t>
  </si>
  <si>
    <t>rad/s²</t>
  </si>
  <si>
    <t>m</t>
  </si>
  <si>
    <t>x static force in transport direction</t>
  </si>
  <si>
    <t xml:space="preserve">y static force </t>
  </si>
  <si>
    <t xml:space="preserve">z static force </t>
  </si>
  <si>
    <t>°C</t>
  </si>
  <si>
    <t>Product</t>
  </si>
  <si>
    <t>Material</t>
  </si>
  <si>
    <t>kg/m³</t>
  </si>
  <si>
    <t>Specific name</t>
  </si>
  <si>
    <t>Gravity (F=m*g)</t>
  </si>
  <si>
    <t>Type of transportation</t>
  </si>
  <si>
    <t>Active/Passive</t>
  </si>
  <si>
    <t>Active = product transport directly on mover
Passive = Transport on seperate platform, mover is pushing the product.</t>
  </si>
  <si>
    <t>Active</t>
  </si>
  <si>
    <t>mass moment of intertia</t>
  </si>
  <si>
    <t>kg mm²</t>
  </si>
  <si>
    <t>Mover</t>
  </si>
  <si>
    <t>kg</t>
  </si>
  <si>
    <t>A</t>
  </si>
  <si>
    <t>Randbedingungen</t>
  </si>
  <si>
    <t>180°</t>
  </si>
  <si>
    <t>45°</t>
  </si>
  <si>
    <t>Mover-Parameter</t>
  </si>
  <si>
    <t>Magnetplattenset 5P</t>
  </si>
  <si>
    <t>kgmm²</t>
  </si>
  <si>
    <t>Vortriebskraft der Motormodule</t>
  </si>
  <si>
    <t>180° Kurve</t>
  </si>
  <si>
    <t>Abminderungsfaktor für 180° Kurve:</t>
  </si>
  <si>
    <t>%</t>
  </si>
  <si>
    <t>m/s²</t>
  </si>
  <si>
    <t>g</t>
  </si>
  <si>
    <t>m/s</t>
  </si>
  <si>
    <t>J (Ws)</t>
  </si>
  <si>
    <t>AT9011-0060-0550</t>
  </si>
  <si>
    <t xml:space="preserve">50mm 12 Rollenmover </t>
  </si>
  <si>
    <t xml:space="preserve">50 mm mit Federbein </t>
  </si>
  <si>
    <t xml:space="preserve">70 mm </t>
  </si>
  <si>
    <t>Part No.</t>
  </si>
  <si>
    <t>Distance CoF to CoG</t>
  </si>
  <si>
    <t>Stoff</t>
  </si>
  <si>
    <r>
      <t>Dichte</t>
    </r>
    <r>
      <rPr>
        <sz val="8"/>
        <color rgb="FF000000"/>
        <rFont val="Arial"/>
        <family val="2"/>
      </rPr>
      <t> </t>
    </r>
    <r>
      <rPr>
        <sz val="8"/>
        <color rgb="FF663366"/>
        <rFont val="Arial"/>
        <family val="2"/>
      </rPr>
      <t>kg</t>
    </r>
    <r>
      <rPr>
        <sz val="8"/>
        <color rgb="FF000000"/>
        <rFont val="Arial"/>
        <family val="2"/>
      </rPr>
      <t>/</t>
    </r>
    <r>
      <rPr>
        <sz val="8"/>
        <color rgb="FF663366"/>
        <rFont val="Arial"/>
        <family val="2"/>
      </rPr>
      <t>m</t>
    </r>
    <r>
      <rPr>
        <vertAlign val="superscript"/>
        <sz val="8"/>
        <color rgb="FF663366"/>
        <rFont val="Arial"/>
        <family val="2"/>
      </rPr>
      <t>3</t>
    </r>
  </si>
  <si>
    <r>
      <t>Dichte</t>
    </r>
    <r>
      <rPr>
        <sz val="8"/>
        <color rgb="FF000000"/>
        <rFont val="Arial"/>
        <family val="2"/>
      </rPr>
      <t> </t>
    </r>
    <r>
      <rPr>
        <sz val="8"/>
        <color rgb="FF663366"/>
        <rFont val="Arial"/>
        <family val="2"/>
      </rPr>
      <t>g</t>
    </r>
    <r>
      <rPr>
        <sz val="8"/>
        <color rgb="FF000000"/>
        <rFont val="Arial"/>
        <family val="2"/>
      </rPr>
      <t>/</t>
    </r>
    <r>
      <rPr>
        <sz val="8"/>
        <color rgb="FF663366"/>
        <rFont val="Arial"/>
        <family val="2"/>
      </rPr>
      <t>cm</t>
    </r>
    <r>
      <rPr>
        <vertAlign val="superscript"/>
        <sz val="8"/>
        <color rgb="FF663366"/>
        <rFont val="Arial"/>
        <family val="2"/>
      </rPr>
      <t>3</t>
    </r>
  </si>
  <si>
    <t>Aerogel</t>
  </si>
  <si>
    <t>3...500</t>
  </si>
  <si>
    <t>0,003...0,500</t>
  </si>
  <si>
    <t>thermoplastische Schaumteile</t>
  </si>
  <si>
    <t>12...300</t>
  </si>
  <si>
    <t>0,012...0,300</t>
  </si>
  <si>
    <t>Neuschnee</t>
  </si>
  <si>
    <t>60...200</t>
  </si>
  <si>
    <t>0,060...0,200</t>
  </si>
  <si>
    <t>Balsaholz (lufttrocken)</t>
  </si>
  <si>
    <t>100...200</t>
  </si>
  <si>
    <t>0,100...0,200</t>
  </si>
  <si>
    <t>Holz (lufttrocken)</t>
  </si>
  <si>
    <t>400...800</t>
  </si>
  <si>
    <t>0,400...0,800</t>
  </si>
  <si>
    <t>Kork</t>
  </si>
  <si>
    <t>480...520</t>
  </si>
  <si>
    <t>0,480...0,520</t>
  </si>
  <si>
    <t>Fichtenholz</t>
  </si>
  <si>
    <t>ca. 500</t>
  </si>
  <si>
    <t>ca. 0,500</t>
  </si>
  <si>
    <t>Lithium</t>
  </si>
  <si>
    <t>Kalium</t>
  </si>
  <si>
    <t>Eichenholz</t>
  </si>
  <si>
    <t>ca. 800</t>
  </si>
  <si>
    <t>ca. 0,800</t>
  </si>
  <si>
    <t>Papier Büroqualität 80 g/m²</t>
  </si>
  <si>
    <t>Paraffin</t>
  </si>
  <si>
    <t>860...930</t>
  </si>
  <si>
    <t>0,860...0,930</t>
  </si>
  <si>
    <t>Wachs</t>
  </si>
  <si>
    <t>900...980</t>
  </si>
  <si>
    <t>0,900...0,980</t>
  </si>
  <si>
    <t>Eis (bei 0 °C)</t>
  </si>
  <si>
    <r>
      <t>Gummi</t>
    </r>
    <r>
      <rPr>
        <sz val="8"/>
        <color rgb="FF000000"/>
        <rFont val="Arial"/>
        <family val="2"/>
      </rPr>
      <t> (</t>
    </r>
    <r>
      <rPr>
        <sz val="8"/>
        <color rgb="FF663366"/>
        <rFont val="Arial"/>
        <family val="2"/>
      </rPr>
      <t>Kautschuk</t>
    </r>
    <r>
      <rPr>
        <sz val="8"/>
        <color rgb="FF000000"/>
        <rFont val="Arial"/>
        <family val="2"/>
      </rPr>
      <t>)</t>
    </r>
  </si>
  <si>
    <t>920...960</t>
  </si>
  <si>
    <t>0,920...0,960</t>
  </si>
  <si>
    <t>Wasser (bei 0 °C)</t>
  </si>
  <si>
    <t>Polystyrol</t>
  </si>
  <si>
    <t>1.040 - 1.090</t>
  </si>
  <si>
    <t>1,040...1,090</t>
  </si>
  <si>
    <t>Pertinax</t>
  </si>
  <si>
    <r>
      <t>Plexiglas</t>
    </r>
    <r>
      <rPr>
        <sz val="8"/>
        <color rgb="FF000000"/>
        <rFont val="Arial"/>
        <family val="2"/>
      </rPr>
      <t> (</t>
    </r>
    <r>
      <rPr>
        <sz val="8"/>
        <color rgb="FF663366"/>
        <rFont val="Arial"/>
        <family val="2"/>
      </rPr>
      <t>Acrylglas</t>
    </r>
    <r>
      <rPr>
        <sz val="8"/>
        <color rgb="FF000000"/>
        <rFont val="Arial"/>
        <family val="2"/>
      </rPr>
      <t>, </t>
    </r>
    <r>
      <rPr>
        <sz val="8"/>
        <color rgb="FF663366"/>
        <rFont val="Arial"/>
        <family val="2"/>
      </rPr>
      <t>PMMA</t>
    </r>
    <r>
      <rPr>
        <sz val="8"/>
        <color rgb="FF000000"/>
        <rFont val="Arial"/>
        <family val="2"/>
      </rPr>
      <t>)</t>
    </r>
  </si>
  <si>
    <t>Steinkohle</t>
  </si>
  <si>
    <t>Magnesium</t>
  </si>
  <si>
    <t>Beton</t>
  </si>
  <si>
    <t>1.800...2.450</t>
  </si>
  <si>
    <t>1,800...2,450</t>
  </si>
  <si>
    <t>Schotter</t>
  </si>
  <si>
    <t>1.700...1.900</t>
  </si>
  <si>
    <t>1,700...1,900</t>
  </si>
  <si>
    <t>Phosphor</t>
  </si>
  <si>
    <t>Beryllium</t>
  </si>
  <si>
    <t>Schwefel (rhombisch)</t>
  </si>
  <si>
    <t>Quarzglas</t>
  </si>
  <si>
    <r>
      <t>Kohlenstoff</t>
    </r>
    <r>
      <rPr>
        <sz val="8"/>
        <color rgb="FF000000"/>
        <rFont val="Arial"/>
        <family val="2"/>
      </rPr>
      <t> (</t>
    </r>
    <r>
      <rPr>
        <sz val="8"/>
        <color rgb="FF663366"/>
        <rFont val="Arial"/>
        <family val="2"/>
      </rPr>
      <t>Graphit</t>
    </r>
    <r>
      <rPr>
        <sz val="8"/>
        <color rgb="FF000000"/>
        <rFont val="Arial"/>
        <family val="2"/>
      </rPr>
      <t>)</t>
    </r>
  </si>
  <si>
    <t>Gips</t>
  </si>
  <si>
    <t>Silicium</t>
  </si>
  <si>
    <t>Sandstein</t>
  </si>
  <si>
    <t>Fensterglas</t>
  </si>
  <si>
    <t>2.500...2.600</t>
  </si>
  <si>
    <t>2,500...2,600</t>
  </si>
  <si>
    <t>Aluminium</t>
  </si>
  <si>
    <t>Granit</t>
  </si>
  <si>
    <t>Zement</t>
  </si>
  <si>
    <t>3.000...3.100</t>
  </si>
  <si>
    <t>3,0...3,1</t>
  </si>
  <si>
    <r>
      <t>Kohlenstoff</t>
    </r>
    <r>
      <rPr>
        <sz val="8"/>
        <color rgb="FF000000"/>
        <rFont val="Arial"/>
        <family val="2"/>
      </rPr>
      <t> (</t>
    </r>
    <r>
      <rPr>
        <sz val="8"/>
        <color rgb="FF663366"/>
        <rFont val="Arial"/>
        <family val="2"/>
      </rPr>
      <t>Diamant</t>
    </r>
    <r>
      <rPr>
        <sz val="8"/>
        <color rgb="FF000000"/>
        <rFont val="Arial"/>
        <family val="2"/>
      </rPr>
      <t>)</t>
    </r>
  </si>
  <si>
    <t>Eisensilikat-Gestein</t>
  </si>
  <si>
    <t>Titan</t>
  </si>
  <si>
    <t>Eisenoxid (Rost)</t>
  </si>
  <si>
    <t>Vanadium</t>
  </si>
  <si>
    <t>Antimon</t>
  </si>
  <si>
    <t>Zink</t>
  </si>
  <si>
    <t>Chrom</t>
  </si>
  <si>
    <t>Gusseisen</t>
  </si>
  <si>
    <t>Zinn</t>
  </si>
  <si>
    <t>Indium</t>
  </si>
  <si>
    <t>Bronze</t>
  </si>
  <si>
    <t>7.400...8.900</t>
  </si>
  <si>
    <t>7,400...8,900</t>
  </si>
  <si>
    <t>Mangan</t>
  </si>
  <si>
    <t>Eisenstahl</t>
  </si>
  <si>
    <t>Stahl unlegiert</t>
  </si>
  <si>
    <t>Eisen chem. rein</t>
  </si>
  <si>
    <t>Eisen Invar</t>
  </si>
  <si>
    <t>Stahl legiert</t>
  </si>
  <si>
    <t>Messing</t>
  </si>
  <si>
    <t>8.100...8.700</t>
  </si>
  <si>
    <t>8,100...8,700</t>
  </si>
  <si>
    <t>Neusilber</t>
  </si>
  <si>
    <t>Cadmium</t>
  </si>
  <si>
    <t>Konstantan</t>
  </si>
  <si>
    <t>Cobalt</t>
  </si>
  <si>
    <t>Nickel</t>
  </si>
  <si>
    <t>Kupfer</t>
  </si>
  <si>
    <t>8.920...8.960</t>
  </si>
  <si>
    <t>8,920...8,960</t>
  </si>
  <si>
    <t>Bismut</t>
  </si>
  <si>
    <t>Molybdän</t>
  </si>
  <si>
    <t>Silber</t>
  </si>
  <si>
    <t>Blei</t>
  </si>
  <si>
    <t>Palladium</t>
  </si>
  <si>
    <t>Rhodium</t>
  </si>
  <si>
    <r>
      <t>Quecksilber</t>
    </r>
    <r>
      <rPr>
        <sz val="7"/>
        <color rgb="FF0B0080"/>
        <rFont val="Arial"/>
        <family val="2"/>
      </rPr>
      <t>[1]</t>
    </r>
    <r>
      <rPr>
        <sz val="8"/>
        <color rgb="FF000000"/>
        <rFont val="Arial"/>
        <family val="2"/>
      </rPr>
      <t> (bei 0 °C)</t>
    </r>
  </si>
  <si>
    <t>Tantal</t>
  </si>
  <si>
    <t>Uran</t>
  </si>
  <si>
    <t>Wolfram</t>
  </si>
  <si>
    <t>Gold</t>
  </si>
  <si>
    <t>Rhenium</t>
  </si>
  <si>
    <t>Platin</t>
  </si>
  <si>
    <t>Iridium</t>
  </si>
  <si>
    <t>Osmium</t>
  </si>
  <si>
    <t>Density of different materials</t>
  </si>
  <si>
    <t>Rail Supplier</t>
  </si>
  <si>
    <t>Hepco</t>
  </si>
  <si>
    <t>Supplier</t>
  </si>
  <si>
    <t>XTS curved motor module</t>
  </si>
  <si>
    <t>Motor characteristic</t>
  </si>
  <si>
    <t xml:space="preserve">Max. feeding force for module AT2000-0250 </t>
  </si>
  <si>
    <t xml:space="preserve">Max. feeding force for module AT2050-0500 </t>
  </si>
  <si>
    <t xml:space="preserve">Max. feeding force for module AT2040-0250 </t>
  </si>
  <si>
    <t xml:space="preserve">Max. feeding force for module AT2020-0250 </t>
  </si>
  <si>
    <t>Friction force between mover and rail</t>
  </si>
  <si>
    <t>Straight</t>
  </si>
  <si>
    <t>22.5° curve</t>
  </si>
  <si>
    <t>45° curve</t>
  </si>
  <si>
    <t>180° curve</t>
  </si>
  <si>
    <t>not measured yet</t>
  </si>
  <si>
    <t>Hepco mover</t>
  </si>
  <si>
    <t>THK mover</t>
  </si>
  <si>
    <t>INA Schaeffler mover</t>
  </si>
  <si>
    <t>NN</t>
  </si>
  <si>
    <t>Friction on straight</t>
  </si>
  <si>
    <t>Friction on 22.5° curve</t>
  </si>
  <si>
    <t>Friction on 45° curve</t>
  </si>
  <si>
    <t>Friction on 180° curve</t>
  </si>
  <si>
    <t>Fixture/Tooling</t>
  </si>
  <si>
    <t>Application design</t>
  </si>
  <si>
    <t>22.5°</t>
  </si>
  <si>
    <t>Moment of inertia (= MoI)</t>
  </si>
  <si>
    <t>For mover referred to the CoG</t>
  </si>
  <si>
    <t>For tooling referred to the CoG</t>
  </si>
  <si>
    <t>For product referred to the CoG</t>
  </si>
  <si>
    <t>kg m²</t>
  </si>
  <si>
    <t>Max angular acceleration for 180° curve</t>
  </si>
  <si>
    <t>Max angular acceleration for 45° curve</t>
  </si>
  <si>
    <t>Max angular acceleration for 22.5° curve</t>
  </si>
  <si>
    <t>Max acceleration for 22.5° curve</t>
  </si>
  <si>
    <t>Max acceleration for 45° curve</t>
  </si>
  <si>
    <t>Max acceleration for 180° curve</t>
  </si>
  <si>
    <t>Max  acceleration for 180° curve</t>
  </si>
  <si>
    <t>Max acceleration for the straight</t>
  </si>
  <si>
    <t>Max  acceleration for the straight</t>
  </si>
  <si>
    <t>Current</t>
  </si>
  <si>
    <t>Max current for max acceleration</t>
  </si>
  <si>
    <t xml:space="preserve">Current for friction by velo = const. for straight </t>
  </si>
  <si>
    <t xml:space="preserve">Current to eliminate friction by velo = const. for 22.5° </t>
  </si>
  <si>
    <t xml:space="preserve">Current to eliminate friction by velo = const. for 45° </t>
  </si>
  <si>
    <t xml:space="preserve">Current to eliminate friction by velo = const. for 180° </t>
  </si>
  <si>
    <t>Radius of inertia (= RoI)</t>
  </si>
  <si>
    <t>Comparison straight and curved section</t>
  </si>
  <si>
    <t>Differential energy introduced from the system</t>
  </si>
  <si>
    <t>Module Type</t>
  </si>
  <si>
    <t xml:space="preserve">Static forces </t>
  </si>
  <si>
    <t>Edit Value</t>
  </si>
  <si>
    <t>Mass [kg]</t>
  </si>
  <si>
    <t>…..</t>
  </si>
  <si>
    <t>Jerk 
[mm/s³]</t>
  </si>
  <si>
    <t>Acceleration
[mm/s²]</t>
  </si>
  <si>
    <t>Max. Current 
[A]</t>
  </si>
  <si>
    <t>Jerk Time 
[s]</t>
  </si>
  <si>
    <t>Velocity Time 
[s]</t>
  </si>
  <si>
    <t>Time at Full Jerk 
[s]</t>
  </si>
  <si>
    <t>Time At Velocity 
[s]</t>
  </si>
  <si>
    <t>Time at Accel
[s]</t>
  </si>
  <si>
    <t>Accel Time 
[s]</t>
  </si>
  <si>
    <t>Time at Velocity 
[s]</t>
  </si>
  <si>
    <t>Calulation</t>
  </si>
  <si>
    <t>Required braking energy</t>
  </si>
  <si>
    <t>Nm or Ws</t>
  </si>
  <si>
    <t>XTS braking energy with coils</t>
  </si>
  <si>
    <t>Rail length</t>
  </si>
  <si>
    <t>Coils</t>
  </si>
  <si>
    <t>Braking time</t>
  </si>
  <si>
    <t>Ws</t>
  </si>
  <si>
    <t>Mover growing mass</t>
  </si>
  <si>
    <t>Information</t>
  </si>
  <si>
    <t>EL9576 information</t>
  </si>
  <si>
    <t>Axis information</t>
  </si>
  <si>
    <t>XTS more information</t>
  </si>
  <si>
    <t>www.beckhoff.com/XTS/</t>
  </si>
  <si>
    <t>EL9576 more information</t>
  </si>
  <si>
    <t>www.beckhoff.com/el9576/</t>
  </si>
  <si>
    <t>ZB8110 more information</t>
  </si>
  <si>
    <t>www.beckhoff.de/zb8110/</t>
  </si>
  <si>
    <t xml:space="preserve">Number of XTS coils </t>
  </si>
  <si>
    <t xml:space="preserve">Number of free XTS coils </t>
  </si>
  <si>
    <t>Terminal</t>
  </si>
  <si>
    <t>Maximum speed</t>
  </si>
  <si>
    <t>Maximum deceleration</t>
  </si>
  <si>
    <r>
      <t>mm/s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</si>
  <si>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The chopper use a 10</t>
    </r>
    <r>
      <rPr>
        <sz val="11"/>
        <color theme="1"/>
        <rFont val="Calibri"/>
        <family val="2"/>
      </rPr>
      <t xml:space="preserve">Ω external chopper resistor. We recommend the ZB8110 external ballast resistor.
</t>
    </r>
  </si>
  <si>
    <t>XTS chopper energy per coil by 55V</t>
  </si>
  <si>
    <t xml:space="preserve">Number of Mover </t>
  </si>
  <si>
    <t>User Information</t>
  </si>
  <si>
    <t>Up to 80 mover depending on system length.</t>
  </si>
  <si>
    <t>ambient temperature</t>
  </si>
  <si>
    <t>mover per duty cycle</t>
  </si>
  <si>
    <t>µs</t>
  </si>
  <si>
    <t>Bytes</t>
  </si>
  <si>
    <t>Mbit</t>
  </si>
  <si>
    <t>Isolated cores used for XTS</t>
  </si>
  <si>
    <t>XTS cycle time</t>
  </si>
  <si>
    <t>Number of Bytes</t>
  </si>
  <si>
    <t>max. Length overall XTS infeed</t>
  </si>
  <si>
    <t xml:space="preserve">Input: longest path length overall XTS infeeds (max. 3m possible) - even if there are shorter infeed lines </t>
  </si>
  <si>
    <t>Number of infeed per CU2508 Multiplier</t>
  </si>
  <si>
    <t>Input: number of infeed connected to one CU2508 port multiplier (max. 4 possible)</t>
  </si>
  <si>
    <t>Number of CU2508 Multiplier</t>
  </si>
  <si>
    <t>Length of the system</t>
  </si>
  <si>
    <t>Output: overall system length if all infeed lines have the maximal length (some possible shorter infeed lines are not take into account)</t>
  </si>
  <si>
    <t>Max number of mover</t>
  </si>
  <si>
    <t>Output: max. possible number of mover could used on this system</t>
  </si>
  <si>
    <t>Overall timing values (communication &amp; calculation)</t>
  </si>
  <si>
    <t>Time for EtherCAT communication</t>
  </si>
  <si>
    <t>time for IO data handling</t>
  </si>
  <si>
    <t>Task offset + Reserve</t>
  </si>
  <si>
    <t>calculation time per mover</t>
  </si>
  <si>
    <t>Single communication timing calculation per XTS frame</t>
  </si>
  <si>
    <t>Process data per logical XTS module</t>
  </si>
  <si>
    <t>Byte</t>
  </si>
  <si>
    <t>physical pass-through time per XTS module</t>
  </si>
  <si>
    <t xml:space="preserve">Bit rate inside the XTS </t>
  </si>
  <si>
    <t>Number of logical modules per infeed</t>
  </si>
  <si>
    <t>Time for Data communication and physical pass-through time per Frame</t>
  </si>
  <si>
    <t>Process data of all XTS modules for one frame</t>
  </si>
  <si>
    <t>EtherCAT Header (Header + Mailbox+Reserve)</t>
  </si>
  <si>
    <t>total communication numbers per infeed</t>
  </si>
  <si>
    <t>Overall communication timing calculation for all CU2508 multiplier and connected XTS infeeds</t>
  </si>
  <si>
    <t>Bit rate between CU2508 and IPC</t>
  </si>
  <si>
    <t>pass-through time CU2508</t>
  </si>
  <si>
    <t>copy time inside IPC</t>
  </si>
  <si>
    <t>Time per frame between CU2508 and IPC</t>
  </si>
  <si>
    <t>total communication time</t>
  </si>
  <si>
    <t>Module Length</t>
  </si>
  <si>
    <t>22.5° Curve</t>
  </si>
  <si>
    <t>45° Curve</t>
  </si>
  <si>
    <t>180° Curve</t>
  </si>
  <si>
    <t>Mover Mass</t>
  </si>
  <si>
    <t>180 Curve</t>
  </si>
  <si>
    <t>45 Curve</t>
  </si>
  <si>
    <t>22.5 Curve</t>
  </si>
  <si>
    <t>Inertia kgm²</t>
  </si>
  <si>
    <t>n/a</t>
  </si>
  <si>
    <t>Friction Ampere</t>
  </si>
  <si>
    <t>Radius CoF 180 degree</t>
  </si>
  <si>
    <t>Radius CoF 45 degree</t>
  </si>
  <si>
    <t>Radius CoF 22.5 degree</t>
  </si>
  <si>
    <t>RoI for mover 180 Degree</t>
  </si>
  <si>
    <t>RoI for mover 45 Degree</t>
  </si>
  <si>
    <t>RoI for mover 22.5 Degree</t>
  </si>
  <si>
    <t>RoI for tooling/fixture 180 Degree</t>
  </si>
  <si>
    <t>RoI for product 180 degree</t>
  </si>
  <si>
    <t>Total RoI 180 Degree (for total moved weight)</t>
  </si>
  <si>
    <t>RoI for tooling/fixture 45 Degree</t>
  </si>
  <si>
    <t>RoI for tooling/fixture 22.5 Degree</t>
  </si>
  <si>
    <t>Rol For product 45 Degree</t>
  </si>
  <si>
    <t>Rol For product 22.5 Degree</t>
  </si>
  <si>
    <t>Total RoI 45 Degree (for total moved weight)</t>
  </si>
  <si>
    <t>Total RoI 22.5 Degree (for total moved weight)</t>
  </si>
  <si>
    <t>Total RoI 180 (for total moved weight)</t>
  </si>
  <si>
    <t>Total RoI 45 (for total moved weight)</t>
  </si>
  <si>
    <t>Total RoI 22.5 (for total moved weight)</t>
  </si>
  <si>
    <t>For mover referred to Center of 180 Curve (= CoR)</t>
  </si>
  <si>
    <t>For mover referred to Center of 45 Curve (= CoR)</t>
  </si>
  <si>
    <t>For mover referred to Center of 22.5 Curve (= CoR)</t>
  </si>
  <si>
    <t>Tooling referred to Center of 180 Curve (= CoR)</t>
  </si>
  <si>
    <t>Tooling referred to Center of 45 Curve (= CoR)</t>
  </si>
  <si>
    <t>Tooling referred to Center of 22.5 Curve (= CoR)</t>
  </si>
  <si>
    <t>Product Referred to Center of 180 Curve</t>
  </si>
  <si>
    <t>Product Referred to Center of 45 Curve</t>
  </si>
  <si>
    <t>Product Referred to Center of 22.5 Curve</t>
  </si>
  <si>
    <t>Total MoI for mover/tooling/product 180 Curve</t>
  </si>
  <si>
    <t>Total MoI for mover/tooling/product 45 Curve</t>
  </si>
  <si>
    <t>Total MoI for mover/tooling/product 22.5 Curve</t>
  </si>
  <si>
    <t>Total MoI for mover/tooling/product 22.5  Curve</t>
  </si>
  <si>
    <t>mm/s²/A w/o Friction</t>
  </si>
  <si>
    <t>Max Force</t>
  </si>
  <si>
    <t>Force/A</t>
  </si>
  <si>
    <t>Max Current</t>
  </si>
  <si>
    <t xml:space="preserve">7 Phase Motion Calcuation </t>
  </si>
  <si>
    <t>Start 
Position</t>
  </si>
  <si>
    <t>Pos at End of 
Jerk 1
Phase1</t>
  </si>
  <si>
    <t>Vel at End Of Jerk 1</t>
  </si>
  <si>
    <t>Accel at End of Jerk 1</t>
  </si>
  <si>
    <t>Phase 1</t>
  </si>
  <si>
    <t>Phase 2</t>
  </si>
  <si>
    <t>Pos at End of 
Accel 1</t>
  </si>
  <si>
    <t>Vel at End Of Accel 1</t>
  </si>
  <si>
    <t>Accel at End of Accel1</t>
  </si>
  <si>
    <t>Profile Calculations</t>
  </si>
  <si>
    <t>Pos at End of 
Jerk 2</t>
  </si>
  <si>
    <t>Vel at End Of Jerk 2</t>
  </si>
  <si>
    <t>Accel at End of Jerk 2</t>
  </si>
  <si>
    <t>Pos at End of 
Const Velo</t>
  </si>
  <si>
    <t>Vel at End Of Const Velo</t>
  </si>
  <si>
    <t>Accel at End Of Const Velo</t>
  </si>
  <si>
    <t>Pos at End of 
Decel 1</t>
  </si>
  <si>
    <t>Vel at End Of Decel 1</t>
  </si>
  <si>
    <t>Accel at End of Decel1</t>
  </si>
  <si>
    <t>Pos at End of 
Jerk 3</t>
  </si>
  <si>
    <t>Vel at End Of Jerk 3</t>
  </si>
  <si>
    <t>Accel at End of Jerk 3</t>
  </si>
  <si>
    <t>Pos at End of 
Jerk 4</t>
  </si>
  <si>
    <t>Vel at End Of Jerkl 4</t>
  </si>
  <si>
    <t>Accel at End of Jerk 4</t>
  </si>
  <si>
    <t>Time</t>
  </si>
  <si>
    <t>Phase 3</t>
  </si>
  <si>
    <t>Phase 4</t>
  </si>
  <si>
    <t>Phase5</t>
  </si>
  <si>
    <t>Phase 6</t>
  </si>
  <si>
    <t>Phase 7</t>
  </si>
  <si>
    <t>Start Time</t>
  </si>
  <si>
    <t>Acceleration</t>
  </si>
  <si>
    <t>Position</t>
  </si>
  <si>
    <t>Function</t>
  </si>
  <si>
    <t>Operation 
Move/Process</t>
  </si>
  <si>
    <t>Best Fit Velocity</t>
  </si>
  <si>
    <t>Best Fit Accel</t>
  </si>
  <si>
    <t>Best Fit Jerk</t>
  </si>
  <si>
    <t>Calculation Method</t>
  </si>
  <si>
    <t>Calculation Method
Best Fit or Requested</t>
  </si>
  <si>
    <t>Best Fit</t>
  </si>
  <si>
    <t>Requested</t>
  </si>
  <si>
    <t>Process 
Description</t>
  </si>
  <si>
    <t>Velocity
[mm/s]</t>
  </si>
  <si>
    <t>Calculated Values</t>
  </si>
  <si>
    <t>Requested 
Velocity</t>
  </si>
  <si>
    <t>Requested 
Jerk</t>
  </si>
  <si>
    <t>Requested 
Accel</t>
  </si>
  <si>
    <t>Max.
Velocity 
Reached
[mm/s]</t>
  </si>
  <si>
    <t>Abs Position
End of Step 
[mm]</t>
  </si>
  <si>
    <t>Jerk
Time 
[s]</t>
  </si>
  <si>
    <t>Accel
Limited?</t>
  </si>
  <si>
    <t>Values Used In Calculation</t>
  </si>
  <si>
    <t>Distance Travelled
[mm/s]</t>
  </si>
  <si>
    <t>Opeation</t>
  </si>
  <si>
    <t>Move</t>
  </si>
  <si>
    <t>Process</t>
  </si>
  <si>
    <t>End 
Position</t>
  </si>
  <si>
    <t>Move 
Length</t>
  </si>
  <si>
    <t>Segment 
Type</t>
  </si>
  <si>
    <t>Max. 
Accel
[mm/s²]</t>
  </si>
  <si>
    <t>Max 
Force 
[N]</t>
  </si>
  <si>
    <t>% Peak Current</t>
  </si>
  <si>
    <t>% Rated 
Current</t>
  </si>
  <si>
    <t>Initial Conditions</t>
  </si>
  <si>
    <t>Rated Current</t>
  </si>
  <si>
    <t>Rated Force</t>
  </si>
  <si>
    <t>Calculated Move Time</t>
  </si>
  <si>
    <t>Velocity at
 Accel Limit</t>
  </si>
  <si>
    <t>Time  to reach velocity 
[s]</t>
  </si>
  <si>
    <t>Directly entered parameters</t>
  </si>
  <si>
    <t>Cumulative
Time</t>
  </si>
  <si>
    <t>Results</t>
  </si>
  <si>
    <t>Move Or 
Process Time</t>
  </si>
  <si>
    <t>Row To Transpose</t>
  </si>
  <si>
    <t>Column For Position</t>
  </si>
  <si>
    <t>Column to transpose accel</t>
  </si>
  <si>
    <t>Position to transpose jerk</t>
  </si>
  <si>
    <t>position to transpose time</t>
  </si>
  <si>
    <t>Velocity</t>
  </si>
  <si>
    <t>Transposed Data To build the graph</t>
  </si>
  <si>
    <t>Beckhoff Application Engineer</t>
  </si>
  <si>
    <t xml:space="preserve">Who the customer is, </t>
  </si>
  <si>
    <t>Web address of customer</t>
  </si>
  <si>
    <t>number of employees of the customer</t>
  </si>
  <si>
    <t>Private/Public</t>
  </si>
  <si>
    <t>Annual Sales of the customer</t>
  </si>
  <si>
    <t>Main Products of the customer</t>
  </si>
  <si>
    <t>This information is very important for new customers</t>
  </si>
  <si>
    <t>Contact at the customer responsible for the project</t>
  </si>
  <si>
    <t>Beckhoff Sales person responsible for the project</t>
  </si>
  <si>
    <t>Beckhoff Application Engineer responsible for the project</t>
  </si>
  <si>
    <t>Customer project name/number to keep projects separate</t>
  </si>
  <si>
    <t>Customer Information</t>
  </si>
  <si>
    <t>General Information</t>
  </si>
  <si>
    <t>Mover Selection</t>
  </si>
  <si>
    <t xml:space="preserve">Mass </t>
  </si>
  <si>
    <t>Tooling information is critical, Refer to Project Planning Guide</t>
  </si>
  <si>
    <t>Total Product Mass</t>
  </si>
  <si>
    <t>Total Mass</t>
  </si>
  <si>
    <t>The above values calculate this length</t>
  </si>
  <si>
    <t>Use this value for oval systems</t>
  </si>
  <si>
    <t>Add this value if the system is rectangular</t>
  </si>
  <si>
    <t>If 180 degree curve is used, left/right is ignored</t>
  </si>
  <si>
    <t xml:space="preserve">Curve Inertia Calculations </t>
  </si>
  <si>
    <t xml:space="preserve">Power Calculation </t>
  </si>
  <si>
    <t>Time of Peak Power</t>
  </si>
  <si>
    <t xml:space="preserve">IF </t>
  </si>
  <si>
    <t xml:space="preserve">dp/dt </t>
  </si>
  <si>
    <t>a0</t>
  </si>
  <si>
    <t>v0</t>
  </si>
  <si>
    <t>j</t>
  </si>
  <si>
    <t>√(b^2-4ac)</t>
  </si>
  <si>
    <t>Vel at 
at Max P</t>
  </si>
  <si>
    <t>Accel at Max 
P</t>
  </si>
  <si>
    <t xml:space="preserve">Power
Straight </t>
  </si>
  <si>
    <t>Power 
Curve</t>
  </si>
  <si>
    <t>Positive Root</t>
  </si>
  <si>
    <t>F at Max P</t>
  </si>
  <si>
    <t>Friction N</t>
  </si>
  <si>
    <t>F 180Curve at Max P 
F=a</t>
  </si>
  <si>
    <t>Peak Power estimate 
[W]</t>
  </si>
  <si>
    <t>Move or Wait</t>
  </si>
  <si>
    <t>What happens in this step</t>
  </si>
  <si>
    <t xml:space="preserve">Inertia Calculations </t>
  </si>
  <si>
    <t xml:space="preserve">Rectangle </t>
  </si>
  <si>
    <t>Distance Over Which To apply Force</t>
  </si>
  <si>
    <t>Force required to maintain velocity</t>
  </si>
  <si>
    <t>Max Constant Velocity in the Curve</t>
  </si>
  <si>
    <t xml:space="preserve">Max Possible Energy Input </t>
  </si>
  <si>
    <t xml:space="preserve">Amperage Required </t>
  </si>
  <si>
    <t xml:space="preserve">This is the maximum possible speed through the curve while maintaining position </t>
  </si>
  <si>
    <t>Angular Velocity in the curve</t>
  </si>
  <si>
    <t>rad/s</t>
  </si>
  <si>
    <t xml:space="preserve">Energy on the straight </t>
  </si>
  <si>
    <t xml:space="preserve">Energy in the curve </t>
  </si>
  <si>
    <t>Curve Angular Velocity without additional energy</t>
  </si>
  <si>
    <t>Curve linear  speed without additional energy</t>
  </si>
  <si>
    <t>Effective radius</t>
  </si>
  <si>
    <t>This is used for Geometric corrections to maintain constant energy through the curve</t>
  </si>
  <si>
    <t>Motion Maximums</t>
  </si>
  <si>
    <t>Maximum Acceleration on a 22.5 Degree Curve Module</t>
  </si>
  <si>
    <t>Maximum Acceleration on a 45 Degree Curve Module</t>
  </si>
  <si>
    <t>Maximum Acceleration on a 180 Degree Curve module</t>
  </si>
  <si>
    <t>Maximum Acclearation on a Straight Module</t>
  </si>
  <si>
    <t>Deceleration</t>
  </si>
  <si>
    <t>Partial Motion</t>
  </si>
  <si>
    <t>Constant Velocity</t>
  </si>
  <si>
    <t>Machine parts per minute</t>
  </si>
  <si>
    <t>Number of Movers Per Part</t>
  </si>
  <si>
    <t>Machine Speed movers Per Minute</t>
  </si>
  <si>
    <t>Velocity through the curve</t>
  </si>
  <si>
    <t xml:space="preserve">If 1 mover holds 2 parts then it is 0.5 movers per part. If 2 movers hold 1 part then it is 2.  If 3 movers hold 2 parts, 1.67 </t>
  </si>
  <si>
    <t>movers per minute</t>
  </si>
  <si>
    <t>Lifting In the Curve</t>
  </si>
  <si>
    <t xml:space="preserve">If the XTS is mounted Vertically (in the short direction) then gravity must be counteracted </t>
  </si>
  <si>
    <t>Gravitational Force</t>
  </si>
  <si>
    <t>Nm</t>
  </si>
  <si>
    <t>Force required to counteract gravity (180 degree)</t>
  </si>
  <si>
    <t>Current Required to counteract gravity (180 degree)</t>
  </si>
  <si>
    <t>180° Lifting</t>
  </si>
  <si>
    <t>45° Lifting</t>
  </si>
  <si>
    <t>22.5° Lifting</t>
  </si>
  <si>
    <t>Lifting Horizontal</t>
  </si>
  <si>
    <t>Horizontal</t>
  </si>
  <si>
    <t>Lifting</t>
  </si>
  <si>
    <t>Current Required to counteract gravity (straight)</t>
  </si>
  <si>
    <t>Force required to counteract gravity (45 degree)</t>
  </si>
  <si>
    <t>Current Required to Counteract Gravity(45 degree)</t>
  </si>
  <si>
    <t xml:space="preserve">Torque due to Gravity </t>
  </si>
  <si>
    <t>Torque Due To Gravity (180 Degree Curve)</t>
  </si>
  <si>
    <t>Torque Due To Gravity (45 Degree )</t>
  </si>
  <si>
    <t xml:space="preserve">Force Required to counteract Gravity (22.5 Degree) </t>
  </si>
  <si>
    <t>Current required to counteract gravity (22.5 degree)</t>
  </si>
  <si>
    <t>Reference Number/Project Name</t>
  </si>
  <si>
    <t xml:space="preserve">Comes from Above entry </t>
  </si>
  <si>
    <t>Desired number of parts per minute</t>
  </si>
  <si>
    <t>calculated from number of parts per minute and number of movers per part</t>
  </si>
  <si>
    <t>Calculated from number of movers and time for a mover to make a full rotation</t>
  </si>
  <si>
    <t>Mass</t>
  </si>
  <si>
    <t>Moment of Inertia</t>
  </si>
  <si>
    <t>Distance of center of gravity from the center of the magnets (where the force is applied)</t>
  </si>
  <si>
    <t>Distance Center of Magnets to Center of Gravity</t>
  </si>
  <si>
    <t>Distance Center of Magnets to  to Center of Gravity</t>
  </si>
  <si>
    <t>If External forces exist include them here</t>
  </si>
  <si>
    <t>For example extra friction due to pushing a product</t>
  </si>
  <si>
    <t>External Devices that must be connected/communicated with</t>
  </si>
  <si>
    <t xml:space="preserve">If the desired speed thorugh the 180 degree curve is known enter it here </t>
  </si>
  <si>
    <t>XTS- Chopper Information 
This sheet is used to calculate the number of Chopper Terminals and resistors 
required to handle Deceleration of all movers</t>
  </si>
  <si>
    <t>Total Mover Mass</t>
  </si>
  <si>
    <t>XTS-Project -Information
Follow the Project Planning Guide and Start here</t>
  </si>
  <si>
    <t>Blue = Helpful but not necessary Info</t>
  </si>
  <si>
    <t xml:space="preserve">Ambient Temp has a significant impact on cooling/available power </t>
  </si>
  <si>
    <t xml:space="preserve">Data From the Project Description </t>
  </si>
  <si>
    <t>Desired Rail System</t>
  </si>
  <si>
    <t>Max Velocity Reached</t>
  </si>
  <si>
    <t>Max 
Accel Reached</t>
  </si>
  <si>
    <t>None</t>
  </si>
  <si>
    <t>not possible</t>
  </si>
  <si>
    <t>Custom Description</t>
  </si>
  <si>
    <t>How often a mover is required</t>
  </si>
  <si>
    <t>m/hr driven by each mover</t>
  </si>
  <si>
    <t>m/h</t>
  </si>
  <si>
    <t>number of meters driven by each mover per hour of operation</t>
  </si>
  <si>
    <t xml:space="preserve">Rated Current Dynamics </t>
  </si>
  <si>
    <t xml:space="preserve">Rated Current </t>
  </si>
  <si>
    <t>Maximum Dynamics</t>
  </si>
  <si>
    <t>Rated angular acceleration for 22.5° curve</t>
  </si>
  <si>
    <t>Rated acceleration for 22.5° curve</t>
  </si>
  <si>
    <t>Rated angular acceleration for 45° curve</t>
  </si>
  <si>
    <t>Rated acceleration for 45° curve</t>
  </si>
  <si>
    <t>Rated angular acceleration for 180° curve</t>
  </si>
  <si>
    <t>Rated acceleration for 180° curve</t>
  </si>
  <si>
    <t>Rated  acceleration for 180° curve</t>
  </si>
  <si>
    <t>Rated acceleration for the straight</t>
  </si>
  <si>
    <t>Rated  acceleration for the straight</t>
  </si>
  <si>
    <t>Acceleration using Rated Current on a straight Module</t>
  </si>
  <si>
    <t xml:space="preserve">Acceleration using Rated Current on a 45 degree module </t>
  </si>
  <si>
    <t>Acceleration using Rated Current on a 22.5 degree module</t>
  </si>
  <si>
    <t xml:space="preserve">Planned Track Length </t>
  </si>
  <si>
    <t xml:space="preserve">Planned Number of Movers </t>
  </si>
  <si>
    <t>Number of movers from the Project Description sheet</t>
  </si>
  <si>
    <t>Length of track from the Project Description sheet</t>
  </si>
  <si>
    <t>Custom Built 1</t>
  </si>
  <si>
    <t>Custom Built 2</t>
  </si>
  <si>
    <t>Lifting in the 180 degree curve</t>
  </si>
  <si>
    <t>Distance to Lift</t>
  </si>
  <si>
    <t>Height change of center 2x radius of load distance CoMagnets to CoG</t>
  </si>
  <si>
    <t>Energy Required</t>
  </si>
  <si>
    <t xml:space="preserve">How much energy must be input </t>
  </si>
  <si>
    <t>Distance over which to input energy</t>
  </si>
  <si>
    <t>Section of the curve that does the lifting this is not 100% accurate as the lift is a sinusoid</t>
  </si>
  <si>
    <t>Force Required to lift</t>
  </si>
  <si>
    <t xml:space="preserve">Current Required to lift </t>
  </si>
  <si>
    <t>Current Required for constant speed</t>
  </si>
  <si>
    <t>Stainless Steel</t>
  </si>
  <si>
    <t xml:space="preserve">Put any general comments about the operation of the machine here: 
</t>
  </si>
  <si>
    <t>For a customer Mover Change these parameters</t>
  </si>
  <si>
    <t>Hepco GFX-1TC-C25</t>
  </si>
  <si>
    <t>Hepco GFX-1TC-S25</t>
  </si>
  <si>
    <t>3 Roller 72mm</t>
  </si>
  <si>
    <t>Hepco GFX-1TC-C34</t>
  </si>
  <si>
    <t>Hepco GFX-1TC-M34</t>
  </si>
  <si>
    <t>Hepco GFX-FCC-C25</t>
  </si>
  <si>
    <t>Hepco GFX-FCC-M34</t>
  </si>
  <si>
    <t>Calculation for: Communication with CU2508 G-Bit communication to the IPC and 100 Mbit communication to the XTS modules</t>
  </si>
  <si>
    <t>Standard XTS IPC</t>
  </si>
  <si>
    <t>Input: Select standard XTS IPC for calculations</t>
  </si>
  <si>
    <t>Pre-calculation</t>
  </si>
  <si>
    <t>Effective CPU ClockRate</t>
  </si>
  <si>
    <t>GHz</t>
  </si>
  <si>
    <t>Maximum possible cores used for XTS with selected IPC</t>
  </si>
  <si>
    <t>Maximum possible CU2508 used for XTS with selected IPC</t>
  </si>
  <si>
    <t>Maximum possible number of NC axis with selected IPC</t>
  </si>
  <si>
    <t>Cores used for XTS calculation</t>
  </si>
  <si>
    <t>CU2508 used for XTS calculation</t>
  </si>
  <si>
    <t>Steel or Stainless steel</t>
  </si>
  <si>
    <t>Assembly of free Issue motors</t>
  </si>
  <si>
    <t>Motor Brackets (integrated in composite)</t>
  </si>
  <si>
    <t>Track support (integrated in composite , Frame or Aluminium plate)</t>
  </si>
  <si>
    <t>Track type, (Composite or Track system)</t>
  </si>
  <si>
    <t>Quoting options</t>
  </si>
  <si>
    <t>Motor module type 180, 45, 22.5 degree</t>
  </si>
  <si>
    <t>Required Life in Years</t>
  </si>
  <si>
    <t>Operating time,   hours /day,    days / week</t>
  </si>
  <si>
    <t>z =</t>
  </si>
  <si>
    <t>y =</t>
  </si>
  <si>
    <t>x =</t>
  </si>
  <si>
    <t>Center of mass in x, y and z coordinates -(z is moving direction)</t>
  </si>
  <si>
    <t>Mover part reference (if known)</t>
  </si>
  <si>
    <t>Application Data</t>
  </si>
  <si>
    <t>Orientation</t>
  </si>
  <si>
    <t>Vertical</t>
  </si>
  <si>
    <t>Tilt of track (0° = vertical, 90° =horizontal)</t>
  </si>
  <si>
    <t>Hours of Operation</t>
  </si>
  <si>
    <t>Moment of inertial of the tooling only (Iyy) Required</t>
  </si>
  <si>
    <t>Distance from the middle of the mover magnets to the center of gravity of the tooling Required Value</t>
  </si>
  <si>
    <t>Moment of inertia of the Part only (Iyy) required</t>
  </si>
  <si>
    <t>Distance from the middle of the mover magnets to the center of gravity of the part REQUIRED</t>
  </si>
  <si>
    <t>200mm Point to Point Travel Time</t>
  </si>
  <si>
    <t>Distance Travelled [mm/s]</t>
  </si>
  <si>
    <t>Velocity [mm/s]</t>
  </si>
  <si>
    <t>Acceleration [mm/s²]</t>
  </si>
  <si>
    <t>Jerk [mm/s³]</t>
  </si>
  <si>
    <t>Jerk Time [s]</t>
  </si>
  <si>
    <t>Accel Limited?</t>
  </si>
  <si>
    <t>Velocity Time [s]</t>
  </si>
  <si>
    <t>Time at Full Jerk [s]</t>
  </si>
  <si>
    <t>Velocity at  Accel Limit</t>
  </si>
  <si>
    <t>Time  to reach velocity [s]</t>
  </si>
  <si>
    <t xml:space="preserve">Time At Velocity [s] </t>
  </si>
  <si>
    <t>Time at Accel [s]</t>
  </si>
  <si>
    <t>Time at Velocity [s]</t>
  </si>
  <si>
    <t>Max. Accel [mm/s²]</t>
  </si>
  <si>
    <t>Max. Velocity Reached [mm/s]</t>
  </si>
  <si>
    <t>500mm Point to Point Travel Time</t>
  </si>
  <si>
    <t>Lower average speed is is better if the movers fit</t>
  </si>
  <si>
    <t xml:space="preserve">This is the maximum constant velocity that can be held in the 180 Degree curve without lag
Red if constant speed In the curve is lower than average required speed </t>
  </si>
  <si>
    <t>Minimum Distance Between Movers</t>
  </si>
  <si>
    <t xml:space="preserve">If Red the application is vertical and the mover cannot be lifted I the curve </t>
  </si>
  <si>
    <t xml:space="preserve">Desired number of movers </t>
  </si>
  <si>
    <t>Hepco/Beckhoff If red plastic wheels cannot be used</t>
  </si>
  <si>
    <t>Time to reach 2000km (best possible lifetime of 50mm rollers)</t>
  </si>
  <si>
    <t>Time to reach 5000km (best possible lifetime of 70mm rollers)</t>
  </si>
  <si>
    <t xml:space="preserve">Time to reach 100000km (typical lifetime of steel rollers) </t>
  </si>
  <si>
    <t>If time to reach 2000km is &lt;2000hrs plastic wheels will require too frequent replacement</t>
  </si>
  <si>
    <t>Roller life varies drastically with load and speed but if the maximum life is reached in &lt;2000hrs a different Mover should be used</t>
  </si>
  <si>
    <t xml:space="preserve">steel rollers vary from 50000 to 150000km or more, this must be calculated </t>
  </si>
  <si>
    <t>RED/ORANGE = Required Info</t>
  </si>
  <si>
    <t xml:space="preserve">Planned number of movers </t>
  </si>
  <si>
    <t xml:space="preserve">Adjusted for Gravity Angle of the track </t>
  </si>
  <si>
    <t>Acceleration using Rated Current on the 180 degree Module Mover all motions in the curve need peak current</t>
  </si>
  <si>
    <t>Moments Of Inertia</t>
  </si>
  <si>
    <t xml:space="preserve">Curve motions must account for the inertia of the tooling during acceleration and energy difference at constant velocity </t>
  </si>
  <si>
    <t>Time required to make a 200mm move Stop to Stop Jerk Used is 10x the Accleration all motions include Gravity if the track is not horizontal</t>
  </si>
  <si>
    <t>Time required to make a 500mm move Stop to Stop Jerk Used is 10x the Accleration all motions include Gravity if the track is not horizontal</t>
  </si>
  <si>
    <t>Vertical, Current To Hold Still A</t>
  </si>
  <si>
    <t>Lifting
Horizontal (Lifting includes tilt angle of track)</t>
  </si>
  <si>
    <t>Kt on 22.5° curve</t>
  </si>
  <si>
    <t>Kt on 45° curve</t>
  </si>
  <si>
    <t>Kt on 180° curve</t>
  </si>
  <si>
    <t>Kt on straight</t>
  </si>
  <si>
    <t xml:space="preserve">Theoretical Maximum Dynamics </t>
  </si>
  <si>
    <t>N/A</t>
  </si>
  <si>
    <t>Acceleration Per A on 22.5° curve</t>
  </si>
  <si>
    <t>mm/s2/A</t>
  </si>
  <si>
    <t>Acceleration Per A on 45° curve</t>
  </si>
  <si>
    <t>Acceleration Per A on 180° curve</t>
  </si>
  <si>
    <t>Acceleration Per A on straight</t>
  </si>
  <si>
    <t>Rob Rawlyk</t>
  </si>
  <si>
    <t>www.beckhoff.com</t>
  </si>
  <si>
    <t xml:space="preserve">Example Project </t>
  </si>
  <si>
    <t>Apr 8 2020</t>
  </si>
  <si>
    <t>Send to XTS-Support@beckhoff.com when complete</t>
  </si>
  <si>
    <t xml:space="preserve">Planned minnimum spacing &lt;60mm contact Beckhoff </t>
  </si>
  <si>
    <t>Calculated duty cycle time</t>
  </si>
  <si>
    <t xml:space="preserve">This determines the average speed the mover </t>
  </si>
  <si>
    <t>Force of gravity on the mover, tooling and part</t>
  </si>
  <si>
    <t>45 Degree Constant Speed</t>
  </si>
  <si>
    <t>this is dependent upon the mover used the wheel spacing for each mover needs to be measured</t>
  </si>
  <si>
    <t xml:space="preserve">This is the maximum constant velocity that can be held in the 45 Degree curve without lag
Red if constant speed In the curve is lower than average required speed </t>
  </si>
  <si>
    <t>2250-2500</t>
  </si>
  <si>
    <t>2500-2750</t>
  </si>
  <si>
    <t>2750-3000</t>
  </si>
  <si>
    <t>3000-3250</t>
  </si>
  <si>
    <t>3250-3500</t>
  </si>
  <si>
    <t>3500-3750</t>
  </si>
  <si>
    <t>3750-4000</t>
  </si>
  <si>
    <t>2000-2250</t>
  </si>
  <si>
    <t>4000-4250</t>
  </si>
  <si>
    <t>Clothoide</t>
  </si>
  <si>
    <t>1750-2000</t>
  </si>
  <si>
    <t>4250-4500</t>
  </si>
  <si>
    <t>1500-1750</t>
  </si>
  <si>
    <t>1250-1500</t>
  </si>
  <si>
    <t>1000-1250</t>
  </si>
  <si>
    <t>750-1000</t>
  </si>
  <si>
    <t>500-750</t>
  </si>
  <si>
    <t>250-500</t>
  </si>
  <si>
    <t>0-250</t>
  </si>
  <si>
    <t>Infeed 45°</t>
  </si>
  <si>
    <t>Infeed Straight</t>
  </si>
  <si>
    <t>Infeed 22.5</t>
  </si>
  <si>
    <t>Minus 22.5°</t>
  </si>
  <si>
    <t xml:space="preserve">Each Cell corresponds to a module and Position movers on the module will have </t>
  </si>
  <si>
    <t>Numer of Infeeds Required</t>
  </si>
  <si>
    <t xml:space="preserve">Minimum mover centre distance (mid to mid) (mm) (from project Description) </t>
  </si>
  <si>
    <t xml:space="preserve">Load (in kg) - if variable detail in table in Project Description  (from project Description) </t>
  </si>
  <si>
    <t xml:space="preserve">Position of the system (horizontal / vertical)  (from project Description) </t>
  </si>
  <si>
    <t xml:space="preserve">Length of the System (unwound 1 circuit)  (from project Description) </t>
  </si>
  <si>
    <t xml:space="preserve">Number of movers  (from project Description) </t>
  </si>
  <si>
    <t xml:space="preserve">Time for one mover to complete one circuit  (from project Description) </t>
  </si>
  <si>
    <t>Max Accel</t>
  </si>
  <si>
    <t>Motion Maximums taking in all account Friction, Inertia and Gravity for non-horizontal XTS systems.  Hepco movers limited to 40000mm/s²</t>
  </si>
  <si>
    <t xml:space="preserve">Maximum Dynamics (vLoopkupFormat) </t>
  </si>
  <si>
    <t>Maximum Acceleration</t>
  </si>
  <si>
    <t xml:space="preserve">Maximum Acceleration </t>
  </si>
  <si>
    <t>Rated Acceleration</t>
  </si>
  <si>
    <t xml:space="preserve">Rated Acceleration </t>
  </si>
  <si>
    <t xml:space="preserve">Maximum Constant Velocity </t>
  </si>
  <si>
    <t>Maximum Constant Velocity</t>
  </si>
  <si>
    <t>XTS-Project -Information
Use this sheet to calculate Motion to Motion movements on straight sections of track</t>
  </si>
  <si>
    <t>Start Posiiton</t>
  </si>
  <si>
    <t>Start Velocity</t>
  </si>
  <si>
    <t>End Velocity</t>
  </si>
  <si>
    <t>Desired Time To Reach Velocity</t>
  </si>
  <si>
    <t>Calculated Time To Reach Velociity</t>
  </si>
  <si>
    <t>Position When Velocity is Reached</t>
  </si>
  <si>
    <t>Track Length</t>
  </si>
  <si>
    <t>Max Distance Between Infeeds</t>
  </si>
  <si>
    <t>G</t>
  </si>
  <si>
    <t>XTS-Project -Information
Use this sheet to calculate the motion dynamics required to close a gap on a mover ahead (staight horizontal motion calcuation only)</t>
  </si>
  <si>
    <t xml:space="preserve">For Gap closing or "position catchup" either the mover is catch up to a specific position on a moving mechanism </t>
  </si>
  <si>
    <t xml:space="preserve">Gerade, 22,5° </t>
  </si>
  <si>
    <t>4 Magnet</t>
  </si>
  <si>
    <t>5 Magnet (Standard)</t>
  </si>
  <si>
    <t>Velocity Delta</t>
  </si>
  <si>
    <t xml:space="preserve">Phase 1, 2 and 3 used for accelerating moves </t>
  </si>
  <si>
    <t xml:space="preserve">Phase 5, 6, 7 used for decelerating moves </t>
  </si>
  <si>
    <t>Moment Of Inertia at center of Gravity</t>
  </si>
  <si>
    <t>Distance Center of Gravity to Matnets</t>
  </si>
  <si>
    <t>Density</t>
  </si>
  <si>
    <t>Friction Forces</t>
  </si>
  <si>
    <t xml:space="preserve">At Maximum Acceleration </t>
  </si>
  <si>
    <t>At Rated Acceleration</t>
  </si>
  <si>
    <t>At Maximum Acceleration</t>
  </si>
  <si>
    <t>At Rated Acceleation</t>
  </si>
  <si>
    <t>Total mass product/tooling/mover</t>
  </si>
  <si>
    <t>Total number of Movers required to maintain 1000mm/s Average Speed</t>
  </si>
  <si>
    <t>From Project Description Sheet</t>
  </si>
  <si>
    <t>From Timing Sheet</t>
  </si>
  <si>
    <t>XTS-Infeed -Overview
Use this sheet to make a diagram of the layout of the system
This can be filled in by Beckhoff</t>
  </si>
  <si>
    <t>XTS-Project -Information
Use this sheet to calculate the entire motion profile of a mover including processing time at stopped locations
Very helpful for Stop and go applications, not applicable for constant flow applications where movers never stop</t>
  </si>
  <si>
    <t>XTS-Project -Information
Use this sheet to calculate Single Start Stop Move Dynamics Particularly for worst case motions
For constant flow applications, by using extra long motions, the accel/deceleration portions of the motion can be checked in the graphs below</t>
  </si>
  <si>
    <t>Available Braking Energy</t>
  </si>
  <si>
    <t>Braking energy to dissipate</t>
  </si>
  <si>
    <t>Available Energy - Required Energy</t>
  </si>
  <si>
    <t>Supplemental Energy Required</t>
  </si>
  <si>
    <t>Chopper terminals EL9576 for Supplemental Breaking Energy</t>
  </si>
  <si>
    <r>
      <t>Energy per EL9576 with 10</t>
    </r>
    <r>
      <rPr>
        <sz val="11"/>
        <color theme="1"/>
        <rFont val="Calibri"/>
        <family val="2"/>
      </rPr>
      <t>Ω ZB8110 resistor</t>
    </r>
  </si>
  <si>
    <t>Number of required chopper terminal EL9576</t>
  </si>
  <si>
    <t xml:space="preserve">Total transported mass  </t>
  </si>
  <si>
    <t>Max Available Accel</t>
  </si>
  <si>
    <t>IF Red,the move requested is not possible</t>
  </si>
  <si>
    <t>Best Fit Velocity (limited to 4m/s)</t>
  </si>
  <si>
    <t>Best Fit Jerk (Limited to 4000mm/s3)</t>
  </si>
  <si>
    <t xml:space="preserve">Best Fit Accel (limited to max available accel) </t>
  </si>
  <si>
    <t xml:space="preserve">If Hepco Motion Movers and Rail are planned to be used the following information is requred </t>
  </si>
  <si>
    <t>4 Roller Mover meauserments</t>
  </si>
  <si>
    <t>3 Roller Mover Measurements</t>
  </si>
  <si>
    <t>TransportMethod</t>
  </si>
  <si>
    <t>Passive</t>
  </si>
  <si>
    <t>4 Roller 100mm</t>
  </si>
  <si>
    <t>Kg</t>
  </si>
  <si>
    <t>8 Roller 100mm</t>
  </si>
  <si>
    <t>Sphere inertia Calculation</t>
  </si>
  <si>
    <t>Inertia</t>
  </si>
  <si>
    <t>Radius mm</t>
  </si>
  <si>
    <t>Tool inertia calculation</t>
  </si>
  <si>
    <t>If Red the load has exceeded the movers capabilities (or cannot be stopped/lifted in the curve)</t>
  </si>
  <si>
    <t>Applied Torque Radius</t>
  </si>
  <si>
    <t>If the tooling/product inertia is unkown, it can be assuemed to be a sphere and the inertia estimated</t>
  </si>
  <si>
    <t xml:space="preserve">Discuss all Applications with XTS Product Management (XTS-Support) </t>
  </si>
  <si>
    <t>Direction of Rotation</t>
  </si>
  <si>
    <t>Clockwise/Counter Clockwise</t>
  </si>
  <si>
    <t>Rotation Direction</t>
  </si>
  <si>
    <t>Clockwise</t>
  </si>
  <si>
    <t>Counter Clockwise</t>
  </si>
  <si>
    <t>ATH9011-0075-x550</t>
  </si>
  <si>
    <t>ATH9013-0075-x550</t>
  </si>
  <si>
    <t>Stainless Body</t>
  </si>
  <si>
    <t>Aluminum Body</t>
  </si>
  <si>
    <t>kgmm131</t>
  </si>
  <si>
    <t>kgmm132</t>
  </si>
  <si>
    <t>For custom built movers where the mover/tooling is all together use the custom built 1 and custom built 2 mover cells to create your own movers</t>
  </si>
  <si>
    <t>Mass of Tooling this value is critical.  If orange the Mover + Tooling + Part is too heavy to stop in the curve</t>
  </si>
  <si>
    <t>Stainless 1.4404 (316L)</t>
  </si>
  <si>
    <t>Yes</t>
  </si>
  <si>
    <t>UL Required</t>
  </si>
  <si>
    <t>Yes/No</t>
  </si>
  <si>
    <t xml:space="preserve">UL Certified Infeed Modules are Required (all non infeed modules are ULr) </t>
  </si>
  <si>
    <t>Hepco Agile</t>
  </si>
  <si>
    <t xml:space="preserve">4 Roller 55 mm </t>
  </si>
  <si>
    <t xml:space="preserve">4 Roller 85 mm </t>
  </si>
  <si>
    <t xml:space="preserve">3 Roller 52 mm </t>
  </si>
  <si>
    <t xml:space="preserve">3 Roller 70 mm </t>
  </si>
  <si>
    <t xml:space="preserve">3 Roller 80 mm </t>
  </si>
  <si>
    <t>Hepco GFX High Drive</t>
  </si>
  <si>
    <t>Hepco High Drive Plus</t>
  </si>
  <si>
    <t xml:space="preserve">Magnet Set </t>
  </si>
  <si>
    <t>7 Magnet</t>
  </si>
  <si>
    <t>10 Magnet</t>
  </si>
  <si>
    <t xml:space="preserve">High Drive Plus </t>
  </si>
  <si>
    <t>Magnet Set (4,5 Pole fit every mover, 7 &amp; 10 only on Hepco/3rd party Movers</t>
  </si>
  <si>
    <t>Vertical is vertical the shortest dimension, Horizontal is the entire track is parallel to the ground
If orange the mover cannot be stopped in the curve</t>
  </si>
  <si>
    <t>Select the XTS type</t>
  </si>
  <si>
    <t>Standard</t>
  </si>
  <si>
    <t>Input: standard XTS or Hygienic XTS</t>
  </si>
  <si>
    <t>IO calculation time per m XTS and core</t>
  </si>
  <si>
    <t>Mover calculation time per mover and core</t>
  </si>
  <si>
    <t>TaskOffset&amp;Reserve with selected CPU</t>
  </si>
  <si>
    <t>Hygienic multiplication factor mover calc</t>
  </si>
  <si>
    <t>Hygienic multiplication factor IO calc</t>
  </si>
  <si>
    <t>XTS-Infeed -Overview
Use this sheet to determine how many Infeeds are required and how many movers can be placed on the track</t>
  </si>
  <si>
    <t>Calculation for: C6930 quad core 4th Gen 2.4 GHz - CX2062 eight cores 2.0 GHz - CX2072 twelve cores 2.1 GHz - C6030-i5 six cores 9th Gen 3.0 GHz - C603x-i7 eight cores 9th Gen with 2.6 GHz</t>
  </si>
  <si>
    <t>Input: up to 2 cores for C6930, 4 for CX2062, 8 for CX2072, 3 for C6030-i5, 4 for C6030-i7 and 4 for C6032-i7</t>
  </si>
  <si>
    <t>Input: max number of CU2508 for the IPC (max. 2 for C6030, max. 4 for C6930 &amp; C6032, max. 6 for CX2062 and max. 8 for CX2072)</t>
  </si>
  <si>
    <t>max Number of CU2508 handel with one cores</t>
  </si>
  <si>
    <t>C6930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</si>
</sst>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_-&quot;€&quot;\ * #,##0.00_-;_-&quot;€&quot;\ * #,##0.00\-;_-&quot;€&quot;\ * &quot;-&quot;??_-;_-@_-"/>
    <numFmt numFmtId="165" formatCode="0.000"/>
    <numFmt numFmtId="166" formatCode="0.0000"/>
    <numFmt numFmtId="167" formatCode="0.0"/>
    <numFmt numFmtId="168" formatCode="0.00000000"/>
    <numFmt numFmtId="169" formatCode="#,##0.000"/>
  </numFmts>
  <fonts count="51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name val="Arial Narrow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60"/>
      <name val="Calibri"/>
      <family val="2"/>
    </font>
    <font>
      <u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663366"/>
      <name val="Arial"/>
      <family val="2"/>
    </font>
    <font>
      <vertAlign val="superscript"/>
      <sz val="8"/>
      <color rgb="FF663366"/>
      <name val="Arial"/>
      <family val="2"/>
    </font>
    <font>
      <sz val="7"/>
      <color rgb="FF0B0080"/>
      <name val="Arial"/>
      <family val="2"/>
    </font>
    <font>
      <b/>
      <i/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2"/>
      <color theme="0"/>
      <name val="Arial"/>
      <family val="2"/>
    </font>
    <font>
      <b/>
      <sz val="11"/>
      <color theme="0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u/>
      <sz val="14"/>
      <color theme="1"/>
      <name val="Arial"/>
      <family val="2"/>
    </font>
    <font>
      <b/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1"/>
      <color theme="1"/>
      <name val="Cambria Math"/>
      <family val="1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theme="0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rgb="FFF9F9F9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gradientFill>
        <stop position="0">
          <color rgb="FFFF0000"/>
        </stop>
        <stop position="1">
          <color rgb="FFFFC000"/>
        </stop>
      </gradient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D91C9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0" tint="-0.249977111117893"/>
      </bottom>
      <diagonal/>
    </border>
    <border>
      <left/>
      <right/>
      <top style="thick">
        <color theme="0" tint="-0.249977111117893"/>
      </top>
      <bottom/>
      <diagonal/>
    </border>
    <border>
      <left/>
      <right/>
      <top style="thick">
        <color theme="0" tint="-0.249977111117893"/>
      </top>
      <bottom style="thick">
        <color theme="0" tint="-0.249977111117893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 style="medium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indexed="64"/>
      </right>
      <top style="medium">
        <color indexed="64"/>
      </top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theme="0" tint="-0.249977111117893"/>
      </top>
      <bottom style="medium">
        <color auto="1"/>
      </bottom>
      <diagonal/>
    </border>
    <border>
      <left/>
      <right/>
      <top style="medium">
        <color auto="1"/>
      </top>
      <bottom style="thick">
        <color theme="0" tint="-0.249977111117893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theme="0" tint="-0.24994659260841701"/>
      </bottom>
      <diagonal/>
    </border>
    <border>
      <left/>
      <right/>
      <top style="medium">
        <color theme="0" tint="-0.24994659260841701"/>
      </top>
      <bottom style="medium">
        <color theme="0" tint="-0.24994659260841701"/>
      </bottom>
      <diagonal/>
    </border>
    <border>
      <left/>
      <right/>
      <top style="medium">
        <color theme="0" tint="-0.2499465926084170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6">
    <xf numFmtId="0" fontId="0" fillId="0" borderId="0"/>
    <xf numFmtId="0" fontId="10" fillId="0" borderId="0" applyNumberFormat="0" applyFill="0" applyBorder="0" applyAlignment="0" applyProtection="0"/>
    <xf numFmtId="0" fontId="11" fillId="0" borderId="0"/>
    <xf numFmtId="0" fontId="12" fillId="0" borderId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5" fillId="6" borderId="0" applyNumberFormat="0" applyBorder="0" applyAlignment="0" applyProtection="0"/>
    <xf numFmtId="0" fontId="15" fillId="4" borderId="0" applyNumberFormat="0" applyBorder="0" applyAlignment="0" applyProtection="0"/>
    <xf numFmtId="0" fontId="15" fillId="3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5" fillId="4" borderId="0" applyNumberFormat="0" applyBorder="0" applyAlignment="0" applyProtection="0"/>
    <xf numFmtId="0" fontId="16" fillId="10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4" borderId="0" applyNumberFormat="0" applyBorder="0" applyAlignment="0" applyProtection="0"/>
    <xf numFmtId="44" fontId="12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7" fillId="8" borderId="0" applyNumberFormat="0" applyBorder="0" applyAlignment="0" applyProtection="0"/>
    <xf numFmtId="49" fontId="14" fillId="0" borderId="0">
      <alignment horizontal="left" vertical="top"/>
    </xf>
    <xf numFmtId="0" fontId="11" fillId="0" borderId="0"/>
    <xf numFmtId="164" fontId="12" fillId="0" borderId="0" applyFont="0" applyFill="0" applyBorder="0" applyAlignment="0" applyProtection="0"/>
    <xf numFmtId="0" fontId="19" fillId="0" borderId="0"/>
    <xf numFmtId="44" fontId="12" fillId="0" borderId="0" applyFont="0" applyFill="0" applyBorder="0" applyAlignment="0" applyProtection="0"/>
    <xf numFmtId="0" fontId="8" fillId="15" borderId="0" applyNumberFormat="0" applyBorder="0" applyAlignment="0" applyProtection="0"/>
    <xf numFmtId="0" fontId="6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</cellStyleXfs>
  <cellXfs count="583">
    <xf numFmtId="0" fontId="0" fillId="0" borderId="0" xfId="0"/>
    <xf numFmtId="1" fontId="0" fillId="14" borderId="62" xfId="0" applyNumberFormat="1" applyFill="1" applyBorder="1" applyAlignment="1" applyProtection="1">
      <alignment horizontal="center" vertical="top" wrapText="1"/>
      <protection locked="0"/>
    </xf>
    <xf numFmtId="1" fontId="0" fillId="14" borderId="63" xfId="0" applyNumberFormat="1" applyFill="1" applyBorder="1" applyAlignment="1" applyProtection="1">
      <alignment horizontal="center" vertical="top" wrapText="1"/>
      <protection locked="0"/>
    </xf>
    <xf numFmtId="0" fontId="0" fillId="0" borderId="62" xfId="0" applyBorder="1"/>
    <xf numFmtId="1" fontId="0" fillId="0" borderId="0" xfId="0" applyNumberFormat="1"/>
    <xf numFmtId="0" fontId="10" fillId="0" borderId="62" xfId="1" applyBorder="1" applyAlignment="1" applyProtection="1">
      <alignment horizontal="left"/>
    </xf>
    <xf numFmtId="0" fontId="0" fillId="0" borderId="63" xfId="0" applyBorder="1"/>
    <xf numFmtId="2" fontId="0" fillId="19" borderId="62" xfId="0" applyNumberFormat="1" applyFill="1" applyBorder="1"/>
    <xf numFmtId="1" fontId="0" fillId="0" borderId="0" xfId="0" applyNumberFormat="1" applyAlignment="1">
      <alignment horizontal="center" vertical="top" wrapText="1"/>
    </xf>
    <xf numFmtId="0" fontId="0" fillId="19" borderId="62" xfId="0" applyFill="1" applyBorder="1"/>
    <xf numFmtId="0" fontId="0" fillId="0" borderId="0" xfId="0" applyProtection="1">
      <protection locked="0"/>
    </xf>
    <xf numFmtId="0" fontId="0" fillId="0" borderId="13" xfId="0" applyBorder="1" applyProtection="1">
      <protection locked="0"/>
    </xf>
    <xf numFmtId="0" fontId="0" fillId="0" borderId="18" xfId="0" applyBorder="1" applyProtection="1">
      <protection locked="0"/>
    </xf>
    <xf numFmtId="0" fontId="9" fillId="0" borderId="0" xfId="0" applyFont="1" applyProtection="1">
      <protection locked="0"/>
    </xf>
    <xf numFmtId="0" fontId="27" fillId="13" borderId="46" xfId="0" applyFont="1" applyFill="1" applyBorder="1" applyAlignment="1" applyProtection="1">
      <alignment horizontal="center" wrapText="1"/>
      <protection locked="0"/>
    </xf>
    <xf numFmtId="0" fontId="27" fillId="13" borderId="47" xfId="0" applyFont="1" applyFill="1" applyBorder="1" applyAlignment="1" applyProtection="1">
      <alignment horizontal="center" wrapText="1"/>
      <protection locked="0"/>
    </xf>
    <xf numFmtId="0" fontId="10" fillId="12" borderId="45" xfId="1" applyFill="1" applyBorder="1" applyAlignment="1" applyProtection="1">
      <alignment wrapText="1"/>
      <protection locked="0"/>
    </xf>
    <xf numFmtId="0" fontId="26" fillId="12" borderId="45" xfId="0" applyFont="1" applyFill="1" applyBorder="1" applyAlignment="1" applyProtection="1">
      <alignment horizontal="right" wrapText="1"/>
      <protection locked="0"/>
    </xf>
    <xf numFmtId="0" fontId="28" fillId="12" borderId="45" xfId="0" applyFont="1" applyFill="1" applyBorder="1" applyAlignment="1" applyProtection="1">
      <alignment wrapText="1"/>
      <protection locked="0"/>
    </xf>
    <xf numFmtId="3" fontId="26" fillId="12" borderId="45" xfId="0" applyNumberFormat="1" applyFont="1" applyFill="1" applyBorder="1" applyAlignment="1" applyProtection="1">
      <alignment horizontal="right" wrapText="1"/>
      <protection locked="0"/>
    </xf>
    <xf numFmtId="0" fontId="0" fillId="0" borderId="64" xfId="0" applyBorder="1" applyProtection="1">
      <protection locked="0"/>
    </xf>
    <xf numFmtId="0" fontId="0" fillId="0" borderId="65" xfId="0" applyBorder="1" applyProtection="1">
      <protection locked="0"/>
    </xf>
    <xf numFmtId="49" fontId="0" fillId="0" borderId="0" xfId="0" applyNumberFormat="1" applyAlignment="1" applyProtection="1">
      <alignment vertical="top" wrapText="1"/>
      <protection locked="0"/>
    </xf>
    <xf numFmtId="0" fontId="34" fillId="16" borderId="11" xfId="3" applyFont="1" applyFill="1" applyBorder="1" applyProtection="1">
      <protection locked="0"/>
    </xf>
    <xf numFmtId="0" fontId="21" fillId="16" borderId="13" xfId="3" applyFont="1" applyFill="1" applyBorder="1" applyProtection="1">
      <protection locked="0"/>
    </xf>
    <xf numFmtId="0" fontId="21" fillId="16" borderId="12" xfId="3" applyFont="1" applyFill="1" applyBorder="1" applyProtection="1">
      <protection locked="0"/>
    </xf>
    <xf numFmtId="0" fontId="21" fillId="16" borderId="66" xfId="0" applyFont="1" applyFill="1" applyBorder="1" applyProtection="1">
      <protection locked="0"/>
    </xf>
    <xf numFmtId="0" fontId="21" fillId="16" borderId="67" xfId="0" applyFont="1" applyFill="1" applyBorder="1" applyProtection="1">
      <protection locked="0"/>
    </xf>
    <xf numFmtId="0" fontId="21" fillId="16" borderId="68" xfId="0" applyFont="1" applyFill="1" applyBorder="1" applyProtection="1">
      <protection locked="0"/>
    </xf>
    <xf numFmtId="0" fontId="36" fillId="0" borderId="26" xfId="0" applyFont="1" applyBorder="1" applyProtection="1">
      <protection locked="0"/>
    </xf>
    <xf numFmtId="0" fontId="36" fillId="0" borderId="0" xfId="0" applyFont="1" applyProtection="1">
      <protection locked="0"/>
    </xf>
    <xf numFmtId="0" fontId="21" fillId="16" borderId="59" xfId="3" applyFont="1" applyFill="1" applyBorder="1" applyAlignment="1" applyProtection="1">
      <alignment vertical="top" wrapText="1"/>
      <protection locked="0"/>
    </xf>
    <xf numFmtId="0" fontId="14" fillId="16" borderId="59" xfId="3" applyFont="1" applyFill="1" applyBorder="1" applyAlignment="1" applyProtection="1">
      <alignment vertical="top"/>
      <protection locked="0"/>
    </xf>
    <xf numFmtId="0" fontId="21" fillId="16" borderId="39" xfId="3" applyFont="1" applyFill="1" applyBorder="1" applyAlignment="1" applyProtection="1">
      <alignment vertical="top" wrapText="1"/>
      <protection locked="0"/>
    </xf>
    <xf numFmtId="0" fontId="21" fillId="16" borderId="14" xfId="3" applyFont="1" applyFill="1" applyBorder="1" applyAlignment="1" applyProtection="1">
      <alignment vertical="top" wrapText="1"/>
      <protection locked="0"/>
    </xf>
    <xf numFmtId="0" fontId="21" fillId="16" borderId="15" xfId="3" applyFont="1" applyFill="1" applyBorder="1" applyAlignment="1" applyProtection="1">
      <alignment vertical="top" wrapText="1"/>
      <protection locked="0"/>
    </xf>
    <xf numFmtId="0" fontId="21" fillId="16" borderId="16" xfId="3" applyFont="1" applyFill="1" applyBorder="1" applyAlignment="1" applyProtection="1">
      <alignment vertical="top" wrapText="1"/>
      <protection locked="0"/>
    </xf>
    <xf numFmtId="0" fontId="21" fillId="16" borderId="53" xfId="3" applyFont="1" applyFill="1" applyBorder="1" applyAlignment="1" applyProtection="1">
      <alignment vertical="top" wrapText="1"/>
      <protection locked="0"/>
    </xf>
    <xf numFmtId="0" fontId="21" fillId="16" borderId="54" xfId="3" applyFont="1" applyFill="1" applyBorder="1" applyAlignment="1" applyProtection="1">
      <alignment vertical="top" wrapText="1"/>
      <protection locked="0"/>
    </xf>
    <xf numFmtId="0" fontId="21" fillId="16" borderId="55" xfId="3" applyFont="1" applyFill="1" applyBorder="1" applyAlignment="1" applyProtection="1">
      <alignment vertical="top" wrapText="1"/>
      <protection locked="0"/>
    </xf>
    <xf numFmtId="0" fontId="33" fillId="0" borderId="0" xfId="0" applyFont="1" applyAlignment="1" applyProtection="1">
      <alignment vertical="top"/>
      <protection locked="0"/>
    </xf>
    <xf numFmtId="2" fontId="12" fillId="14" borderId="1" xfId="24" applyNumberFormat="1" applyFont="1" applyFill="1" applyBorder="1" applyProtection="1">
      <protection locked="0"/>
    </xf>
    <xf numFmtId="0" fontId="33" fillId="0" borderId="0" xfId="0" applyFont="1" applyProtection="1">
      <protection locked="0"/>
    </xf>
    <xf numFmtId="0" fontId="7" fillId="0" borderId="0" xfId="3" applyFont="1" applyProtection="1">
      <protection locked="0"/>
    </xf>
    <xf numFmtId="0" fontId="0" fillId="0" borderId="12" xfId="0" applyBorder="1" applyProtection="1">
      <protection locked="0"/>
    </xf>
    <xf numFmtId="0" fontId="0" fillId="0" borderId="15" xfId="0" applyBorder="1" applyProtection="1">
      <protection locked="0"/>
    </xf>
    <xf numFmtId="165" fontId="0" fillId="14" borderId="0" xfId="0" applyNumberFormat="1" applyFill="1" applyAlignment="1" applyProtection="1">
      <alignment horizontal="center" vertical="top" wrapText="1"/>
      <protection locked="0"/>
    </xf>
    <xf numFmtId="0" fontId="20" fillId="0" borderId="0" xfId="0" applyFont="1" applyProtection="1">
      <protection locked="0"/>
    </xf>
    <xf numFmtId="165" fontId="0" fillId="0" borderId="0" xfId="0" applyNumberFormat="1" applyAlignment="1" applyProtection="1">
      <alignment horizontal="center" vertical="top"/>
      <protection locked="0"/>
    </xf>
    <xf numFmtId="165" fontId="0" fillId="14" borderId="0" xfId="0" applyNumberFormat="1" applyFill="1" applyAlignment="1" applyProtection="1">
      <alignment horizontal="center" vertical="top"/>
      <protection locked="0"/>
    </xf>
    <xf numFmtId="1" fontId="0" fillId="0" borderId="0" xfId="0" applyNumberFormat="1" applyAlignment="1" applyProtection="1">
      <alignment horizontal="center" vertical="top"/>
      <protection locked="0"/>
    </xf>
    <xf numFmtId="0" fontId="25" fillId="0" borderId="0" xfId="0" applyFont="1" applyAlignment="1" applyProtection="1">
      <alignment horizontal="center"/>
      <protection locked="0"/>
    </xf>
    <xf numFmtId="0" fontId="24" fillId="0" borderId="0" xfId="0" applyFont="1" applyProtection="1">
      <protection locked="0"/>
    </xf>
    <xf numFmtId="165" fontId="0" fillId="14" borderId="25" xfId="0" applyNumberFormat="1" applyFill="1" applyBorder="1" applyAlignment="1" applyProtection="1">
      <alignment horizontal="center" vertical="center"/>
      <protection locked="0"/>
    </xf>
    <xf numFmtId="165" fontId="0" fillId="0" borderId="23" xfId="0" applyNumberFormat="1" applyBorder="1" applyAlignment="1" applyProtection="1">
      <alignment horizontal="center" vertical="top"/>
      <protection locked="0"/>
    </xf>
    <xf numFmtId="168" fontId="0" fillId="0" borderId="0" xfId="0" applyNumberFormat="1" applyAlignment="1" applyProtection="1">
      <alignment horizontal="center" vertical="top"/>
      <protection locked="0"/>
    </xf>
    <xf numFmtId="49" fontId="0" fillId="0" borderId="0" xfId="0" applyNumberFormat="1" applyAlignment="1" applyProtection="1">
      <alignment horizontal="left" vertical="top" wrapText="1"/>
      <protection locked="0"/>
    </xf>
    <xf numFmtId="0" fontId="12" fillId="0" borderId="41" xfId="3" applyBorder="1"/>
    <xf numFmtId="0" fontId="12" fillId="0" borderId="48" xfId="3" applyBorder="1"/>
    <xf numFmtId="0" fontId="12" fillId="0" borderId="60" xfId="3" applyBorder="1"/>
    <xf numFmtId="0" fontId="12" fillId="0" borderId="29" xfId="3" applyBorder="1"/>
    <xf numFmtId="0" fontId="12" fillId="0" borderId="22" xfId="3" applyBorder="1"/>
    <xf numFmtId="165" fontId="12" fillId="0" borderId="22" xfId="3" applyNumberFormat="1" applyBorder="1"/>
    <xf numFmtId="0" fontId="12" fillId="0" borderId="51" xfId="3" applyBorder="1"/>
    <xf numFmtId="0" fontId="33" fillId="0" borderId="1" xfId="0" applyFont="1" applyBorder="1"/>
    <xf numFmtId="0" fontId="33" fillId="0" borderId="52" xfId="0" applyFont="1" applyBorder="1"/>
    <xf numFmtId="0" fontId="12" fillId="0" borderId="42" xfId="3" applyBorder="1"/>
    <xf numFmtId="0" fontId="12" fillId="0" borderId="21" xfId="3" applyBorder="1"/>
    <xf numFmtId="0" fontId="12" fillId="0" borderId="31" xfId="3" applyBorder="1"/>
    <xf numFmtId="0" fontId="12" fillId="0" borderId="49" xfId="3" applyBorder="1"/>
    <xf numFmtId="0" fontId="33" fillId="0" borderId="2" xfId="0" applyFont="1" applyBorder="1"/>
    <xf numFmtId="0" fontId="33" fillId="0" borderId="19" xfId="0" applyFont="1" applyBorder="1"/>
    <xf numFmtId="0" fontId="33" fillId="0" borderId="50" xfId="0" applyFont="1" applyBorder="1"/>
    <xf numFmtId="0" fontId="33" fillId="0" borderId="9" xfId="0" applyFont="1" applyBorder="1"/>
    <xf numFmtId="1" fontId="12" fillId="0" borderId="1" xfId="3" applyNumberFormat="1" applyBorder="1"/>
    <xf numFmtId="165" fontId="12" fillId="0" borderId="1" xfId="3" applyNumberFormat="1" applyBorder="1"/>
    <xf numFmtId="2" fontId="12" fillId="0" borderId="1" xfId="3" applyNumberFormat="1" applyBorder="1"/>
    <xf numFmtId="2" fontId="12" fillId="0" borderId="19" xfId="3" applyNumberFormat="1" applyBorder="1"/>
    <xf numFmtId="2" fontId="12" fillId="0" borderId="51" xfId="3" applyNumberFormat="1" applyBorder="1"/>
    <xf numFmtId="2" fontId="12" fillId="0" borderId="49" xfId="3" applyNumberFormat="1" applyBorder="1"/>
    <xf numFmtId="10" fontId="12" fillId="0" borderId="1" xfId="3" applyNumberFormat="1" applyBorder="1"/>
    <xf numFmtId="2" fontId="0" fillId="0" borderId="0" xfId="0" applyNumberFormat="1" applyProtection="1">
      <protection locked="0"/>
    </xf>
    <xf numFmtId="2" fontId="0" fillId="0" borderId="0" xfId="0" applyNumberFormat="1" applyAlignment="1" applyProtection="1">
      <alignment vertical="top" wrapText="1"/>
      <protection locked="0"/>
    </xf>
    <xf numFmtId="0" fontId="0" fillId="0" borderId="11" xfId="0" applyBorder="1" applyProtection="1"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5" xfId="0" applyBorder="1" applyAlignment="1" applyProtection="1">
      <alignment vertical="top" wrapText="1"/>
      <protection locked="0"/>
    </xf>
    <xf numFmtId="1" fontId="12" fillId="0" borderId="19" xfId="3" applyNumberFormat="1" applyBorder="1"/>
    <xf numFmtId="0" fontId="0" fillId="0" borderId="0" xfId="0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12" fillId="14" borderId="4" xfId="3" applyFill="1" applyBorder="1" applyProtection="1">
      <protection locked="0"/>
    </xf>
    <xf numFmtId="0" fontId="21" fillId="16" borderId="36" xfId="3" applyFont="1" applyFill="1" applyBorder="1" applyAlignment="1" applyProtection="1">
      <alignment vertical="top" wrapText="1"/>
      <protection locked="0"/>
    </xf>
    <xf numFmtId="0" fontId="34" fillId="14" borderId="70" xfId="24" applyFont="1" applyFill="1" applyBorder="1" applyProtection="1">
      <protection locked="0"/>
    </xf>
    <xf numFmtId="0" fontId="21" fillId="16" borderId="38" xfId="3" applyFont="1" applyFill="1" applyBorder="1" applyAlignment="1" applyProtection="1">
      <alignment vertical="top" wrapText="1"/>
      <protection locked="0"/>
    </xf>
    <xf numFmtId="0" fontId="12" fillId="14" borderId="71" xfId="3" applyFill="1" applyBorder="1" applyProtection="1">
      <protection locked="0"/>
    </xf>
    <xf numFmtId="0" fontId="21" fillId="16" borderId="37" xfId="3" applyFont="1" applyFill="1" applyBorder="1" applyAlignment="1" applyProtection="1">
      <alignment vertical="top" wrapText="1"/>
      <protection locked="0"/>
    </xf>
    <xf numFmtId="0" fontId="21" fillId="16" borderId="0" xfId="3" applyFont="1" applyFill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  <xf numFmtId="0" fontId="21" fillId="16" borderId="69" xfId="3" applyFont="1" applyFill="1" applyBorder="1" applyAlignment="1" applyProtection="1">
      <alignment vertical="top" wrapText="1"/>
      <protection locked="0"/>
    </xf>
    <xf numFmtId="0" fontId="0" fillId="14" borderId="19" xfId="3" applyFont="1" applyFill="1" applyBorder="1" applyAlignment="1" applyProtection="1">
      <alignment horizontal="center" vertical="center"/>
      <protection locked="0"/>
    </xf>
    <xf numFmtId="0" fontId="34" fillId="14" borderId="12" xfId="24" applyFont="1" applyFill="1" applyBorder="1" applyProtection="1">
      <protection locked="0"/>
    </xf>
    <xf numFmtId="0" fontId="34" fillId="14" borderId="72" xfId="24" applyFont="1" applyFill="1" applyBorder="1" applyProtection="1">
      <protection locked="0"/>
    </xf>
    <xf numFmtId="0" fontId="21" fillId="16" borderId="73" xfId="3" applyFont="1" applyFill="1" applyBorder="1" applyAlignment="1" applyProtection="1">
      <alignment vertical="top" wrapText="1"/>
      <protection locked="0"/>
    </xf>
    <xf numFmtId="2" fontId="12" fillId="0" borderId="10" xfId="3" applyNumberFormat="1" applyBorder="1"/>
    <xf numFmtId="0" fontId="34" fillId="0" borderId="74" xfId="24" applyFont="1" applyFill="1" applyBorder="1" applyProtection="1">
      <protection locked="0"/>
    </xf>
    <xf numFmtId="0" fontId="34" fillId="0" borderId="69" xfId="24" applyFont="1" applyFill="1" applyBorder="1" applyProtection="1">
      <protection locked="0"/>
    </xf>
    <xf numFmtId="0" fontId="35" fillId="0" borderId="73" xfId="3" applyFont="1" applyBorder="1" applyAlignment="1" applyProtection="1">
      <alignment horizontal="center"/>
      <protection locked="0"/>
    </xf>
    <xf numFmtId="0" fontId="21" fillId="16" borderId="3" xfId="3" applyFont="1" applyFill="1" applyBorder="1" applyAlignment="1" applyProtection="1">
      <alignment vertical="top" wrapText="1"/>
      <protection locked="0"/>
    </xf>
    <xf numFmtId="0" fontId="35" fillId="0" borderId="74" xfId="3" applyFont="1" applyBorder="1" applyProtection="1">
      <protection locked="0"/>
    </xf>
    <xf numFmtId="0" fontId="35" fillId="0" borderId="69" xfId="3" applyFont="1" applyBorder="1" applyProtection="1">
      <protection locked="0"/>
    </xf>
    <xf numFmtId="0" fontId="35" fillId="0" borderId="73" xfId="3" applyFont="1" applyBorder="1" applyProtection="1">
      <protection locked="0"/>
    </xf>
    <xf numFmtId="0" fontId="0" fillId="0" borderId="28" xfId="0" applyBorder="1" applyProtection="1">
      <protection locked="0"/>
    </xf>
    <xf numFmtId="0" fontId="0" fillId="0" borderId="17" xfId="0" applyBorder="1" applyAlignment="1" applyProtection="1">
      <alignment vertical="top" wrapText="1"/>
      <protection locked="0"/>
    </xf>
    <xf numFmtId="165" fontId="33" fillId="0" borderId="12" xfId="0" applyNumberFormat="1" applyFont="1" applyBorder="1"/>
    <xf numFmtId="165" fontId="33" fillId="0" borderId="0" xfId="0" applyNumberFormat="1" applyFont="1"/>
    <xf numFmtId="165" fontId="0" fillId="0" borderId="0" xfId="0" applyNumberFormat="1"/>
    <xf numFmtId="165" fontId="33" fillId="0" borderId="11" xfId="0" applyNumberFormat="1" applyFont="1" applyBorder="1"/>
    <xf numFmtId="165" fontId="33" fillId="0" borderId="13" xfId="0" applyNumberFormat="1" applyFont="1" applyBorder="1"/>
    <xf numFmtId="165" fontId="33" fillId="0" borderId="17" xfId="0" applyNumberFormat="1" applyFont="1" applyBorder="1"/>
    <xf numFmtId="165" fontId="33" fillId="0" borderId="18" xfId="0" applyNumberFormat="1" applyFont="1" applyBorder="1"/>
    <xf numFmtId="0" fontId="41" fillId="0" borderId="12" xfId="0" applyFont="1" applyBorder="1" applyAlignment="1">
      <alignment vertical="center"/>
    </xf>
    <xf numFmtId="0" fontId="36" fillId="0" borderId="11" xfId="0" applyFont="1" applyBorder="1" applyProtection="1">
      <protection locked="0"/>
    </xf>
    <xf numFmtId="0" fontId="36" fillId="0" borderId="12" xfId="0" applyFont="1" applyBorder="1" applyProtection="1">
      <protection locked="0"/>
    </xf>
    <xf numFmtId="0" fontId="36" fillId="0" borderId="13" xfId="0" applyFont="1" applyBorder="1" applyProtection="1">
      <protection locked="0"/>
    </xf>
    <xf numFmtId="0" fontId="0" fillId="0" borderId="16" xfId="0" applyBorder="1" applyAlignment="1" applyProtection="1">
      <alignment vertical="top" wrapText="1"/>
      <protection locked="0"/>
    </xf>
    <xf numFmtId="0" fontId="0" fillId="0" borderId="16" xfId="0" applyBorder="1" applyAlignment="1" applyProtection="1">
      <alignment vertical="top"/>
      <protection locked="0"/>
    </xf>
    <xf numFmtId="0" fontId="21" fillId="16" borderId="75" xfId="3" applyFont="1" applyFill="1" applyBorder="1" applyAlignment="1" applyProtection="1">
      <alignment vertical="top" wrapText="1"/>
      <protection locked="0"/>
    </xf>
    <xf numFmtId="0" fontId="21" fillId="16" borderId="76" xfId="3" applyFont="1" applyFill="1" applyBorder="1" applyAlignment="1" applyProtection="1">
      <alignment vertical="top" wrapText="1"/>
      <protection locked="0"/>
    </xf>
    <xf numFmtId="165" fontId="0" fillId="0" borderId="25" xfId="0" applyNumberFormat="1" applyBorder="1" applyAlignment="1">
      <alignment horizontal="center" vertical="top"/>
    </xf>
    <xf numFmtId="2" fontId="0" fillId="0" borderId="25" xfId="0" applyNumberFormat="1" applyBorder="1" applyAlignment="1">
      <alignment horizontal="center" vertical="top"/>
    </xf>
    <xf numFmtId="168" fontId="0" fillId="0" borderId="25" xfId="0" applyNumberFormat="1" applyBorder="1" applyAlignment="1">
      <alignment horizontal="center" vertical="top"/>
    </xf>
    <xf numFmtId="165" fontId="0" fillId="0" borderId="23" xfId="0" applyNumberFormat="1" applyBorder="1" applyAlignment="1">
      <alignment horizontal="center" vertical="top"/>
    </xf>
    <xf numFmtId="165" fontId="0" fillId="0" borderId="0" xfId="0" applyNumberFormat="1" applyAlignment="1">
      <alignment horizontal="center" vertical="top"/>
    </xf>
    <xf numFmtId="0" fontId="12" fillId="22" borderId="19" xfId="3" applyFill="1" applyBorder="1" applyProtection="1">
      <protection locked="0"/>
    </xf>
    <xf numFmtId="10" fontId="12" fillId="0" borderId="6" xfId="3" applyNumberFormat="1" applyBorder="1"/>
    <xf numFmtId="0" fontId="34" fillId="0" borderId="18" xfId="24" applyFont="1" applyFill="1" applyBorder="1" applyProtection="1">
      <protection locked="0"/>
    </xf>
    <xf numFmtId="0" fontId="21" fillId="0" borderId="18" xfId="3" applyFont="1" applyBorder="1" applyAlignment="1" applyProtection="1">
      <alignment vertical="top" wrapText="1"/>
      <protection locked="0"/>
    </xf>
    <xf numFmtId="10" fontId="12" fillId="0" borderId="18" xfId="3" applyNumberFormat="1" applyBorder="1"/>
    <xf numFmtId="0" fontId="12" fillId="23" borderId="49" xfId="3" applyFill="1" applyBorder="1" applyProtection="1">
      <protection locked="0"/>
    </xf>
    <xf numFmtId="2" fontId="12" fillId="0" borderId="0" xfId="3" applyNumberFormat="1"/>
    <xf numFmtId="2" fontId="12" fillId="24" borderId="1" xfId="3" applyNumberFormat="1" applyFill="1" applyBorder="1"/>
    <xf numFmtId="0" fontId="12" fillId="24" borderId="19" xfId="3" applyFill="1" applyBorder="1"/>
    <xf numFmtId="0" fontId="0" fillId="0" borderId="69" xfId="0" applyBorder="1" applyProtection="1">
      <protection locked="0"/>
    </xf>
    <xf numFmtId="0" fontId="0" fillId="0" borderId="73" xfId="0" applyBorder="1" applyProtection="1">
      <protection locked="0"/>
    </xf>
    <xf numFmtId="0" fontId="33" fillId="0" borderId="77" xfId="0" applyFont="1" applyBorder="1"/>
    <xf numFmtId="0" fontId="33" fillId="0" borderId="71" xfId="0" applyFont="1" applyBorder="1"/>
    <xf numFmtId="0" fontId="21" fillId="16" borderId="76" xfId="3" applyFont="1" applyFill="1" applyBorder="1" applyAlignment="1" applyProtection="1">
      <alignment vertical="top"/>
      <protection locked="0"/>
    </xf>
    <xf numFmtId="0" fontId="21" fillId="16" borderId="5" xfId="3" applyFont="1" applyFill="1" applyBorder="1" applyAlignment="1" applyProtection="1">
      <alignment vertical="top" wrapText="1"/>
      <protection locked="0"/>
    </xf>
    <xf numFmtId="0" fontId="34" fillId="0" borderId="73" xfId="24" applyFont="1" applyFill="1" applyBorder="1" applyProtection="1">
      <protection locked="0"/>
    </xf>
    <xf numFmtId="0" fontId="12" fillId="22" borderId="4" xfId="3" applyFill="1" applyBorder="1" applyProtection="1">
      <protection locked="0"/>
    </xf>
    <xf numFmtId="10" fontId="12" fillId="0" borderId="79" xfId="3" applyNumberFormat="1" applyBorder="1"/>
    <xf numFmtId="49" fontId="0" fillId="0" borderId="0" xfId="0" applyNumberFormat="1" applyAlignment="1" applyProtection="1">
      <alignment vertical="top"/>
      <protection locked="0"/>
    </xf>
    <xf numFmtId="165" fontId="12" fillId="24" borderId="71" xfId="3" applyNumberFormat="1" applyFill="1" applyBorder="1"/>
    <xf numFmtId="165" fontId="10" fillId="14" borderId="0" xfId="1" applyNumberFormat="1" applyFill="1" applyBorder="1" applyAlignment="1" applyProtection="1">
      <alignment horizontal="center" vertical="top" wrapText="1"/>
      <protection locked="0"/>
    </xf>
    <xf numFmtId="14" fontId="0" fillId="14" borderId="0" xfId="0" applyNumberFormat="1" applyFill="1" applyAlignment="1" applyProtection="1">
      <alignment horizontal="center" vertical="top" wrapText="1"/>
      <protection locked="0"/>
    </xf>
    <xf numFmtId="165" fontId="0" fillId="0" borderId="12" xfId="0" applyNumberFormat="1" applyBorder="1" applyAlignment="1" applyProtection="1">
      <alignment horizontal="center" vertical="top"/>
      <protection locked="0"/>
    </xf>
    <xf numFmtId="165" fontId="0" fillId="23" borderId="0" xfId="0" applyNumberFormat="1" applyFill="1" applyAlignment="1" applyProtection="1">
      <alignment horizontal="center" vertical="top"/>
      <protection locked="0"/>
    </xf>
    <xf numFmtId="2" fontId="0" fillId="23" borderId="0" xfId="0" applyNumberFormat="1" applyFill="1" applyAlignment="1" applyProtection="1">
      <alignment horizontal="center" vertical="top"/>
      <protection locked="0"/>
    </xf>
    <xf numFmtId="0" fontId="20" fillId="0" borderId="12" xfId="0" applyFont="1" applyBorder="1" applyProtection="1">
      <protection locked="0"/>
    </xf>
    <xf numFmtId="0" fontId="9" fillId="0" borderId="12" xfId="0" applyFont="1" applyBorder="1" applyProtection="1">
      <protection locked="0"/>
    </xf>
    <xf numFmtId="0" fontId="46" fillId="0" borderId="0" xfId="0" applyFont="1"/>
    <xf numFmtId="0" fontId="0" fillId="0" borderId="12" xfId="0" applyBorder="1"/>
    <xf numFmtId="0" fontId="33" fillId="0" borderId="0" xfId="0" applyFont="1"/>
    <xf numFmtId="0" fontId="33" fillId="0" borderId="0" xfId="0" applyFont="1" applyAlignment="1">
      <alignment vertical="top"/>
    </xf>
    <xf numFmtId="2" fontId="33" fillId="0" borderId="0" xfId="0" applyNumberFormat="1" applyFont="1"/>
    <xf numFmtId="2" fontId="0" fillId="23" borderId="15" xfId="0" applyNumberFormat="1" applyFill="1" applyBorder="1" applyAlignment="1" applyProtection="1">
      <alignment horizontal="center" vertical="top"/>
      <protection locked="0"/>
    </xf>
    <xf numFmtId="165" fontId="0" fillId="22" borderId="0" xfId="0" applyNumberFormat="1" applyFill="1" applyAlignment="1" applyProtection="1">
      <alignment horizontal="center" vertical="top"/>
      <protection locked="0"/>
    </xf>
    <xf numFmtId="0" fontId="0" fillId="0" borderId="56" xfId="0" applyBorder="1" applyProtection="1">
      <protection locked="0"/>
    </xf>
    <xf numFmtId="0" fontId="0" fillId="0" borderId="57" xfId="0" applyBorder="1" applyProtection="1">
      <protection locked="0"/>
    </xf>
    <xf numFmtId="0" fontId="0" fillId="0" borderId="58" xfId="0" applyBorder="1" applyProtection="1">
      <protection locked="0"/>
    </xf>
    <xf numFmtId="165" fontId="0" fillId="22" borderId="81" xfId="0" applyNumberFormat="1" applyFill="1" applyBorder="1" applyAlignment="1" applyProtection="1">
      <alignment horizontal="center" vertical="top"/>
      <protection locked="0"/>
    </xf>
    <xf numFmtId="165" fontId="0" fillId="22" borderId="80" xfId="0" applyNumberFormat="1" applyFill="1" applyBorder="1" applyAlignment="1" applyProtection="1">
      <alignment horizontal="center" vertical="top"/>
      <protection locked="0"/>
    </xf>
    <xf numFmtId="0" fontId="12" fillId="23" borderId="4" xfId="3" applyFill="1" applyBorder="1" applyProtection="1">
      <protection locked="0"/>
    </xf>
    <xf numFmtId="166" fontId="0" fillId="22" borderId="81" xfId="0" applyNumberFormat="1" applyFill="1" applyBorder="1" applyAlignment="1" applyProtection="1">
      <alignment horizontal="center" vertical="top"/>
      <protection locked="0"/>
    </xf>
    <xf numFmtId="166" fontId="0" fillId="22" borderId="23" xfId="0" applyNumberFormat="1" applyFill="1" applyBorder="1" applyAlignment="1" applyProtection="1">
      <alignment horizontal="center" vertical="top"/>
      <protection locked="0"/>
    </xf>
    <xf numFmtId="0" fontId="23" fillId="0" borderId="0" xfId="0" applyFont="1"/>
    <xf numFmtId="0" fontId="0" fillId="0" borderId="15" xfId="0" applyBorder="1"/>
    <xf numFmtId="0" fontId="9" fillId="0" borderId="0" xfId="0" applyFont="1"/>
    <xf numFmtId="0" fontId="0" fillId="0" borderId="27" xfId="0" applyBorder="1" applyAlignment="1">
      <alignment horizontal="right"/>
    </xf>
    <xf numFmtId="0" fontId="0" fillId="0" borderId="40" xfId="0" applyBorder="1"/>
    <xf numFmtId="0" fontId="0" fillId="0" borderId="27" xfId="0" applyBorder="1"/>
    <xf numFmtId="0" fontId="0" fillId="0" borderId="44" xfId="0" applyBorder="1" applyAlignment="1">
      <alignment horizontal="right"/>
    </xf>
    <xf numFmtId="0" fontId="0" fillId="0" borderId="30" xfId="0" applyBorder="1"/>
    <xf numFmtId="0" fontId="0" fillId="0" borderId="17" xfId="0" applyBorder="1"/>
    <xf numFmtId="0" fontId="0" fillId="0" borderId="32" xfId="0" applyBorder="1"/>
    <xf numFmtId="0" fontId="0" fillId="0" borderId="58" xfId="0" applyBorder="1"/>
    <xf numFmtId="0" fontId="0" fillId="0" borderId="29" xfId="0" applyBorder="1"/>
    <xf numFmtId="0" fontId="0" fillId="0" borderId="30" xfId="0" applyBorder="1" applyAlignment="1">
      <alignment horizontal="right"/>
    </xf>
    <xf numFmtId="0" fontId="0" fillId="0" borderId="31" xfId="0" applyBorder="1" applyAlignment="1">
      <alignment horizontal="left"/>
    </xf>
    <xf numFmtId="0" fontId="0" fillId="0" borderId="21" xfId="0" applyBorder="1"/>
    <xf numFmtId="0" fontId="0" fillId="0" borderId="32" xfId="0" applyBorder="1" applyAlignment="1">
      <alignment horizontal="right"/>
    </xf>
    <xf numFmtId="0" fontId="0" fillId="0" borderId="33" xfId="0" applyBorder="1"/>
    <xf numFmtId="0" fontId="0" fillId="0" borderId="35" xfId="0" applyBorder="1"/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36" xfId="0" applyBorder="1" applyAlignment="1">
      <alignment horizontal="center" wrapText="1"/>
    </xf>
    <xf numFmtId="0" fontId="0" fillId="0" borderId="39" xfId="0" applyBorder="1" applyAlignment="1">
      <alignment horizontal="center" wrapText="1"/>
    </xf>
    <xf numFmtId="0" fontId="0" fillId="0" borderId="40" xfId="0" applyBorder="1" applyAlignment="1">
      <alignment horizontal="left"/>
    </xf>
    <xf numFmtId="0" fontId="0" fillId="0" borderId="22" xfId="0" applyBorder="1" applyAlignment="1">
      <alignment horizontal="right" vertical="center" wrapText="1"/>
    </xf>
    <xf numFmtId="0" fontId="0" fillId="0" borderId="28" xfId="0" applyBorder="1" applyAlignment="1">
      <alignment horizontal="left" vertical="center" wrapText="1"/>
    </xf>
    <xf numFmtId="0" fontId="0" fillId="0" borderId="41" xfId="0" applyBorder="1" applyAlignment="1">
      <alignment horizontal="right" vertical="center" wrapText="1"/>
    </xf>
    <xf numFmtId="0" fontId="0" fillId="0" borderId="29" xfId="0" applyBorder="1" applyAlignment="1">
      <alignment horizontal="left" vertical="center" wrapText="1"/>
    </xf>
    <xf numFmtId="0" fontId="0" fillId="0" borderId="22" xfId="0" applyBorder="1" applyAlignment="1">
      <alignment horizontal="right" wrapText="1"/>
    </xf>
    <xf numFmtId="0" fontId="0" fillId="0" borderId="29" xfId="0" applyBorder="1" applyAlignment="1">
      <alignment horizontal="left" wrapText="1"/>
    </xf>
    <xf numFmtId="0" fontId="0" fillId="0" borderId="28" xfId="0" applyBorder="1" applyAlignment="1">
      <alignment horizontal="right" wrapText="1"/>
    </xf>
    <xf numFmtId="0" fontId="0" fillId="0" borderId="30" xfId="0" applyBorder="1" applyAlignment="1">
      <alignment horizontal="left"/>
    </xf>
    <xf numFmtId="0" fontId="0" fillId="0" borderId="42" xfId="0" applyBorder="1"/>
    <xf numFmtId="0" fontId="0" fillId="0" borderId="31" xfId="0" applyBorder="1"/>
    <xf numFmtId="0" fontId="0" fillId="0" borderId="32" xfId="0" applyBorder="1" applyAlignment="1">
      <alignment horizontal="left"/>
    </xf>
    <xf numFmtId="0" fontId="0" fillId="0" borderId="34" xfId="0" applyBorder="1"/>
    <xf numFmtId="0" fontId="0" fillId="0" borderId="33" xfId="0" applyBorder="1" applyAlignment="1">
      <alignment horizontal="right"/>
    </xf>
    <xf numFmtId="0" fontId="0" fillId="0" borderId="56" xfId="0" applyBorder="1" applyAlignment="1">
      <alignment horizontal="left"/>
    </xf>
    <xf numFmtId="0" fontId="0" fillId="0" borderId="13" xfId="0" applyBorder="1"/>
    <xf numFmtId="0" fontId="0" fillId="0" borderId="12" xfId="0" applyBorder="1" applyAlignment="1">
      <alignment horizontal="right"/>
    </xf>
    <xf numFmtId="0" fontId="0" fillId="0" borderId="57" xfId="0" applyBorder="1" applyAlignment="1">
      <alignment horizontal="left"/>
    </xf>
    <xf numFmtId="0" fontId="0" fillId="0" borderId="18" xfId="0" applyBorder="1"/>
    <xf numFmtId="169" fontId="0" fillId="0" borderId="17" xfId="0" applyNumberFormat="1" applyBorder="1"/>
    <xf numFmtId="0" fontId="0" fillId="0" borderId="17" xfId="0" applyBorder="1" applyAlignment="1">
      <alignment horizontal="right"/>
    </xf>
    <xf numFmtId="0" fontId="0" fillId="0" borderId="58" xfId="0" applyBorder="1" applyAlignment="1">
      <alignment horizontal="left"/>
    </xf>
    <xf numFmtId="0" fontId="0" fillId="0" borderId="14" xfId="0" applyBorder="1"/>
    <xf numFmtId="0" fontId="0" fillId="0" borderId="16" xfId="0" applyBorder="1"/>
    <xf numFmtId="0" fontId="0" fillId="0" borderId="14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22" xfId="0" applyBorder="1"/>
    <xf numFmtId="167" fontId="0" fillId="0" borderId="41" xfId="0" applyNumberFormat="1" applyBorder="1"/>
    <xf numFmtId="0" fontId="23" fillId="0" borderId="0" xfId="0" applyFont="1" applyAlignment="1">
      <alignment horizontal="right"/>
    </xf>
    <xf numFmtId="0" fontId="9" fillId="0" borderId="0" xfId="0" applyFont="1" applyAlignment="1">
      <alignment wrapText="1"/>
    </xf>
    <xf numFmtId="0" fontId="0" fillId="0" borderId="21" xfId="0" applyBorder="1" applyAlignment="1">
      <alignment horizontal="right"/>
    </xf>
    <xf numFmtId="0" fontId="0" fillId="0" borderId="27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7" xfId="0" applyBorder="1" applyAlignment="1">
      <alignment horizontal="right"/>
    </xf>
    <xf numFmtId="0" fontId="0" fillId="0" borderId="61" xfId="0" applyBorder="1"/>
    <xf numFmtId="0" fontId="0" fillId="0" borderId="56" xfId="0" applyBorder="1"/>
    <xf numFmtId="0" fontId="0" fillId="0" borderId="57" xfId="0" applyBorder="1"/>
    <xf numFmtId="1" fontId="0" fillId="0" borderId="62" xfId="0" applyNumberFormat="1" applyBorder="1"/>
    <xf numFmtId="1" fontId="0" fillId="0" borderId="62" xfId="0" applyNumberFormat="1" applyBorder="1" applyAlignment="1">
      <alignment horizontal="center" vertical="top" wrapText="1"/>
    </xf>
    <xf numFmtId="2" fontId="0" fillId="0" borderId="62" xfId="0" applyNumberFormat="1" applyBorder="1" applyAlignment="1">
      <alignment horizontal="center" vertical="top" wrapText="1"/>
    </xf>
    <xf numFmtId="1" fontId="0" fillId="22" borderId="0" xfId="0" applyNumberFormat="1" applyFill="1" applyAlignment="1" applyProtection="1">
      <alignment horizontal="center" vertical="top" wrapText="1"/>
      <protection locked="0"/>
    </xf>
    <xf numFmtId="165" fontId="0" fillId="22" borderId="0" xfId="0" applyNumberFormat="1" applyFill="1" applyAlignment="1" applyProtection="1">
      <alignment horizontal="center" vertical="top" wrapText="1"/>
      <protection locked="0"/>
    </xf>
    <xf numFmtId="165" fontId="22" fillId="22" borderId="0" xfId="0" applyNumberFormat="1" applyFont="1" applyFill="1" applyAlignment="1" applyProtection="1">
      <alignment horizontal="center" vertical="top" wrapText="1"/>
      <protection locked="0"/>
    </xf>
    <xf numFmtId="165" fontId="0" fillId="22" borderId="15" xfId="0" applyNumberFormat="1" applyFill="1" applyBorder="1" applyAlignment="1" applyProtection="1">
      <alignment horizontal="center" vertical="top"/>
      <protection locked="0"/>
    </xf>
    <xf numFmtId="2" fontId="0" fillId="0" borderId="0" xfId="0" applyNumberFormat="1"/>
    <xf numFmtId="2" fontId="0" fillId="0" borderId="15" xfId="0" applyNumberFormat="1" applyBorder="1"/>
    <xf numFmtId="49" fontId="0" fillId="0" borderId="57" xfId="0" applyNumberFormat="1" applyBorder="1" applyAlignment="1">
      <alignment vertical="top" wrapText="1"/>
    </xf>
    <xf numFmtId="49" fontId="0" fillId="0" borderId="58" xfId="0" applyNumberFormat="1" applyBorder="1" applyAlignment="1">
      <alignment vertical="top" wrapText="1"/>
    </xf>
    <xf numFmtId="0" fontId="0" fillId="0" borderId="74" xfId="0" applyBorder="1"/>
    <xf numFmtId="166" fontId="0" fillId="0" borderId="82" xfId="0" applyNumberFormat="1" applyBorder="1"/>
    <xf numFmtId="166" fontId="0" fillId="0" borderId="20" xfId="0" applyNumberFormat="1" applyBorder="1"/>
    <xf numFmtId="166" fontId="0" fillId="0" borderId="52" xfId="0" applyNumberFormat="1" applyBorder="1"/>
    <xf numFmtId="166" fontId="0" fillId="0" borderId="82" xfId="0" applyNumberFormat="1" applyBorder="1" applyAlignment="1">
      <alignment vertical="top" wrapText="1"/>
    </xf>
    <xf numFmtId="166" fontId="0" fillId="0" borderId="20" xfId="0" applyNumberFormat="1" applyBorder="1" applyAlignment="1">
      <alignment vertical="top" wrapText="1"/>
    </xf>
    <xf numFmtId="166" fontId="0" fillId="0" borderId="75" xfId="0" applyNumberFormat="1" applyBorder="1" applyAlignment="1">
      <alignment vertical="top" wrapText="1"/>
    </xf>
    <xf numFmtId="166" fontId="0" fillId="0" borderId="3" xfId="0" applyNumberFormat="1" applyBorder="1" applyAlignment="1">
      <alignment vertical="top" wrapText="1"/>
    </xf>
    <xf numFmtId="166" fontId="0" fillId="0" borderId="3" xfId="0" applyNumberFormat="1" applyBorder="1"/>
    <xf numFmtId="166" fontId="0" fillId="0" borderId="76" xfId="0" applyNumberFormat="1" applyBorder="1"/>
    <xf numFmtId="0" fontId="20" fillId="0" borderId="15" xfId="0" applyFont="1" applyBorder="1" applyProtection="1">
      <protection locked="0"/>
    </xf>
    <xf numFmtId="0" fontId="12" fillId="23" borderId="19" xfId="3" applyFill="1" applyBorder="1" applyProtection="1">
      <protection locked="0"/>
    </xf>
    <xf numFmtId="0" fontId="34" fillId="14" borderId="69" xfId="24" applyFont="1" applyFill="1" applyBorder="1" applyProtection="1">
      <protection locked="0"/>
    </xf>
    <xf numFmtId="0" fontId="34" fillId="22" borderId="74" xfId="24" applyFont="1" applyFill="1" applyBorder="1" applyProtection="1">
      <protection locked="0"/>
    </xf>
    <xf numFmtId="0" fontId="34" fillId="22" borderId="69" xfId="24" applyFont="1" applyFill="1" applyBorder="1" applyProtection="1">
      <protection locked="0"/>
    </xf>
    <xf numFmtId="0" fontId="21" fillId="0" borderId="39" xfId="3" applyFont="1" applyBorder="1" applyAlignment="1" applyProtection="1">
      <alignment vertical="top" wrapText="1"/>
      <protection locked="0"/>
    </xf>
    <xf numFmtId="0" fontId="20" fillId="0" borderId="0" xfId="0" applyFont="1"/>
    <xf numFmtId="0" fontId="9" fillId="0" borderId="12" xfId="0" applyFont="1" applyBorder="1"/>
    <xf numFmtId="0" fontId="24" fillId="0" borderId="0" xfId="0" applyFon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0" fillId="0" borderId="18" xfId="0" applyBorder="1" applyAlignment="1">
      <alignment wrapText="1"/>
    </xf>
    <xf numFmtId="0" fontId="9" fillId="0" borderId="15" xfId="0" applyFont="1" applyBorder="1" applyAlignment="1">
      <alignment horizontal="left"/>
    </xf>
    <xf numFmtId="0" fontId="9" fillId="0" borderId="15" xfId="0" applyFont="1" applyBorder="1"/>
    <xf numFmtId="0" fontId="43" fillId="0" borderId="0" xfId="0" applyFont="1"/>
    <xf numFmtId="0" fontId="42" fillId="0" borderId="11" xfId="0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42" fillId="0" borderId="0" xfId="0" applyFont="1"/>
    <xf numFmtId="0" fontId="0" fillId="0" borderId="11" xfId="0" applyBorder="1"/>
    <xf numFmtId="0" fontId="0" fillId="0" borderId="17" xfId="0" applyBorder="1" applyAlignment="1">
      <alignment vertical="center"/>
    </xf>
    <xf numFmtId="0" fontId="20" fillId="0" borderId="17" xfId="0" applyFont="1" applyBorder="1"/>
    <xf numFmtId="0" fontId="45" fillId="0" borderId="0" xfId="0" applyFont="1"/>
    <xf numFmtId="0" fontId="44" fillId="0" borderId="0" xfId="0" applyFont="1"/>
    <xf numFmtId="0" fontId="20" fillId="0" borderId="11" xfId="0" applyFont="1" applyBorder="1"/>
    <xf numFmtId="0" fontId="31" fillId="0" borderId="17" xfId="0" applyFont="1" applyBorder="1"/>
    <xf numFmtId="0" fontId="0" fillId="0" borderId="17" xfId="0" applyBorder="1" applyAlignment="1">
      <alignment horizontal="left"/>
    </xf>
    <xf numFmtId="0" fontId="12" fillId="14" borderId="22" xfId="3" applyFill="1" applyBorder="1" applyProtection="1">
      <protection locked="0"/>
    </xf>
    <xf numFmtId="1" fontId="0" fillId="0" borderId="25" xfId="0" applyNumberFormat="1" applyBorder="1" applyAlignment="1">
      <alignment horizontal="center" vertical="top"/>
    </xf>
    <xf numFmtId="165" fontId="0" fillId="0" borderId="80" xfId="0" applyNumberFormat="1" applyBorder="1" applyAlignment="1">
      <alignment horizontal="center" vertical="top"/>
    </xf>
    <xf numFmtId="166" fontId="0" fillId="0" borderId="80" xfId="0" applyNumberFormat="1" applyBorder="1" applyAlignment="1">
      <alignment horizontal="center" vertical="top"/>
    </xf>
    <xf numFmtId="0" fontId="8" fillId="0" borderId="0" xfId="30" applyFill="1" applyProtection="1"/>
    <xf numFmtId="0" fontId="0" fillId="0" borderId="25" xfId="0" applyBorder="1"/>
    <xf numFmtId="0" fontId="0" fillId="0" borderId="7" xfId="0" applyBorder="1"/>
    <xf numFmtId="0" fontId="0" fillId="0" borderId="48" xfId="0" applyBorder="1"/>
    <xf numFmtId="0" fontId="0" fillId="0" borderId="10" xfId="0" applyBorder="1"/>
    <xf numFmtId="0" fontId="0" fillId="0" borderId="4" xfId="0" applyBorder="1"/>
    <xf numFmtId="0" fontId="0" fillId="0" borderId="28" xfId="0" applyBorder="1"/>
    <xf numFmtId="167" fontId="0" fillId="0" borderId="60" xfId="0" applyNumberFormat="1" applyBorder="1"/>
    <xf numFmtId="0" fontId="0" fillId="0" borderId="12" xfId="0" applyBorder="1" applyAlignment="1">
      <alignment horizontal="left"/>
    </xf>
    <xf numFmtId="0" fontId="0" fillId="23" borderId="27" xfId="0" applyFill="1" applyBorder="1" applyAlignment="1" applyProtection="1">
      <alignment horizontal="left"/>
      <protection locked="0"/>
    </xf>
    <xf numFmtId="0" fontId="0" fillId="23" borderId="32" xfId="0" applyFill="1" applyBorder="1" applyAlignment="1" applyProtection="1">
      <alignment horizontal="left"/>
      <protection locked="0"/>
    </xf>
    <xf numFmtId="0" fontId="0" fillId="23" borderId="60" xfId="0" applyFill="1" applyBorder="1" applyProtection="1">
      <protection locked="0"/>
    </xf>
    <xf numFmtId="0" fontId="0" fillId="23" borderId="43" xfId="0" applyFill="1" applyBorder="1" applyProtection="1">
      <protection locked="0"/>
    </xf>
    <xf numFmtId="0" fontId="0" fillId="23" borderId="60" xfId="0" applyFill="1" applyBorder="1" applyAlignment="1" applyProtection="1">
      <alignment horizontal="right"/>
      <protection locked="0"/>
    </xf>
    <xf numFmtId="0" fontId="0" fillId="23" borderId="43" xfId="0" applyFill="1" applyBorder="1" applyAlignment="1" applyProtection="1">
      <alignment horizontal="right"/>
      <protection locked="0"/>
    </xf>
    <xf numFmtId="0" fontId="0" fillId="23" borderId="28" xfId="0" applyFill="1" applyBorder="1" applyProtection="1">
      <protection locked="0"/>
    </xf>
    <xf numFmtId="0" fontId="0" fillId="23" borderId="33" xfId="0" applyFill="1" applyBorder="1" applyProtection="1">
      <protection locked="0"/>
    </xf>
    <xf numFmtId="0" fontId="0" fillId="23" borderId="28" xfId="0" applyFill="1" applyBorder="1" applyAlignment="1" applyProtection="1">
      <alignment horizontal="right"/>
      <protection locked="0"/>
    </xf>
    <xf numFmtId="0" fontId="0" fillId="23" borderId="33" xfId="0" applyFill="1" applyBorder="1" applyAlignment="1" applyProtection="1">
      <alignment horizontal="right"/>
      <protection locked="0"/>
    </xf>
    <xf numFmtId="0" fontId="12" fillId="25" borderId="71" xfId="3" applyFill="1" applyBorder="1" applyProtection="1">
      <protection locked="0"/>
    </xf>
    <xf numFmtId="0" fontId="12" fillId="25" borderId="22" xfId="3" applyFill="1" applyBorder="1" applyProtection="1">
      <protection locked="0"/>
    </xf>
    <xf numFmtId="2" fontId="12" fillId="25" borderId="1" xfId="24" applyNumberFormat="1" applyFont="1" applyFill="1" applyBorder="1" applyProtection="1">
      <protection locked="0"/>
    </xf>
    <xf numFmtId="0" fontId="12" fillId="25" borderId="4" xfId="3" applyFill="1" applyBorder="1" applyProtection="1">
      <protection locked="0"/>
    </xf>
    <xf numFmtId="0" fontId="0" fillId="25" borderId="19" xfId="3" applyFont="1" applyFill="1" applyBorder="1" applyAlignment="1" applyProtection="1">
      <alignment horizontal="center" vertical="center"/>
      <protection locked="0"/>
    </xf>
    <xf numFmtId="0" fontId="12" fillId="25" borderId="49" xfId="3" applyFill="1" applyBorder="1" applyProtection="1">
      <protection locked="0"/>
    </xf>
    <xf numFmtId="0" fontId="12" fillId="26" borderId="19" xfId="3" applyFill="1" applyBorder="1" applyProtection="1">
      <protection locked="0"/>
    </xf>
    <xf numFmtId="0" fontId="12" fillId="26" borderId="4" xfId="3" applyFill="1" applyBorder="1" applyProtection="1">
      <protection locked="0"/>
    </xf>
    <xf numFmtId="165" fontId="12" fillId="16" borderId="71" xfId="3" applyNumberFormat="1" applyFill="1" applyBorder="1"/>
    <xf numFmtId="2" fontId="12" fillId="16" borderId="1" xfId="3" applyNumberFormat="1" applyFill="1" applyBorder="1"/>
    <xf numFmtId="0" fontId="12" fillId="16" borderId="19" xfId="3" applyFill="1" applyBorder="1"/>
    <xf numFmtId="2" fontId="12" fillId="24" borderId="79" xfId="3" applyNumberFormat="1" applyFill="1" applyBorder="1"/>
    <xf numFmtId="2" fontId="12" fillId="24" borderId="83" xfId="3" applyNumberFormat="1" applyFill="1" applyBorder="1"/>
    <xf numFmtId="2" fontId="12" fillId="24" borderId="78" xfId="3" applyNumberFormat="1" applyFill="1" applyBorder="1"/>
    <xf numFmtId="2" fontId="12" fillId="16" borderId="19" xfId="3" applyNumberFormat="1" applyFill="1" applyBorder="1"/>
    <xf numFmtId="2" fontId="12" fillId="16" borderId="4" xfId="3" applyNumberFormat="1" applyFill="1" applyBorder="1"/>
    <xf numFmtId="2" fontId="12" fillId="16" borderId="49" xfId="3" applyNumberFormat="1" applyFill="1" applyBorder="1"/>
    <xf numFmtId="2" fontId="12" fillId="24" borderId="19" xfId="3" applyNumberFormat="1" applyFill="1" applyBorder="1"/>
    <xf numFmtId="2" fontId="12" fillId="24" borderId="4" xfId="3" applyNumberFormat="1" applyFill="1" applyBorder="1"/>
    <xf numFmtId="2" fontId="12" fillId="24" borderId="49" xfId="3" applyNumberFormat="1" applyFill="1" applyBorder="1"/>
    <xf numFmtId="0" fontId="40" fillId="0" borderId="0" xfId="0" applyFont="1"/>
    <xf numFmtId="0" fontId="33" fillId="0" borderId="76" xfId="3" applyFont="1" applyBorder="1" applyAlignment="1" applyProtection="1">
      <alignment vertical="top"/>
      <protection locked="0"/>
    </xf>
    <xf numFmtId="0" fontId="0" fillId="0" borderId="75" xfId="3" applyFont="1" applyBorder="1" applyAlignment="1">
      <alignment vertical="top"/>
    </xf>
    <xf numFmtId="0" fontId="0" fillId="0" borderId="3" xfId="3" applyFont="1" applyBorder="1" applyAlignment="1">
      <alignment vertical="top"/>
    </xf>
    <xf numFmtId="0" fontId="0" fillId="0" borderId="76" xfId="3" applyFont="1" applyBorder="1" applyAlignment="1">
      <alignment vertical="top"/>
    </xf>
    <xf numFmtId="0" fontId="0" fillId="0" borderId="14" xfId="3" applyFont="1" applyBorder="1" applyAlignment="1">
      <alignment vertical="top"/>
    </xf>
    <xf numFmtId="0" fontId="0" fillId="0" borderId="16" xfId="3" applyFont="1" applyBorder="1" applyAlignment="1">
      <alignment vertical="top"/>
    </xf>
    <xf numFmtId="0" fontId="0" fillId="0" borderId="15" xfId="3" applyFont="1" applyBorder="1" applyAlignment="1">
      <alignment vertical="top"/>
    </xf>
    <xf numFmtId="0" fontId="0" fillId="0" borderId="15" xfId="3" applyFont="1" applyBorder="1" applyAlignment="1" applyProtection="1">
      <alignment vertical="top"/>
      <protection locked="0"/>
    </xf>
    <xf numFmtId="0" fontId="0" fillId="0" borderId="53" xfId="3" applyFont="1" applyBorder="1" applyAlignment="1" applyProtection="1">
      <alignment vertical="top"/>
      <protection locked="0"/>
    </xf>
    <xf numFmtId="0" fontId="33" fillId="0" borderId="54" xfId="3" applyFont="1" applyBorder="1" applyAlignment="1" applyProtection="1">
      <alignment vertical="top"/>
      <protection locked="0"/>
    </xf>
    <xf numFmtId="0" fontId="0" fillId="0" borderId="55" xfId="3" applyFont="1" applyBorder="1" applyAlignment="1" applyProtection="1">
      <alignment vertical="top"/>
      <protection locked="0"/>
    </xf>
    <xf numFmtId="0" fontId="0" fillId="0" borderId="39" xfId="3" applyFont="1" applyBorder="1" applyAlignment="1" applyProtection="1">
      <alignment vertical="top"/>
      <protection locked="0"/>
    </xf>
    <xf numFmtId="0" fontId="0" fillId="0" borderId="59" xfId="3" applyFont="1" applyBorder="1" applyAlignment="1" applyProtection="1">
      <alignment vertical="top"/>
      <protection locked="0"/>
    </xf>
    <xf numFmtId="0" fontId="33" fillId="0" borderId="70" xfId="0" applyFont="1" applyBorder="1"/>
    <xf numFmtId="2" fontId="12" fillId="0" borderId="20" xfId="3" applyNumberFormat="1" applyBorder="1"/>
    <xf numFmtId="0" fontId="12" fillId="0" borderId="17" xfId="3" applyBorder="1"/>
    <xf numFmtId="0" fontId="12" fillId="0" borderId="18" xfId="3" applyBorder="1"/>
    <xf numFmtId="0" fontId="12" fillId="0" borderId="11" xfId="3" applyBorder="1"/>
    <xf numFmtId="0" fontId="12" fillId="0" borderId="0" xfId="3"/>
    <xf numFmtId="165" fontId="12" fillId="0" borderId="0" xfId="3" applyNumberFormat="1"/>
    <xf numFmtId="0" fontId="12" fillId="0" borderId="52" xfId="3" applyBorder="1"/>
    <xf numFmtId="0" fontId="33" fillId="0" borderId="20" xfId="0" applyFont="1" applyBorder="1"/>
    <xf numFmtId="2" fontId="12" fillId="0" borderId="52" xfId="3" applyNumberFormat="1" applyBorder="1"/>
    <xf numFmtId="0" fontId="33" fillId="0" borderId="85" xfId="0" applyFont="1" applyBorder="1"/>
    <xf numFmtId="0" fontId="33" fillId="0" borderId="7" xfId="0" applyFont="1" applyBorder="1"/>
    <xf numFmtId="2" fontId="12" fillId="0" borderId="7" xfId="3" applyNumberFormat="1" applyBorder="1"/>
    <xf numFmtId="0" fontId="12" fillId="0" borderId="7" xfId="3" applyBorder="1"/>
    <xf numFmtId="165" fontId="12" fillId="0" borderId="7" xfId="3" applyNumberFormat="1" applyBorder="1"/>
    <xf numFmtId="0" fontId="33" fillId="0" borderId="22" xfId="0" applyFont="1" applyBorder="1"/>
    <xf numFmtId="2" fontId="12" fillId="0" borderId="22" xfId="3" applyNumberFormat="1" applyBorder="1"/>
    <xf numFmtId="0" fontId="33" fillId="0" borderId="12" xfId="0" applyFont="1" applyBorder="1"/>
    <xf numFmtId="2" fontId="12" fillId="0" borderId="12" xfId="3" applyNumberFormat="1" applyBorder="1"/>
    <xf numFmtId="0" fontId="12" fillId="0" borderId="12" xfId="3" applyBorder="1"/>
    <xf numFmtId="165" fontId="12" fillId="0" borderId="12" xfId="3" applyNumberFormat="1" applyBorder="1"/>
    <xf numFmtId="0" fontId="0" fillId="0" borderId="16" xfId="0" applyBorder="1" applyAlignment="1">
      <alignment wrapText="1"/>
    </xf>
    <xf numFmtId="165" fontId="0" fillId="0" borderId="79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31" fillId="0" borderId="11" xfId="0" applyFont="1" applyBorder="1"/>
    <xf numFmtId="0" fontId="31" fillId="0" borderId="14" xfId="0" applyFont="1" applyBorder="1"/>
    <xf numFmtId="165" fontId="0" fillId="0" borderId="12" xfId="0" applyNumberFormat="1" applyBorder="1" applyAlignment="1">
      <alignment horizontal="center" vertical="top"/>
    </xf>
    <xf numFmtId="165" fontId="0" fillId="0" borderId="15" xfId="0" applyNumberFormat="1" applyBorder="1" applyAlignment="1">
      <alignment horizontal="center" vertical="top"/>
    </xf>
    <xf numFmtId="2" fontId="0" fillId="0" borderId="15" xfId="0" applyNumberFormat="1" applyBorder="1" applyAlignment="1">
      <alignment horizontal="left"/>
    </xf>
    <xf numFmtId="2" fontId="0" fillId="14" borderId="86" xfId="0" applyNumberFormat="1" applyFill="1" applyBorder="1" applyAlignment="1" applyProtection="1">
      <alignment horizontal="center" vertical="top"/>
      <protection locked="0"/>
    </xf>
    <xf numFmtId="2" fontId="0" fillId="14" borderId="87" xfId="0" applyNumberFormat="1" applyFill="1" applyBorder="1" applyAlignment="1" applyProtection="1">
      <alignment horizontal="center" vertical="center"/>
      <protection locked="0"/>
    </xf>
    <xf numFmtId="2" fontId="0" fillId="0" borderId="87" xfId="0" applyNumberFormat="1" applyBorder="1" applyAlignment="1">
      <alignment horizontal="center" vertical="top"/>
    </xf>
    <xf numFmtId="2" fontId="0" fillId="0" borderId="88" xfId="0" applyNumberFormat="1" applyBorder="1" applyAlignment="1">
      <alignment horizontal="center" vertical="top"/>
    </xf>
    <xf numFmtId="0" fontId="0" fillId="0" borderId="69" xfId="0" applyBorder="1"/>
    <xf numFmtId="0" fontId="0" fillId="0" borderId="73" xfId="0" applyBorder="1"/>
    <xf numFmtId="1" fontId="0" fillId="14" borderId="81" xfId="0" applyNumberFormat="1" applyFill="1" applyBorder="1" applyAlignment="1" applyProtection="1">
      <alignment horizontal="center" vertical="center"/>
      <protection locked="0"/>
    </xf>
    <xf numFmtId="1" fontId="0" fillId="14" borderId="23" xfId="0" applyNumberFormat="1" applyFill="1" applyBorder="1" applyAlignment="1" applyProtection="1">
      <alignment horizontal="center" vertical="center"/>
      <protection locked="0"/>
    </xf>
    <xf numFmtId="0" fontId="25" fillId="14" borderId="0" xfId="0" applyFont="1" applyFill="1" applyAlignment="1" applyProtection="1">
      <alignment horizontal="center" vertical="center"/>
      <protection locked="0"/>
    </xf>
    <xf numFmtId="1" fontId="0" fillId="14" borderId="24" xfId="0" applyNumberFormat="1" applyFill="1" applyBorder="1" applyAlignment="1" applyProtection="1">
      <alignment horizontal="center" vertical="center"/>
      <protection locked="0"/>
    </xf>
    <xf numFmtId="1" fontId="40" fillId="0" borderId="24" xfId="0" applyNumberFormat="1" applyFont="1" applyBorder="1" applyAlignment="1">
      <alignment horizontal="center" vertical="center"/>
    </xf>
    <xf numFmtId="1" fontId="0" fillId="23" borderId="80" xfId="0" applyNumberFormat="1" applyFill="1" applyBorder="1" applyAlignment="1" applyProtection="1">
      <alignment horizontal="center" vertical="center"/>
      <protection locked="0"/>
    </xf>
    <xf numFmtId="0" fontId="45" fillId="0" borderId="17" xfId="0" applyFont="1" applyBorder="1"/>
    <xf numFmtId="0" fontId="45" fillId="0" borderId="15" xfId="0" applyFont="1" applyBorder="1"/>
    <xf numFmtId="165" fontId="12" fillId="0" borderId="0" xfId="3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3" xfId="0" applyBorder="1" applyAlignment="1">
      <alignment wrapText="1"/>
    </xf>
    <xf numFmtId="0" fontId="0" fillId="0" borderId="19" xfId="3" applyFont="1" applyBorder="1" applyAlignment="1" applyProtection="1">
      <alignment horizontal="center" vertical="center"/>
      <protection locked="0"/>
    </xf>
    <xf numFmtId="0" fontId="31" fillId="0" borderId="12" xfId="0" applyFont="1" applyBorder="1"/>
    <xf numFmtId="0" fontId="31" fillId="0" borderId="0" xfId="0" applyFont="1"/>
    <xf numFmtId="0" fontId="31" fillId="0" borderId="15" xfId="0" applyFont="1" applyBorder="1"/>
    <xf numFmtId="0" fontId="0" fillId="0" borderId="90" xfId="3" applyFont="1" applyBorder="1" applyAlignment="1">
      <alignment horizontal="center" vertical="center"/>
    </xf>
    <xf numFmtId="0" fontId="0" fillId="0" borderId="91" xfId="3" applyFont="1" applyBorder="1" applyAlignment="1">
      <alignment horizontal="center" vertical="center"/>
    </xf>
    <xf numFmtId="0" fontId="0" fillId="0" borderId="92" xfId="3" applyFont="1" applyBorder="1" applyAlignment="1">
      <alignment horizontal="center" vertical="center"/>
    </xf>
    <xf numFmtId="0" fontId="0" fillId="0" borderId="17" xfId="0" applyBorder="1" applyAlignment="1">
      <alignment horizontal="right" vertical="center"/>
    </xf>
    <xf numFmtId="0" fontId="0" fillId="0" borderId="14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2" fontId="0" fillId="0" borderId="1" xfId="0" applyNumberFormat="1" applyBorder="1" applyAlignment="1">
      <alignment horizontal="center" vertical="center"/>
    </xf>
    <xf numFmtId="0" fontId="9" fillId="0" borderId="0" xfId="0" applyFont="1" applyAlignment="1">
      <alignment vertical="center"/>
    </xf>
    <xf numFmtId="2" fontId="0" fillId="0" borderId="19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9" fillId="0" borderId="15" xfId="0" applyFont="1" applyBorder="1" applyAlignment="1">
      <alignment vertical="center"/>
    </xf>
    <xf numFmtId="2" fontId="0" fillId="0" borderId="79" xfId="0" applyNumberFormat="1" applyBorder="1" applyAlignment="1">
      <alignment horizontal="center" vertical="center"/>
    </xf>
    <xf numFmtId="0" fontId="9" fillId="0" borderId="89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165" fontId="0" fillId="23" borderId="12" xfId="0" applyNumberFormat="1" applyFill="1" applyBorder="1" applyAlignment="1" applyProtection="1">
      <alignment horizontal="center" vertical="center"/>
      <protection locked="0"/>
    </xf>
    <xf numFmtId="2" fontId="0" fillId="23" borderId="0" xfId="0" applyNumberFormat="1" applyFill="1" applyAlignment="1" applyProtection="1">
      <alignment horizontal="center" vertical="center"/>
      <protection locked="0"/>
    </xf>
    <xf numFmtId="0" fontId="12" fillId="24" borderId="1" xfId="3" applyFill="1" applyBorder="1"/>
    <xf numFmtId="0" fontId="12" fillId="16" borderId="1" xfId="3" applyFill="1" applyBorder="1"/>
    <xf numFmtId="0" fontId="21" fillId="16" borderId="92" xfId="3" applyFont="1" applyFill="1" applyBorder="1" applyAlignment="1" applyProtection="1">
      <alignment vertical="top" wrapText="1"/>
      <protection locked="0"/>
    </xf>
    <xf numFmtId="165" fontId="12" fillId="24" borderId="93" xfId="3" applyNumberFormat="1" applyFill="1" applyBorder="1"/>
    <xf numFmtId="165" fontId="12" fillId="16" borderId="93" xfId="3" applyNumberFormat="1" applyFill="1" applyBorder="1"/>
    <xf numFmtId="0" fontId="0" fillId="0" borderId="62" xfId="0" applyBorder="1" applyAlignment="1">
      <alignment horizontal="left"/>
    </xf>
    <xf numFmtId="0" fontId="0" fillId="0" borderId="12" xfId="3" applyFont="1" applyBorder="1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5" xfId="3" applyFont="1" applyBorder="1" applyAlignment="1">
      <alignment horizontal="center" vertical="center"/>
    </xf>
    <xf numFmtId="165" fontId="12" fillId="0" borderId="12" xfId="3" applyNumberFormat="1" applyBorder="1" applyAlignment="1">
      <alignment horizontal="center" vertical="center"/>
    </xf>
    <xf numFmtId="165" fontId="12" fillId="0" borderId="15" xfId="3" applyNumberFormat="1" applyBorder="1" applyAlignment="1">
      <alignment horizontal="center" vertical="center"/>
    </xf>
    <xf numFmtId="0" fontId="0" fillId="0" borderId="11" xfId="0" applyBorder="1" applyAlignment="1">
      <alignment horizontal="right"/>
    </xf>
    <xf numFmtId="0" fontId="0" fillId="0" borderId="28" xfId="0" applyBorder="1" applyAlignment="1">
      <alignment horizontal="right"/>
    </xf>
    <xf numFmtId="10" fontId="12" fillId="0" borderId="0" xfId="3" applyNumberFormat="1"/>
    <xf numFmtId="2" fontId="12" fillId="0" borderId="71" xfId="3" applyNumberFormat="1" applyBorder="1"/>
    <xf numFmtId="2" fontId="0" fillId="0" borderId="62" xfId="0" applyNumberFormat="1" applyBorder="1"/>
    <xf numFmtId="2" fontId="12" fillId="0" borderId="77" xfId="3" applyNumberFormat="1" applyBorder="1"/>
    <xf numFmtId="165" fontId="9" fillId="27" borderId="0" xfId="0" quotePrefix="1" applyNumberFormat="1" applyFont="1" applyFill="1" applyAlignment="1">
      <alignment horizontal="center" vertical="top"/>
    </xf>
    <xf numFmtId="165" fontId="9" fillId="22" borderId="0" xfId="0" quotePrefix="1" applyNumberFormat="1" applyFont="1" applyFill="1" applyAlignment="1">
      <alignment horizontal="center" vertical="top"/>
    </xf>
    <xf numFmtId="165" fontId="21" fillId="0" borderId="12" xfId="0" applyNumberFormat="1" applyFont="1" applyBorder="1" applyAlignment="1">
      <alignment horizontal="center" vertical="top" wrapText="1"/>
    </xf>
    <xf numFmtId="0" fontId="0" fillId="0" borderId="60" xfId="0" applyBorder="1"/>
    <xf numFmtId="0" fontId="0" fillId="0" borderId="43" xfId="0" applyBorder="1"/>
    <xf numFmtId="1" fontId="0" fillId="0" borderId="0" xfId="0" applyNumberFormat="1" applyAlignment="1">
      <alignment horizontal="center" vertical="top"/>
    </xf>
    <xf numFmtId="0" fontId="25" fillId="0" borderId="0" xfId="0" applyFont="1" applyAlignment="1">
      <alignment horizontal="center"/>
    </xf>
    <xf numFmtId="1" fontId="0" fillId="0" borderId="12" xfId="0" applyNumberFormat="1" applyBorder="1" applyAlignment="1">
      <alignment horizontal="center" vertical="top"/>
    </xf>
    <xf numFmtId="0" fontId="6" fillId="20" borderId="19" xfId="31" applyFill="1" applyBorder="1" applyProtection="1">
      <protection locked="0"/>
    </xf>
    <xf numFmtId="0" fontId="47" fillId="17" borderId="19" xfId="3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Alignment="1">
      <alignment vertical="top" wrapText="1"/>
    </xf>
    <xf numFmtId="0" fontId="34" fillId="14" borderId="12" xfId="24" applyFont="1" applyFill="1" applyBorder="1" applyProtection="1"/>
    <xf numFmtId="0" fontId="21" fillId="16" borderId="37" xfId="3" applyFont="1" applyFill="1" applyBorder="1" applyAlignment="1">
      <alignment vertical="top" wrapText="1"/>
    </xf>
    <xf numFmtId="49" fontId="0" fillId="0" borderId="0" xfId="0" applyNumberFormat="1" applyAlignment="1">
      <alignment vertical="top" wrapText="1"/>
    </xf>
    <xf numFmtId="0" fontId="34" fillId="0" borderId="74" xfId="24" applyFont="1" applyFill="1" applyBorder="1" applyProtection="1"/>
    <xf numFmtId="0" fontId="34" fillId="0" borderId="69" xfId="24" applyFont="1" applyFill="1" applyBorder="1" applyProtection="1"/>
    <xf numFmtId="0" fontId="34" fillId="0" borderId="73" xfId="24" applyFont="1" applyFill="1" applyBorder="1" applyProtection="1"/>
    <xf numFmtId="0" fontId="34" fillId="0" borderId="18" xfId="24" applyFont="1" applyFill="1" applyBorder="1" applyProtection="1"/>
    <xf numFmtId="0" fontId="35" fillId="0" borderId="73" xfId="3" applyFont="1" applyBorder="1" applyAlignment="1">
      <alignment horizontal="center"/>
    </xf>
    <xf numFmtId="0" fontId="35" fillId="0" borderId="74" xfId="3" applyFont="1" applyBorder="1"/>
    <xf numFmtId="0" fontId="35" fillId="0" borderId="69" xfId="3" applyFont="1" applyBorder="1"/>
    <xf numFmtId="0" fontId="35" fillId="0" borderId="73" xfId="3" applyFont="1" applyBorder="1"/>
    <xf numFmtId="0" fontId="34" fillId="16" borderId="11" xfId="3" applyFont="1" applyFill="1" applyBorder="1"/>
    <xf numFmtId="0" fontId="21" fillId="16" borderId="13" xfId="3" applyFont="1" applyFill="1" applyBorder="1"/>
    <xf numFmtId="0" fontId="21" fillId="16" borderId="12" xfId="3" applyFont="1" applyFill="1" applyBorder="1"/>
    <xf numFmtId="0" fontId="21" fillId="16" borderId="66" xfId="0" applyFont="1" applyFill="1" applyBorder="1"/>
    <xf numFmtId="0" fontId="21" fillId="16" borderId="67" xfId="0" applyFont="1" applyFill="1" applyBorder="1"/>
    <xf numFmtId="0" fontId="21" fillId="16" borderId="68" xfId="0" applyFont="1" applyFill="1" applyBorder="1"/>
    <xf numFmtId="0" fontId="36" fillId="0" borderId="26" xfId="0" applyFont="1" applyBorder="1"/>
    <xf numFmtId="0" fontId="36" fillId="0" borderId="0" xfId="0" applyFont="1"/>
    <xf numFmtId="0" fontId="36" fillId="0" borderId="11" xfId="0" applyFont="1" applyBorder="1"/>
    <xf numFmtId="0" fontId="36" fillId="0" borderId="12" xfId="0" applyFont="1" applyBorder="1"/>
    <xf numFmtId="0" fontId="36" fillId="0" borderId="13" xfId="0" applyFont="1" applyBorder="1"/>
    <xf numFmtId="0" fontId="21" fillId="16" borderId="75" xfId="3" applyFont="1" applyFill="1" applyBorder="1" applyAlignment="1">
      <alignment vertical="top" wrapText="1"/>
    </xf>
    <xf numFmtId="0" fontId="21" fillId="16" borderId="3" xfId="3" applyFont="1" applyFill="1" applyBorder="1" applyAlignment="1">
      <alignment vertical="top" wrapText="1"/>
    </xf>
    <xf numFmtId="0" fontId="21" fillId="16" borderId="59" xfId="3" applyFont="1" applyFill="1" applyBorder="1" applyAlignment="1">
      <alignment vertical="top" wrapText="1"/>
    </xf>
    <xf numFmtId="0" fontId="21" fillId="0" borderId="39" xfId="3" applyFont="1" applyBorder="1" applyAlignment="1">
      <alignment vertical="top" wrapText="1"/>
    </xf>
    <xf numFmtId="0" fontId="21" fillId="0" borderId="18" xfId="3" applyFont="1" applyBorder="1" applyAlignment="1">
      <alignment vertical="top" wrapText="1"/>
    </xf>
    <xf numFmtId="0" fontId="21" fillId="16" borderId="36" xfId="3" applyFont="1" applyFill="1" applyBorder="1" applyAlignment="1">
      <alignment vertical="top" wrapText="1"/>
    </xf>
    <xf numFmtId="0" fontId="14" fillId="16" borderId="59" xfId="3" applyFont="1" applyFill="1" applyBorder="1" applyAlignment="1">
      <alignment vertical="top"/>
    </xf>
    <xf numFmtId="0" fontId="14" fillId="16" borderId="59" xfId="3" applyFont="1" applyFill="1" applyBorder="1" applyAlignment="1">
      <alignment vertical="top" wrapText="1"/>
    </xf>
    <xf numFmtId="0" fontId="21" fillId="16" borderId="76" xfId="3" applyFont="1" applyFill="1" applyBorder="1" applyAlignment="1">
      <alignment vertical="top" wrapText="1"/>
    </xf>
    <xf numFmtId="0" fontId="21" fillId="16" borderId="14" xfId="3" applyFont="1" applyFill="1" applyBorder="1" applyAlignment="1">
      <alignment vertical="top" wrapText="1"/>
    </xf>
    <xf numFmtId="0" fontId="21" fillId="16" borderId="16" xfId="3" applyFont="1" applyFill="1" applyBorder="1" applyAlignment="1">
      <alignment vertical="top" wrapText="1"/>
    </xf>
    <xf numFmtId="0" fontId="21" fillId="16" borderId="15" xfId="3" applyFont="1" applyFill="1" applyBorder="1" applyAlignment="1">
      <alignment vertical="top" wrapText="1"/>
    </xf>
    <xf numFmtId="0" fontId="21" fillId="16" borderId="76" xfId="3" applyFont="1" applyFill="1" applyBorder="1" applyAlignment="1">
      <alignment vertical="top"/>
    </xf>
    <xf numFmtId="0" fontId="21" fillId="16" borderId="53" xfId="3" applyFont="1" applyFill="1" applyBorder="1" applyAlignment="1">
      <alignment vertical="top" wrapText="1"/>
    </xf>
    <xf numFmtId="0" fontId="21" fillId="16" borderId="54" xfId="3" applyFont="1" applyFill="1" applyBorder="1" applyAlignment="1">
      <alignment vertical="top" wrapText="1"/>
    </xf>
    <xf numFmtId="0" fontId="21" fillId="16" borderId="55" xfId="3" applyFont="1" applyFill="1" applyBorder="1" applyAlignment="1">
      <alignment vertical="top" wrapText="1"/>
    </xf>
    <xf numFmtId="0" fontId="21" fillId="16" borderId="39" xfId="3" applyFont="1" applyFill="1" applyBorder="1" applyAlignment="1">
      <alignment vertical="top" wrapText="1"/>
    </xf>
    <xf numFmtId="0" fontId="21" fillId="16" borderId="0" xfId="3" applyFont="1" applyFill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0" borderId="16" xfId="0" applyBorder="1" applyAlignment="1">
      <alignment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7" fillId="0" borderId="0" xfId="3" applyFont="1"/>
    <xf numFmtId="0" fontId="12" fillId="25" borderId="19" xfId="3" applyFill="1" applyBorder="1" applyProtection="1">
      <protection locked="0"/>
    </xf>
    <xf numFmtId="0" fontId="49" fillId="28" borderId="0" xfId="0" applyFont="1" applyFill="1" applyProtection="1">
      <protection locked="0"/>
    </xf>
    <xf numFmtId="0" fontId="50" fillId="29" borderId="0" xfId="0" applyFont="1" applyFill="1" applyProtection="1">
      <protection locked="0"/>
    </xf>
    <xf numFmtId="0" fontId="0" fillId="31" borderId="0" xfId="0" applyFill="1" applyProtection="1">
      <protection locked="0"/>
    </xf>
    <xf numFmtId="0" fontId="49" fillId="28" borderId="0" xfId="0" applyFont="1" applyFill="1"/>
    <xf numFmtId="0" fontId="49" fillId="20" borderId="0" xfId="0" applyFont="1" applyFill="1"/>
    <xf numFmtId="0" fontId="49" fillId="33" borderId="0" xfId="0" applyFont="1" applyFill="1"/>
    <xf numFmtId="0" fontId="0" fillId="0" borderId="0" xfId="0" applyAlignment="1">
      <alignment horizontal="right"/>
    </xf>
    <xf numFmtId="0" fontId="50" fillId="29" borderId="0" xfId="0" applyFont="1" applyFill="1"/>
    <xf numFmtId="0" fontId="0" fillId="31" borderId="0" xfId="0" applyFill="1"/>
    <xf numFmtId="0" fontId="50" fillId="30" borderId="0" xfId="0" applyFont="1" applyFill="1"/>
    <xf numFmtId="0" fontId="50" fillId="32" borderId="0" xfId="0" applyFont="1" applyFill="1"/>
    <xf numFmtId="0" fontId="50" fillId="34" borderId="0" xfId="0" applyFont="1" applyFill="1"/>
    <xf numFmtId="0" fontId="6" fillId="0" borderId="0" xfId="31" applyProtection="1">
      <protection locked="0"/>
    </xf>
    <xf numFmtId="0" fontId="4" fillId="0" borderId="0" xfId="31" applyFont="1" applyProtection="1">
      <protection locked="0"/>
    </xf>
    <xf numFmtId="0" fontId="25" fillId="0" borderId="0" xfId="31" applyFont="1" applyAlignment="1" applyProtection="1">
      <alignment horizontal="center" vertical="center" wrapText="1"/>
      <protection locked="0"/>
    </xf>
    <xf numFmtId="0" fontId="47" fillId="0" borderId="0" xfId="31" applyFont="1" applyAlignment="1" applyProtection="1">
      <alignment horizontal="center" vertical="center" wrapText="1"/>
      <protection locked="0"/>
    </xf>
    <xf numFmtId="0" fontId="6" fillId="0" borderId="0" xfId="31"/>
    <xf numFmtId="0" fontId="4" fillId="0" borderId="0" xfId="31" applyFont="1"/>
    <xf numFmtId="0" fontId="23" fillId="0" borderId="84" xfId="31" applyFont="1" applyBorder="1"/>
    <xf numFmtId="0" fontId="23" fillId="0" borderId="19" xfId="31" applyFont="1" applyBorder="1" applyAlignment="1">
      <alignment horizontal="center"/>
    </xf>
    <xf numFmtId="0" fontId="24" fillId="0" borderId="0" xfId="31" applyFont="1" applyAlignment="1">
      <alignment horizontal="center"/>
    </xf>
    <xf numFmtId="0" fontId="48" fillId="0" borderId="0" xfId="31" applyFont="1" applyAlignment="1">
      <alignment horizontal="center" vertical="center"/>
    </xf>
    <xf numFmtId="0" fontId="5" fillId="0" borderId="4" xfId="31" applyFont="1" applyBorder="1"/>
    <xf numFmtId="1" fontId="47" fillId="0" borderId="19" xfId="31" applyNumberFormat="1" applyFont="1" applyBorder="1" applyAlignment="1">
      <alignment horizontal="center" vertical="center" wrapText="1"/>
    </xf>
    <xf numFmtId="0" fontId="25" fillId="0" borderId="0" xfId="31" applyFont="1" applyAlignment="1">
      <alignment horizontal="center" vertical="center" wrapText="1"/>
    </xf>
    <xf numFmtId="0" fontId="47" fillId="0" borderId="0" xfId="31" applyFont="1" applyAlignment="1">
      <alignment horizontal="center" vertical="center" wrapText="1"/>
    </xf>
    <xf numFmtId="0" fontId="6" fillId="0" borderId="4" xfId="31" applyBorder="1"/>
    <xf numFmtId="0" fontId="6" fillId="0" borderId="84" xfId="31" applyBorder="1"/>
    <xf numFmtId="0" fontId="6" fillId="0" borderId="9" xfId="31" applyBorder="1"/>
    <xf numFmtId="0" fontId="6" fillId="0" borderId="6" xfId="31" applyBorder="1"/>
    <xf numFmtId="0" fontId="23" fillId="0" borderId="4" xfId="31" applyFont="1" applyBorder="1"/>
    <xf numFmtId="0" fontId="47" fillId="0" borderId="19" xfId="31" applyFont="1" applyBorder="1" applyAlignment="1">
      <alignment horizontal="center" vertical="center" wrapText="1"/>
    </xf>
    <xf numFmtId="1" fontId="6" fillId="0" borderId="19" xfId="31" applyNumberFormat="1" applyBorder="1"/>
    <xf numFmtId="2" fontId="6" fillId="0" borderId="19" xfId="31" applyNumberFormat="1" applyBorder="1"/>
    <xf numFmtId="0" fontId="3" fillId="0" borderId="0" xfId="31" applyFont="1" applyProtection="1">
      <protection locked="0"/>
    </xf>
    <xf numFmtId="49" fontId="0" fillId="14" borderId="0" xfId="0" applyNumberFormat="1" applyFill="1" applyAlignment="1" applyProtection="1">
      <alignment horizontal="left" vertical="top" wrapText="1"/>
      <protection locked="0"/>
    </xf>
    <xf numFmtId="0" fontId="2" fillId="0" borderId="0" xfId="31" applyFont="1" applyProtection="1">
      <protection locked="0"/>
    </xf>
    <xf numFmtId="165" fontId="0" fillId="14" borderId="24" xfId="0" applyNumberFormat="1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19" xfId="0" applyBorder="1" applyAlignment="1">
      <alignment horizontal="right"/>
    </xf>
    <xf numFmtId="165" fontId="0" fillId="23" borderId="23" xfId="0" applyNumberFormat="1" applyFill="1" applyBorder="1" applyAlignment="1" applyProtection="1">
      <alignment horizontal="center" vertical="top"/>
      <protection locked="0"/>
    </xf>
    <xf numFmtId="0" fontId="0" fillId="0" borderId="18" xfId="0" applyBorder="1" applyAlignment="1" applyProtection="1">
      <alignment wrapText="1"/>
      <protection locked="0"/>
    </xf>
    <xf numFmtId="0" fontId="0" fillId="17" borderId="12" xfId="0" applyFill="1" applyBorder="1" applyAlignment="1" applyProtection="1">
      <alignment horizontal="center"/>
      <protection locked="0"/>
    </xf>
    <xf numFmtId="0" fontId="9" fillId="0" borderId="11" xfId="0" applyFont="1" applyBorder="1"/>
    <xf numFmtId="0" fontId="14" fillId="0" borderId="14" xfId="0" applyFont="1" applyBorder="1"/>
    <xf numFmtId="0" fontId="9" fillId="21" borderId="12" xfId="0" applyFont="1" applyFill="1" applyBorder="1"/>
    <xf numFmtId="0" fontId="12" fillId="0" borderId="16" xfId="0" applyFont="1" applyBorder="1"/>
    <xf numFmtId="0" fontId="0" fillId="21" borderId="15" xfId="0" applyFill="1" applyBorder="1"/>
    <xf numFmtId="0" fontId="12" fillId="0" borderId="14" xfId="0" applyFont="1" applyBorder="1"/>
    <xf numFmtId="0" fontId="12" fillId="0" borderId="18" xfId="0" applyFont="1" applyBorder="1"/>
    <xf numFmtId="0" fontId="14" fillId="0" borderId="11" xfId="0" applyFont="1" applyBorder="1"/>
    <xf numFmtId="0" fontId="9" fillId="0" borderId="16" xfId="0" applyFont="1" applyBorder="1"/>
    <xf numFmtId="0" fontId="14" fillId="0" borderId="15" xfId="0" applyFont="1" applyBorder="1"/>
    <xf numFmtId="0" fontId="9" fillId="21" borderId="15" xfId="0" applyFont="1" applyFill="1" applyBorder="1"/>
    <xf numFmtId="0" fontId="12" fillId="0" borderId="0" xfId="0" applyFont="1"/>
    <xf numFmtId="1" fontId="0" fillId="20" borderId="0" xfId="0" applyNumberFormat="1" applyFill="1" applyProtection="1">
      <protection locked="0"/>
    </xf>
    <xf numFmtId="0" fontId="0" fillId="21" borderId="0" xfId="0" applyFill="1"/>
    <xf numFmtId="0" fontId="9" fillId="0" borderId="13" xfId="0" applyFont="1" applyBorder="1"/>
    <xf numFmtId="0" fontId="12" fillId="0" borderId="11" xfId="0" applyFont="1" applyBorder="1"/>
    <xf numFmtId="0" fontId="12" fillId="0" borderId="17" xfId="0" applyFont="1" applyBorder="1"/>
    <xf numFmtId="0" fontId="9" fillId="0" borderId="14" xfId="0" applyFont="1" applyBorder="1"/>
    <xf numFmtId="0" fontId="0" fillId="20" borderId="0" xfId="0" applyFill="1" applyProtection="1">
      <protection locked="0"/>
    </xf>
    <xf numFmtId="1" fontId="9" fillId="21" borderId="15" xfId="0" applyNumberFormat="1" applyFont="1" applyFill="1" applyBorder="1"/>
    <xf numFmtId="167" fontId="0" fillId="20" borderId="12" xfId="0" applyNumberFormat="1" applyFill="1" applyBorder="1" applyAlignment="1" applyProtection="1">
      <alignment horizontal="right"/>
      <protection locked="0"/>
    </xf>
    <xf numFmtId="167" fontId="0" fillId="20" borderId="15" xfId="0" applyNumberFormat="1" applyFill="1" applyBorder="1" applyAlignment="1" applyProtection="1">
      <alignment horizontal="right"/>
      <protection locked="0"/>
    </xf>
    <xf numFmtId="0" fontId="14" fillId="0" borderId="0" xfId="0" applyFont="1"/>
    <xf numFmtId="0" fontId="8" fillId="0" borderId="13" xfId="30" applyFill="1" applyBorder="1" applyProtection="1"/>
    <xf numFmtId="0" fontId="8" fillId="0" borderId="18" xfId="30" applyFill="1" applyBorder="1" applyProtection="1"/>
    <xf numFmtId="1" fontId="0" fillId="0" borderId="12" xfId="0" applyNumberFormat="1" applyBorder="1"/>
    <xf numFmtId="1" fontId="0" fillId="0" borderId="15" xfId="0" applyNumberFormat="1" applyBorder="1"/>
    <xf numFmtId="0" fontId="13" fillId="2" borderId="9" xfId="0" applyFont="1" applyFill="1" applyBorder="1" applyAlignment="1">
      <alignment horizontal="left" vertical="top" wrapText="1"/>
    </xf>
    <xf numFmtId="0" fontId="13" fillId="2" borderId="0" xfId="0" applyFont="1" applyFill="1" applyAlignment="1">
      <alignment horizontal="left" vertical="top"/>
    </xf>
    <xf numFmtId="49" fontId="0" fillId="14" borderId="0" xfId="0" applyNumberFormat="1" applyFill="1" applyAlignment="1" applyProtection="1">
      <alignment horizontal="left" vertical="top" wrapText="1"/>
      <protection locked="0"/>
    </xf>
    <xf numFmtId="0" fontId="13" fillId="2" borderId="9" xfId="0" applyFont="1" applyFill="1" applyBorder="1" applyAlignment="1" applyProtection="1">
      <alignment horizontal="left" vertical="top" wrapText="1"/>
      <protection locked="0"/>
    </xf>
    <xf numFmtId="0" fontId="13" fillId="2" borderId="0" xfId="0" applyFont="1" applyFill="1" applyAlignment="1" applyProtection="1">
      <alignment horizontal="left" vertical="top"/>
      <protection locked="0"/>
    </xf>
    <xf numFmtId="0" fontId="13" fillId="2" borderId="0" xfId="0" applyFont="1" applyFill="1" applyAlignment="1" applyProtection="1">
      <alignment horizontal="left" vertical="top" wrapText="1"/>
      <protection locked="0"/>
    </xf>
    <xf numFmtId="0" fontId="38" fillId="18" borderId="9" xfId="0" applyFont="1" applyFill="1" applyBorder="1" applyAlignment="1">
      <alignment horizontal="left" vertical="top"/>
    </xf>
    <xf numFmtId="0" fontId="38" fillId="18" borderId="0" xfId="0" applyFont="1" applyFill="1" applyAlignment="1">
      <alignment horizontal="left" vertical="top"/>
    </xf>
    <xf numFmtId="0" fontId="37" fillId="2" borderId="9" xfId="0" applyFont="1" applyFill="1" applyBorder="1" applyAlignment="1">
      <alignment horizontal="left" vertical="top"/>
    </xf>
    <xf numFmtId="0" fontId="37" fillId="2" borderId="0" xfId="0" applyFont="1" applyFill="1" applyAlignment="1">
      <alignment horizontal="left" vertical="top"/>
    </xf>
    <xf numFmtId="0" fontId="10" fillId="0" borderId="63" xfId="1" applyBorder="1" applyAlignment="1" applyProtection="1">
      <alignment horizontal="left"/>
    </xf>
    <xf numFmtId="0" fontId="0" fillId="0" borderId="63" xfId="0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62" xfId="0" applyBorder="1" applyAlignment="1">
      <alignment horizontal="left" wrapText="1"/>
    </xf>
    <xf numFmtId="0" fontId="10" fillId="0" borderId="0" xfId="1" applyBorder="1" applyAlignment="1" applyProtection="1">
      <alignment horizontal="left"/>
    </xf>
    <xf numFmtId="0" fontId="0" fillId="0" borderId="0" xfId="0" applyAlignment="1">
      <alignment horizontal="left"/>
    </xf>
    <xf numFmtId="0" fontId="0" fillId="0" borderId="62" xfId="0" applyBorder="1" applyAlignment="1">
      <alignment horizontal="left"/>
    </xf>
    <xf numFmtId="0" fontId="0" fillId="21" borderId="63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73" xfId="0" applyBorder="1" applyAlignment="1">
      <alignment horizontal="center"/>
    </xf>
  </cellXfs>
  <cellStyles count="36">
    <cellStyle name="20 % - Akzent1" xfId="30" builtinId="30"/>
    <cellStyle name="20 % - Akzent1 2" xfId="34" xr:uid="{CD0FC86C-C451-4B67-AC0B-CDE49BB1E4B1}"/>
    <cellStyle name="20% - Akzent1" xfId="4" xr:uid="{00000000-0005-0000-0000-000001000000}"/>
    <cellStyle name="20% - Akzent2" xfId="5" xr:uid="{00000000-0005-0000-0000-000002000000}"/>
    <cellStyle name="20% - Akzent3" xfId="6" xr:uid="{00000000-0005-0000-0000-000003000000}"/>
    <cellStyle name="20% - Akzent4" xfId="7" xr:uid="{00000000-0005-0000-0000-000004000000}"/>
    <cellStyle name="20% - Akzent5" xfId="8" xr:uid="{00000000-0005-0000-0000-000005000000}"/>
    <cellStyle name="20% - Akzent6" xfId="9" xr:uid="{00000000-0005-0000-0000-000006000000}"/>
    <cellStyle name="40% - Akzent1" xfId="10" xr:uid="{00000000-0005-0000-0000-000007000000}"/>
    <cellStyle name="40% - Akzent2" xfId="11" xr:uid="{00000000-0005-0000-0000-000008000000}"/>
    <cellStyle name="40% - Akzent3" xfId="12" xr:uid="{00000000-0005-0000-0000-000009000000}"/>
    <cellStyle name="40% - Akzent4" xfId="13" xr:uid="{00000000-0005-0000-0000-00000A000000}"/>
    <cellStyle name="40% - Akzent5" xfId="14" xr:uid="{00000000-0005-0000-0000-00000B000000}"/>
    <cellStyle name="40% - Akzent6" xfId="15" xr:uid="{00000000-0005-0000-0000-00000C000000}"/>
    <cellStyle name="60% - Akzent1" xfId="16" xr:uid="{00000000-0005-0000-0000-00000D000000}"/>
    <cellStyle name="60% - Akzent2" xfId="17" xr:uid="{00000000-0005-0000-0000-00000E000000}"/>
    <cellStyle name="60% - Akzent3" xfId="18" xr:uid="{00000000-0005-0000-0000-00000F000000}"/>
    <cellStyle name="60% - Akzent4" xfId="19" xr:uid="{00000000-0005-0000-0000-000010000000}"/>
    <cellStyle name="60% - Akzent5" xfId="20" xr:uid="{00000000-0005-0000-0000-000011000000}"/>
    <cellStyle name="60% - Akzent6" xfId="21" xr:uid="{00000000-0005-0000-0000-000012000000}"/>
    <cellStyle name="Euro" xfId="22" xr:uid="{00000000-0005-0000-0000-000013000000}"/>
    <cellStyle name="Euro 2" xfId="29" xr:uid="{00000000-0005-0000-0000-000014000000}"/>
    <cellStyle name="Euro 2 2" xfId="33" xr:uid="{0C334246-2E9C-43A0-8AE1-7B717C774C47}"/>
    <cellStyle name="Euro 3" xfId="32" xr:uid="{4ECB1AF5-0969-4BBC-BFEF-CC27C5111E7C}"/>
    <cellStyle name="Hyperlink 2" xfId="23" xr:uid="{00000000-0005-0000-0000-000016000000}"/>
    <cellStyle name="Link" xfId="1" builtinId="8"/>
    <cellStyle name="Neutral 2" xfId="24" xr:uid="{00000000-0005-0000-0000-000017000000}"/>
    <cellStyle name="Normal 2" xfId="3" xr:uid="{00000000-0005-0000-0000-000019000000}"/>
    <cellStyle name="Normal 3" xfId="31" xr:uid="{00000000-0005-0000-0000-00001A000000}"/>
    <cellStyle name="Normal 3 2" xfId="35" xr:uid="{439E2DDC-D3A1-4A45-A6BA-16FC6ED856BE}"/>
    <cellStyle name="PL_BLi_10_ohneUmbruch" xfId="25" xr:uid="{00000000-0005-0000-0000-00001B000000}"/>
    <cellStyle name="Standard" xfId="0" builtinId="0"/>
    <cellStyle name="Standard 2" xfId="2" xr:uid="{00000000-0005-0000-0000-00001C000000}"/>
    <cellStyle name="Standard 2 2" xfId="26" xr:uid="{00000000-0005-0000-0000-00001D000000}"/>
    <cellStyle name="Währung 2" xfId="27" xr:uid="{00000000-0005-0000-0000-00001E000000}"/>
    <cellStyle name="표준_Rep eng Gantry-원가" xfId="28" xr:uid="{00000000-0005-0000-0000-00001F000000}"/>
  </cellStyles>
  <dxfs count="4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33"/>
      <color rgb="FFCD91C9"/>
      <color rgb="FFFF7C80"/>
      <color rgb="FFFF0000"/>
      <color rgb="FFFF5050"/>
      <color rgb="FFFF3300"/>
      <color rgb="FFFF66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10287281706E-2"/>
          <c:y val="6.5013477088948793E-2"/>
          <c:w val="0.9444095733584903"/>
          <c:h val="0.78333057424425723"/>
        </c:manualLayout>
      </c:layout>
      <c:scatterChart>
        <c:scatterStyle val="lineMarker"/>
        <c:varyColors val="0"/>
        <c:ser>
          <c:idx val="2"/>
          <c:order val="0"/>
          <c:tx>
            <c:v>Position</c:v>
          </c:tx>
          <c:xVal>
            <c:numRef>
              <c:f>MachineSequenceProfile!$CE$11:$CE$890</c:f>
              <c:numCache>
                <c:formatCode>0.000</c:formatCode>
                <c:ptCount val="880"/>
                <c:pt idx="0">
                  <c:v>0</c:v>
                </c:pt>
                <c:pt idx="1">
                  <c:v>1.4999999999999999E-2</c:v>
                </c:pt>
                <c:pt idx="2">
                  <c:v>0.125</c:v>
                </c:pt>
                <c:pt idx="3">
                  <c:v>0.14000000000000001</c:v>
                </c:pt>
                <c:pt idx="4">
                  <c:v>0.33333333333333337</c:v>
                </c:pt>
                <c:pt idx="5">
                  <c:v>0.34833333333333338</c:v>
                </c:pt>
                <c:pt idx="6">
                  <c:v>0.45833333333333337</c:v>
                </c:pt>
                <c:pt idx="7">
                  <c:v>0.47333333333333338</c:v>
                </c:pt>
                <c:pt idx="8">
                  <c:v>0.47333333333333338</c:v>
                </c:pt>
                <c:pt idx="9">
                  <c:v>0.47333333333333338</c:v>
                </c:pt>
                <c:pt idx="10">
                  <c:v>0.47333333333333338</c:v>
                </c:pt>
                <c:pt idx="11">
                  <c:v>0.47333333333333338</c:v>
                </c:pt>
                <c:pt idx="12">
                  <c:v>0.47333333333333338</c:v>
                </c:pt>
                <c:pt idx="13">
                  <c:v>0.47333333333333338</c:v>
                </c:pt>
                <c:pt idx="14">
                  <c:v>0.47333333333333338</c:v>
                </c:pt>
                <c:pt idx="15">
                  <c:v>0.47333333333333338</c:v>
                </c:pt>
                <c:pt idx="16">
                  <c:v>0.47333333333333338</c:v>
                </c:pt>
                <c:pt idx="17">
                  <c:v>0.47333333333333338</c:v>
                </c:pt>
                <c:pt idx="18">
                  <c:v>0.47333333333333338</c:v>
                </c:pt>
                <c:pt idx="19">
                  <c:v>0.47333333333333338</c:v>
                </c:pt>
                <c:pt idx="20">
                  <c:v>0.47333333333333338</c:v>
                </c:pt>
                <c:pt idx="21">
                  <c:v>0.47333333333333338</c:v>
                </c:pt>
                <c:pt idx="22">
                  <c:v>0.47333333333333338</c:v>
                </c:pt>
                <c:pt idx="23">
                  <c:v>0.47333333333333338</c:v>
                </c:pt>
                <c:pt idx="24">
                  <c:v>0.47333333333333338</c:v>
                </c:pt>
                <c:pt idx="25">
                  <c:v>0.47333333333333338</c:v>
                </c:pt>
                <c:pt idx="26">
                  <c:v>0.47333333333333338</c:v>
                </c:pt>
                <c:pt idx="27">
                  <c:v>0.47333333333333338</c:v>
                </c:pt>
                <c:pt idx="28">
                  <c:v>0.47333333333333338</c:v>
                </c:pt>
                <c:pt idx="29">
                  <c:v>0.47333333333333338</c:v>
                </c:pt>
                <c:pt idx="30">
                  <c:v>0.47333333333333338</c:v>
                </c:pt>
                <c:pt idx="31">
                  <c:v>0.47333333333333338</c:v>
                </c:pt>
                <c:pt idx="32">
                  <c:v>0.47333333333333338</c:v>
                </c:pt>
                <c:pt idx="33">
                  <c:v>0.47333333333333338</c:v>
                </c:pt>
                <c:pt idx="34">
                  <c:v>0.47333333333333338</c:v>
                </c:pt>
                <c:pt idx="35">
                  <c:v>0.47333333333333338</c:v>
                </c:pt>
                <c:pt idx="36">
                  <c:v>0.47333333333333338</c:v>
                </c:pt>
                <c:pt idx="37">
                  <c:v>0.47333333333333338</c:v>
                </c:pt>
                <c:pt idx="38">
                  <c:v>0.47333333333333338</c:v>
                </c:pt>
                <c:pt idx="39">
                  <c:v>0.47333333333333338</c:v>
                </c:pt>
                <c:pt idx="40">
                  <c:v>0.47333333333333338</c:v>
                </c:pt>
                <c:pt idx="41">
                  <c:v>0.47333333333333338</c:v>
                </c:pt>
                <c:pt idx="42">
                  <c:v>0.47333333333333338</c:v>
                </c:pt>
                <c:pt idx="43">
                  <c:v>0.47333333333333338</c:v>
                </c:pt>
                <c:pt idx="44">
                  <c:v>0.47333333333333338</c:v>
                </c:pt>
                <c:pt idx="45">
                  <c:v>0.47333333333333338</c:v>
                </c:pt>
                <c:pt idx="46">
                  <c:v>0.47333333333333338</c:v>
                </c:pt>
                <c:pt idx="47">
                  <c:v>0.47333333333333338</c:v>
                </c:pt>
                <c:pt idx="48">
                  <c:v>0.47333333333333338</c:v>
                </c:pt>
                <c:pt idx="49">
                  <c:v>0.47333333333333338</c:v>
                </c:pt>
                <c:pt idx="50">
                  <c:v>0.47333333333333338</c:v>
                </c:pt>
                <c:pt idx="51">
                  <c:v>0.47333333333333338</c:v>
                </c:pt>
                <c:pt idx="52">
                  <c:v>0.47333333333333338</c:v>
                </c:pt>
                <c:pt idx="53">
                  <c:v>0.47333333333333338</c:v>
                </c:pt>
                <c:pt idx="54">
                  <c:v>0.47333333333333338</c:v>
                </c:pt>
                <c:pt idx="55">
                  <c:v>0.47333333333333338</c:v>
                </c:pt>
                <c:pt idx="56">
                  <c:v>0.47333333333333338</c:v>
                </c:pt>
                <c:pt idx="57">
                  <c:v>0.47333333333333338</c:v>
                </c:pt>
                <c:pt idx="58">
                  <c:v>0.47333333333333338</c:v>
                </c:pt>
                <c:pt idx="59">
                  <c:v>0.47333333333333338</c:v>
                </c:pt>
                <c:pt idx="60">
                  <c:v>0.47333333333333338</c:v>
                </c:pt>
                <c:pt idx="61">
                  <c:v>0.47333333333333338</c:v>
                </c:pt>
                <c:pt idx="62">
                  <c:v>0.47333333333333338</c:v>
                </c:pt>
                <c:pt idx="63">
                  <c:v>0.47333333333333338</c:v>
                </c:pt>
                <c:pt idx="64">
                  <c:v>0.47333333333333338</c:v>
                </c:pt>
                <c:pt idx="65">
                  <c:v>0.47333333333333338</c:v>
                </c:pt>
                <c:pt idx="66">
                  <c:v>0.47333333333333338</c:v>
                </c:pt>
                <c:pt idx="67">
                  <c:v>0.47333333333333338</c:v>
                </c:pt>
                <c:pt idx="68">
                  <c:v>0.47333333333333338</c:v>
                </c:pt>
                <c:pt idx="69">
                  <c:v>0.47333333333333338</c:v>
                </c:pt>
                <c:pt idx="70">
                  <c:v>0.47333333333333338</c:v>
                </c:pt>
                <c:pt idx="71">
                  <c:v>0.47333333333333338</c:v>
                </c:pt>
                <c:pt idx="72">
                  <c:v>0.47333333333333338</c:v>
                </c:pt>
                <c:pt idx="73">
                  <c:v>0.47333333333333338</c:v>
                </c:pt>
                <c:pt idx="74">
                  <c:v>0.47333333333333338</c:v>
                </c:pt>
                <c:pt idx="75">
                  <c:v>0.47333333333333338</c:v>
                </c:pt>
                <c:pt idx="76">
                  <c:v>0.47333333333333338</c:v>
                </c:pt>
                <c:pt idx="77">
                  <c:v>0.47333333333333338</c:v>
                </c:pt>
                <c:pt idx="78">
                  <c:v>0.47333333333333338</c:v>
                </c:pt>
                <c:pt idx="79">
                  <c:v>0.47333333333333338</c:v>
                </c:pt>
                <c:pt idx="80">
                  <c:v>0.47333333333333338</c:v>
                </c:pt>
                <c:pt idx="81">
                  <c:v>0.47333333333333338</c:v>
                </c:pt>
                <c:pt idx="82">
                  <c:v>0.47333333333333338</c:v>
                </c:pt>
                <c:pt idx="83">
                  <c:v>0.47333333333333338</c:v>
                </c:pt>
                <c:pt idx="84">
                  <c:v>0.47333333333333338</c:v>
                </c:pt>
                <c:pt idx="85">
                  <c:v>0.47333333333333338</c:v>
                </c:pt>
                <c:pt idx="86">
                  <c:v>0.47333333333333338</c:v>
                </c:pt>
                <c:pt idx="87">
                  <c:v>0.47333333333333338</c:v>
                </c:pt>
                <c:pt idx="88">
                  <c:v>0.47333333333333338</c:v>
                </c:pt>
                <c:pt idx="89">
                  <c:v>0.47333333333333338</c:v>
                </c:pt>
                <c:pt idx="90">
                  <c:v>0.47333333333333338</c:v>
                </c:pt>
                <c:pt idx="91">
                  <c:v>0.47333333333333338</c:v>
                </c:pt>
                <c:pt idx="92">
                  <c:v>0.47333333333333338</c:v>
                </c:pt>
                <c:pt idx="93">
                  <c:v>0.47333333333333338</c:v>
                </c:pt>
                <c:pt idx="94">
                  <c:v>0.47333333333333338</c:v>
                </c:pt>
                <c:pt idx="95">
                  <c:v>0.47333333333333338</c:v>
                </c:pt>
                <c:pt idx="96">
                  <c:v>0.47333333333333338</c:v>
                </c:pt>
                <c:pt idx="97">
                  <c:v>0.47333333333333338</c:v>
                </c:pt>
                <c:pt idx="98">
                  <c:v>0.47333333333333338</c:v>
                </c:pt>
                <c:pt idx="99">
                  <c:v>0.47333333333333338</c:v>
                </c:pt>
                <c:pt idx="100">
                  <c:v>0.47333333333333338</c:v>
                </c:pt>
                <c:pt idx="101">
                  <c:v>0.47333333333333338</c:v>
                </c:pt>
                <c:pt idx="102">
                  <c:v>0.47333333333333338</c:v>
                </c:pt>
                <c:pt idx="103">
                  <c:v>0.47333333333333338</c:v>
                </c:pt>
                <c:pt idx="104">
                  <c:v>0.47333333333333338</c:v>
                </c:pt>
                <c:pt idx="105">
                  <c:v>0.47333333333333338</c:v>
                </c:pt>
                <c:pt idx="106">
                  <c:v>0.47333333333333338</c:v>
                </c:pt>
                <c:pt idx="107">
                  <c:v>0.47333333333333338</c:v>
                </c:pt>
                <c:pt idx="108">
                  <c:v>0.47333333333333338</c:v>
                </c:pt>
                <c:pt idx="109">
                  <c:v>0.47333333333333338</c:v>
                </c:pt>
                <c:pt idx="110">
                  <c:v>0.47333333333333338</c:v>
                </c:pt>
                <c:pt idx="111">
                  <c:v>0.47333333333333338</c:v>
                </c:pt>
                <c:pt idx="112">
                  <c:v>0.47333333333333338</c:v>
                </c:pt>
                <c:pt idx="113">
                  <c:v>0.47333333333333338</c:v>
                </c:pt>
                <c:pt idx="114">
                  <c:v>0.47333333333333338</c:v>
                </c:pt>
                <c:pt idx="115">
                  <c:v>0.47333333333333338</c:v>
                </c:pt>
                <c:pt idx="116">
                  <c:v>0.47333333333333338</c:v>
                </c:pt>
                <c:pt idx="117">
                  <c:v>0.47333333333333338</c:v>
                </c:pt>
                <c:pt idx="118">
                  <c:v>0.47333333333333338</c:v>
                </c:pt>
                <c:pt idx="119">
                  <c:v>0.47333333333333338</c:v>
                </c:pt>
                <c:pt idx="120">
                  <c:v>0.47333333333333338</c:v>
                </c:pt>
                <c:pt idx="121">
                  <c:v>0.47333333333333338</c:v>
                </c:pt>
                <c:pt idx="122">
                  <c:v>0.47333333333333338</c:v>
                </c:pt>
                <c:pt idx="123">
                  <c:v>0.47333333333333338</c:v>
                </c:pt>
                <c:pt idx="124">
                  <c:v>0.47333333333333338</c:v>
                </c:pt>
                <c:pt idx="125">
                  <c:v>0.47333333333333338</c:v>
                </c:pt>
                <c:pt idx="126">
                  <c:v>0.47333333333333338</c:v>
                </c:pt>
                <c:pt idx="127">
                  <c:v>0.47333333333333338</c:v>
                </c:pt>
                <c:pt idx="128">
                  <c:v>0.47333333333333338</c:v>
                </c:pt>
                <c:pt idx="129">
                  <c:v>0.47333333333333338</c:v>
                </c:pt>
                <c:pt idx="130">
                  <c:v>0.47333333333333338</c:v>
                </c:pt>
                <c:pt idx="131">
                  <c:v>0.47333333333333338</c:v>
                </c:pt>
                <c:pt idx="132">
                  <c:v>0.47333333333333338</c:v>
                </c:pt>
                <c:pt idx="133">
                  <c:v>0.47333333333333338</c:v>
                </c:pt>
                <c:pt idx="134">
                  <c:v>0.47333333333333338</c:v>
                </c:pt>
                <c:pt idx="135">
                  <c:v>0.47333333333333338</c:v>
                </c:pt>
                <c:pt idx="136">
                  <c:v>0.47333333333333338</c:v>
                </c:pt>
                <c:pt idx="137">
                  <c:v>0.47333333333333338</c:v>
                </c:pt>
                <c:pt idx="138">
                  <c:v>0.47333333333333338</c:v>
                </c:pt>
                <c:pt idx="139">
                  <c:v>0.47333333333333338</c:v>
                </c:pt>
                <c:pt idx="140">
                  <c:v>0.47333333333333338</c:v>
                </c:pt>
                <c:pt idx="141">
                  <c:v>0.47333333333333338</c:v>
                </c:pt>
                <c:pt idx="142">
                  <c:v>0.47333333333333338</c:v>
                </c:pt>
                <c:pt idx="143">
                  <c:v>0.47333333333333338</c:v>
                </c:pt>
                <c:pt idx="144">
                  <c:v>0.47333333333333338</c:v>
                </c:pt>
                <c:pt idx="145">
                  <c:v>0.47333333333333338</c:v>
                </c:pt>
                <c:pt idx="146">
                  <c:v>0.47333333333333338</c:v>
                </c:pt>
                <c:pt idx="147">
                  <c:v>0.47333333333333338</c:v>
                </c:pt>
                <c:pt idx="148">
                  <c:v>0.47333333333333338</c:v>
                </c:pt>
                <c:pt idx="149">
                  <c:v>0.47333333333333338</c:v>
                </c:pt>
                <c:pt idx="150">
                  <c:v>0.47333333333333338</c:v>
                </c:pt>
                <c:pt idx="151">
                  <c:v>0.47333333333333338</c:v>
                </c:pt>
                <c:pt idx="152">
                  <c:v>0.47333333333333338</c:v>
                </c:pt>
                <c:pt idx="153">
                  <c:v>0.47333333333333338</c:v>
                </c:pt>
                <c:pt idx="154">
                  <c:v>0.47333333333333338</c:v>
                </c:pt>
                <c:pt idx="155">
                  <c:v>0.47333333333333338</c:v>
                </c:pt>
                <c:pt idx="156">
                  <c:v>0.47333333333333338</c:v>
                </c:pt>
                <c:pt idx="157">
                  <c:v>0.47333333333333338</c:v>
                </c:pt>
                <c:pt idx="158">
                  <c:v>0.47333333333333338</c:v>
                </c:pt>
                <c:pt idx="159">
                  <c:v>0.47333333333333338</c:v>
                </c:pt>
                <c:pt idx="160">
                  <c:v>0.47333333333333338</c:v>
                </c:pt>
                <c:pt idx="161">
                  <c:v>0.47333333333333338</c:v>
                </c:pt>
                <c:pt idx="162">
                  <c:v>0.47333333333333338</c:v>
                </c:pt>
                <c:pt idx="163">
                  <c:v>0.47333333333333338</c:v>
                </c:pt>
                <c:pt idx="164">
                  <c:v>0.47333333333333338</c:v>
                </c:pt>
                <c:pt idx="165">
                  <c:v>0.47333333333333338</c:v>
                </c:pt>
                <c:pt idx="166">
                  <c:v>0.47333333333333338</c:v>
                </c:pt>
                <c:pt idx="167">
                  <c:v>0.47333333333333338</c:v>
                </c:pt>
                <c:pt idx="168">
                  <c:v>0.47333333333333338</c:v>
                </c:pt>
                <c:pt idx="169">
                  <c:v>0.47333333333333338</c:v>
                </c:pt>
                <c:pt idx="170">
                  <c:v>0.47333333333333338</c:v>
                </c:pt>
                <c:pt idx="171">
                  <c:v>0.47333333333333338</c:v>
                </c:pt>
                <c:pt idx="172">
                  <c:v>0.47333333333333338</c:v>
                </c:pt>
                <c:pt idx="173">
                  <c:v>0.47333333333333338</c:v>
                </c:pt>
                <c:pt idx="174">
                  <c:v>0.47333333333333338</c:v>
                </c:pt>
                <c:pt idx="175">
                  <c:v>0.47333333333333338</c:v>
                </c:pt>
                <c:pt idx="176">
                  <c:v>0.47333333333333338</c:v>
                </c:pt>
                <c:pt idx="177">
                  <c:v>0.47333333333333338</c:v>
                </c:pt>
                <c:pt idx="178">
                  <c:v>0.47333333333333338</c:v>
                </c:pt>
                <c:pt idx="179">
                  <c:v>0.47333333333333338</c:v>
                </c:pt>
                <c:pt idx="180">
                  <c:v>0.47333333333333338</c:v>
                </c:pt>
                <c:pt idx="181">
                  <c:v>0.47333333333333338</c:v>
                </c:pt>
                <c:pt idx="182">
                  <c:v>0.47333333333333338</c:v>
                </c:pt>
                <c:pt idx="183">
                  <c:v>0.47333333333333338</c:v>
                </c:pt>
                <c:pt idx="184">
                  <c:v>0.47333333333333338</c:v>
                </c:pt>
                <c:pt idx="185">
                  <c:v>0.47333333333333338</c:v>
                </c:pt>
                <c:pt idx="186">
                  <c:v>0.47333333333333338</c:v>
                </c:pt>
                <c:pt idx="187">
                  <c:v>0.47333333333333338</c:v>
                </c:pt>
                <c:pt idx="188">
                  <c:v>0.47333333333333338</c:v>
                </c:pt>
                <c:pt idx="189">
                  <c:v>0.47333333333333338</c:v>
                </c:pt>
                <c:pt idx="190">
                  <c:v>0.47333333333333338</c:v>
                </c:pt>
                <c:pt idx="191">
                  <c:v>0.47333333333333338</c:v>
                </c:pt>
                <c:pt idx="192">
                  <c:v>0.47333333333333338</c:v>
                </c:pt>
                <c:pt idx="193">
                  <c:v>0.47333333333333338</c:v>
                </c:pt>
                <c:pt idx="194">
                  <c:v>0.47333333333333338</c:v>
                </c:pt>
                <c:pt idx="195">
                  <c:v>0.47333333333333338</c:v>
                </c:pt>
                <c:pt idx="196">
                  <c:v>0.47333333333333338</c:v>
                </c:pt>
                <c:pt idx="197">
                  <c:v>0.47333333333333338</c:v>
                </c:pt>
                <c:pt idx="198">
                  <c:v>0.47333333333333338</c:v>
                </c:pt>
                <c:pt idx="199">
                  <c:v>0.47333333333333338</c:v>
                </c:pt>
                <c:pt idx="200">
                  <c:v>0.47333333333333338</c:v>
                </c:pt>
                <c:pt idx="201">
                  <c:v>0.47333333333333338</c:v>
                </c:pt>
                <c:pt idx="202">
                  <c:v>0.47333333333333338</c:v>
                </c:pt>
                <c:pt idx="203">
                  <c:v>0.47333333333333338</c:v>
                </c:pt>
                <c:pt idx="204">
                  <c:v>0.47333333333333338</c:v>
                </c:pt>
                <c:pt idx="205">
                  <c:v>0.47333333333333338</c:v>
                </c:pt>
                <c:pt idx="206">
                  <c:v>0.47333333333333338</c:v>
                </c:pt>
                <c:pt idx="207">
                  <c:v>0.47333333333333338</c:v>
                </c:pt>
                <c:pt idx="208">
                  <c:v>0.47333333333333338</c:v>
                </c:pt>
                <c:pt idx="209">
                  <c:v>0.47333333333333338</c:v>
                </c:pt>
                <c:pt idx="210">
                  <c:v>0.47333333333333338</c:v>
                </c:pt>
                <c:pt idx="211">
                  <c:v>0.47333333333333338</c:v>
                </c:pt>
                <c:pt idx="212">
                  <c:v>0.47333333333333338</c:v>
                </c:pt>
                <c:pt idx="213">
                  <c:v>0.47333333333333338</c:v>
                </c:pt>
                <c:pt idx="214">
                  <c:v>0.47333333333333338</c:v>
                </c:pt>
                <c:pt idx="215">
                  <c:v>0.47333333333333338</c:v>
                </c:pt>
                <c:pt idx="216">
                  <c:v>0.47333333333333338</c:v>
                </c:pt>
                <c:pt idx="217">
                  <c:v>0.47333333333333338</c:v>
                </c:pt>
                <c:pt idx="218">
                  <c:v>0.47333333333333338</c:v>
                </c:pt>
                <c:pt idx="219">
                  <c:v>0.47333333333333338</c:v>
                </c:pt>
                <c:pt idx="220">
                  <c:v>0.47333333333333338</c:v>
                </c:pt>
                <c:pt idx="221">
                  <c:v>0.47333333333333338</c:v>
                </c:pt>
                <c:pt idx="222">
                  <c:v>0.47333333333333338</c:v>
                </c:pt>
                <c:pt idx="223">
                  <c:v>0.47333333333333338</c:v>
                </c:pt>
                <c:pt idx="224">
                  <c:v>0.47333333333333338</c:v>
                </c:pt>
                <c:pt idx="225">
                  <c:v>0.47333333333333338</c:v>
                </c:pt>
                <c:pt idx="226">
                  <c:v>0.47333333333333338</c:v>
                </c:pt>
                <c:pt idx="227">
                  <c:v>0.47333333333333338</c:v>
                </c:pt>
                <c:pt idx="228">
                  <c:v>0.47333333333333338</c:v>
                </c:pt>
                <c:pt idx="229">
                  <c:v>0.47333333333333338</c:v>
                </c:pt>
                <c:pt idx="230">
                  <c:v>0.47333333333333338</c:v>
                </c:pt>
                <c:pt idx="231">
                  <c:v>0.47333333333333338</c:v>
                </c:pt>
                <c:pt idx="232">
                  <c:v>0.47333333333333338</c:v>
                </c:pt>
                <c:pt idx="233">
                  <c:v>0.47333333333333338</c:v>
                </c:pt>
                <c:pt idx="234">
                  <c:v>0.47333333333333338</c:v>
                </c:pt>
                <c:pt idx="235">
                  <c:v>0.47333333333333338</c:v>
                </c:pt>
                <c:pt idx="236">
                  <c:v>0.47333333333333338</c:v>
                </c:pt>
                <c:pt idx="237">
                  <c:v>0.47333333333333338</c:v>
                </c:pt>
                <c:pt idx="238">
                  <c:v>0.47333333333333338</c:v>
                </c:pt>
                <c:pt idx="239">
                  <c:v>0.47333333333333338</c:v>
                </c:pt>
                <c:pt idx="240">
                  <c:v>0.47333333333333338</c:v>
                </c:pt>
                <c:pt idx="241">
                  <c:v>0.47333333333333338</c:v>
                </c:pt>
                <c:pt idx="242">
                  <c:v>0.47333333333333338</c:v>
                </c:pt>
                <c:pt idx="243">
                  <c:v>0.47333333333333338</c:v>
                </c:pt>
                <c:pt idx="244">
                  <c:v>0.47333333333333338</c:v>
                </c:pt>
                <c:pt idx="245">
                  <c:v>0.47333333333333338</c:v>
                </c:pt>
                <c:pt idx="246">
                  <c:v>0.47333333333333338</c:v>
                </c:pt>
                <c:pt idx="247">
                  <c:v>0.47333333333333338</c:v>
                </c:pt>
                <c:pt idx="248">
                  <c:v>0.47333333333333338</c:v>
                </c:pt>
                <c:pt idx="249">
                  <c:v>0.47333333333333338</c:v>
                </c:pt>
                <c:pt idx="250">
                  <c:v>0.47333333333333338</c:v>
                </c:pt>
                <c:pt idx="251">
                  <c:v>0.47333333333333338</c:v>
                </c:pt>
                <c:pt idx="252">
                  <c:v>0.47333333333333338</c:v>
                </c:pt>
                <c:pt idx="253">
                  <c:v>0.47333333333333338</c:v>
                </c:pt>
                <c:pt idx="254">
                  <c:v>0.47333333333333338</c:v>
                </c:pt>
                <c:pt idx="255">
                  <c:v>0.47333333333333338</c:v>
                </c:pt>
                <c:pt idx="256">
                  <c:v>0.47333333333333338</c:v>
                </c:pt>
                <c:pt idx="257">
                  <c:v>0.47333333333333338</c:v>
                </c:pt>
                <c:pt idx="258">
                  <c:v>0.47333333333333338</c:v>
                </c:pt>
                <c:pt idx="259">
                  <c:v>0.47333333333333338</c:v>
                </c:pt>
                <c:pt idx="260">
                  <c:v>0.47333333333333338</c:v>
                </c:pt>
                <c:pt idx="261">
                  <c:v>0.47333333333333338</c:v>
                </c:pt>
                <c:pt idx="262">
                  <c:v>0.47333333333333338</c:v>
                </c:pt>
                <c:pt idx="263">
                  <c:v>0.47333333333333338</c:v>
                </c:pt>
                <c:pt idx="264">
                  <c:v>0.47333333333333338</c:v>
                </c:pt>
                <c:pt idx="265">
                  <c:v>0.47333333333333338</c:v>
                </c:pt>
                <c:pt idx="266">
                  <c:v>0.47333333333333338</c:v>
                </c:pt>
                <c:pt idx="267">
                  <c:v>0.47333333333333338</c:v>
                </c:pt>
                <c:pt idx="268">
                  <c:v>0.47333333333333338</c:v>
                </c:pt>
                <c:pt idx="269">
                  <c:v>0.47333333333333338</c:v>
                </c:pt>
                <c:pt idx="270">
                  <c:v>0.47333333333333338</c:v>
                </c:pt>
                <c:pt idx="271">
                  <c:v>0.47333333333333338</c:v>
                </c:pt>
                <c:pt idx="272">
                  <c:v>0.47333333333333338</c:v>
                </c:pt>
                <c:pt idx="273">
                  <c:v>0.47333333333333338</c:v>
                </c:pt>
                <c:pt idx="274">
                  <c:v>0.47333333333333338</c:v>
                </c:pt>
                <c:pt idx="275">
                  <c:v>0.47333333333333338</c:v>
                </c:pt>
                <c:pt idx="276">
                  <c:v>0.47333333333333338</c:v>
                </c:pt>
                <c:pt idx="277">
                  <c:v>0.47333333333333338</c:v>
                </c:pt>
                <c:pt idx="278">
                  <c:v>0.47333333333333338</c:v>
                </c:pt>
                <c:pt idx="279">
                  <c:v>0.47333333333333338</c:v>
                </c:pt>
                <c:pt idx="280">
                  <c:v>0.47333333333333338</c:v>
                </c:pt>
                <c:pt idx="281">
                  <c:v>0.47333333333333338</c:v>
                </c:pt>
                <c:pt idx="282">
                  <c:v>0.47333333333333338</c:v>
                </c:pt>
                <c:pt idx="283">
                  <c:v>0.47333333333333338</c:v>
                </c:pt>
                <c:pt idx="284">
                  <c:v>0.47333333333333338</c:v>
                </c:pt>
                <c:pt idx="285">
                  <c:v>0.47333333333333338</c:v>
                </c:pt>
                <c:pt idx="286">
                  <c:v>0.47333333333333338</c:v>
                </c:pt>
                <c:pt idx="287">
                  <c:v>0.47333333333333338</c:v>
                </c:pt>
                <c:pt idx="288">
                  <c:v>0.47333333333333338</c:v>
                </c:pt>
                <c:pt idx="289">
                  <c:v>0.47333333333333338</c:v>
                </c:pt>
                <c:pt idx="290">
                  <c:v>0.47333333333333338</c:v>
                </c:pt>
                <c:pt idx="291">
                  <c:v>0.47333333333333338</c:v>
                </c:pt>
                <c:pt idx="292">
                  <c:v>0.47333333333333338</c:v>
                </c:pt>
                <c:pt idx="293">
                  <c:v>0.47333333333333338</c:v>
                </c:pt>
                <c:pt idx="294">
                  <c:v>0.47333333333333338</c:v>
                </c:pt>
                <c:pt idx="295">
                  <c:v>0.47333333333333338</c:v>
                </c:pt>
                <c:pt idx="296">
                  <c:v>0.47333333333333338</c:v>
                </c:pt>
                <c:pt idx="297">
                  <c:v>0.47333333333333338</c:v>
                </c:pt>
                <c:pt idx="298">
                  <c:v>0.47333333333333338</c:v>
                </c:pt>
                <c:pt idx="299">
                  <c:v>0.47333333333333338</c:v>
                </c:pt>
                <c:pt idx="300">
                  <c:v>0.47333333333333338</c:v>
                </c:pt>
                <c:pt idx="301">
                  <c:v>0.47333333333333338</c:v>
                </c:pt>
                <c:pt idx="302">
                  <c:v>0.47333333333333338</c:v>
                </c:pt>
                <c:pt idx="303">
                  <c:v>0.47333333333333338</c:v>
                </c:pt>
                <c:pt idx="304">
                  <c:v>0.47333333333333338</c:v>
                </c:pt>
                <c:pt idx="305">
                  <c:v>0.47333333333333338</c:v>
                </c:pt>
                <c:pt idx="306">
                  <c:v>0.47333333333333338</c:v>
                </c:pt>
                <c:pt idx="307">
                  <c:v>0.47333333333333338</c:v>
                </c:pt>
                <c:pt idx="308">
                  <c:v>0.47333333333333338</c:v>
                </c:pt>
                <c:pt idx="309">
                  <c:v>0.47333333333333338</c:v>
                </c:pt>
                <c:pt idx="310">
                  <c:v>0.47333333333333338</c:v>
                </c:pt>
                <c:pt idx="311">
                  <c:v>0.47333333333333338</c:v>
                </c:pt>
                <c:pt idx="312">
                  <c:v>0.47333333333333338</c:v>
                </c:pt>
                <c:pt idx="313">
                  <c:v>0.47333333333333338</c:v>
                </c:pt>
                <c:pt idx="314">
                  <c:v>0.47333333333333338</c:v>
                </c:pt>
                <c:pt idx="315">
                  <c:v>0.47333333333333338</c:v>
                </c:pt>
                <c:pt idx="316">
                  <c:v>0.47333333333333338</c:v>
                </c:pt>
                <c:pt idx="317">
                  <c:v>0.47333333333333338</c:v>
                </c:pt>
                <c:pt idx="318">
                  <c:v>0.47333333333333338</c:v>
                </c:pt>
                <c:pt idx="319">
                  <c:v>0.47333333333333338</c:v>
                </c:pt>
                <c:pt idx="320">
                  <c:v>0.47333333333333338</c:v>
                </c:pt>
                <c:pt idx="321">
                  <c:v>0.47333333333333338</c:v>
                </c:pt>
                <c:pt idx="322">
                  <c:v>0.47333333333333338</c:v>
                </c:pt>
                <c:pt idx="323">
                  <c:v>0.47333333333333338</c:v>
                </c:pt>
                <c:pt idx="324">
                  <c:v>0.47333333333333338</c:v>
                </c:pt>
                <c:pt idx="325">
                  <c:v>0.47333333333333338</c:v>
                </c:pt>
                <c:pt idx="326">
                  <c:v>0.47333333333333338</c:v>
                </c:pt>
                <c:pt idx="327">
                  <c:v>0.47333333333333338</c:v>
                </c:pt>
                <c:pt idx="328">
                  <c:v>0.47333333333333338</c:v>
                </c:pt>
                <c:pt idx="329">
                  <c:v>0.47333333333333338</c:v>
                </c:pt>
                <c:pt idx="330">
                  <c:v>0.47333333333333338</c:v>
                </c:pt>
                <c:pt idx="331">
                  <c:v>0.47333333333333338</c:v>
                </c:pt>
                <c:pt idx="332">
                  <c:v>0.47333333333333338</c:v>
                </c:pt>
                <c:pt idx="333">
                  <c:v>0.47333333333333338</c:v>
                </c:pt>
                <c:pt idx="334">
                  <c:v>0.47333333333333338</c:v>
                </c:pt>
                <c:pt idx="335">
                  <c:v>0.47333333333333338</c:v>
                </c:pt>
                <c:pt idx="336">
                  <c:v>0.47333333333333338</c:v>
                </c:pt>
                <c:pt idx="337">
                  <c:v>0.47333333333333338</c:v>
                </c:pt>
                <c:pt idx="338">
                  <c:v>0.47333333333333338</c:v>
                </c:pt>
                <c:pt idx="339">
                  <c:v>0.47333333333333338</c:v>
                </c:pt>
                <c:pt idx="340">
                  <c:v>0.47333333333333338</c:v>
                </c:pt>
                <c:pt idx="341">
                  <c:v>0.47333333333333338</c:v>
                </c:pt>
                <c:pt idx="342">
                  <c:v>0.47333333333333338</c:v>
                </c:pt>
                <c:pt idx="343">
                  <c:v>0.47333333333333338</c:v>
                </c:pt>
                <c:pt idx="344">
                  <c:v>0.47333333333333338</c:v>
                </c:pt>
                <c:pt idx="345">
                  <c:v>0.47333333333333338</c:v>
                </c:pt>
                <c:pt idx="346">
                  <c:v>0.47333333333333338</c:v>
                </c:pt>
                <c:pt idx="347">
                  <c:v>0.47333333333333338</c:v>
                </c:pt>
                <c:pt idx="348">
                  <c:v>0.47333333333333338</c:v>
                </c:pt>
                <c:pt idx="349">
                  <c:v>0.47333333333333338</c:v>
                </c:pt>
                <c:pt idx="350">
                  <c:v>0.47333333333333338</c:v>
                </c:pt>
                <c:pt idx="351">
                  <c:v>0.47333333333333338</c:v>
                </c:pt>
                <c:pt idx="352">
                  <c:v>0.47333333333333338</c:v>
                </c:pt>
                <c:pt idx="353">
                  <c:v>0.47333333333333338</c:v>
                </c:pt>
                <c:pt idx="354">
                  <c:v>0.47333333333333338</c:v>
                </c:pt>
                <c:pt idx="355">
                  <c:v>0.47333333333333338</c:v>
                </c:pt>
                <c:pt idx="356">
                  <c:v>0.47333333333333338</c:v>
                </c:pt>
                <c:pt idx="357">
                  <c:v>0.47333333333333338</c:v>
                </c:pt>
                <c:pt idx="358">
                  <c:v>0.47333333333333338</c:v>
                </c:pt>
                <c:pt idx="359">
                  <c:v>0.47333333333333338</c:v>
                </c:pt>
                <c:pt idx="360">
                  <c:v>0.47333333333333338</c:v>
                </c:pt>
                <c:pt idx="361">
                  <c:v>0.47333333333333338</c:v>
                </c:pt>
                <c:pt idx="362">
                  <c:v>0.47333333333333338</c:v>
                </c:pt>
                <c:pt idx="363">
                  <c:v>0.47333333333333338</c:v>
                </c:pt>
                <c:pt idx="364">
                  <c:v>0.47333333333333338</c:v>
                </c:pt>
                <c:pt idx="365">
                  <c:v>0.47333333333333338</c:v>
                </c:pt>
                <c:pt idx="366">
                  <c:v>0.47333333333333338</c:v>
                </c:pt>
                <c:pt idx="367">
                  <c:v>0.47333333333333338</c:v>
                </c:pt>
                <c:pt idx="368">
                  <c:v>0.47333333333333338</c:v>
                </c:pt>
                <c:pt idx="369">
                  <c:v>0.47333333333333338</c:v>
                </c:pt>
                <c:pt idx="370">
                  <c:v>0.47333333333333338</c:v>
                </c:pt>
                <c:pt idx="371">
                  <c:v>0.47333333333333338</c:v>
                </c:pt>
                <c:pt idx="372">
                  <c:v>0.47333333333333338</c:v>
                </c:pt>
                <c:pt idx="373">
                  <c:v>0.47333333333333338</c:v>
                </c:pt>
                <c:pt idx="374">
                  <c:v>0.47333333333333338</c:v>
                </c:pt>
                <c:pt idx="375">
                  <c:v>0.47333333333333338</c:v>
                </c:pt>
                <c:pt idx="376">
                  <c:v>0.47333333333333338</c:v>
                </c:pt>
                <c:pt idx="377">
                  <c:v>0.47333333333333338</c:v>
                </c:pt>
                <c:pt idx="378">
                  <c:v>0.47333333333333338</c:v>
                </c:pt>
                <c:pt idx="379">
                  <c:v>0.47333333333333338</c:v>
                </c:pt>
                <c:pt idx="380">
                  <c:v>0.47333333333333338</c:v>
                </c:pt>
                <c:pt idx="381">
                  <c:v>0.47333333333333338</c:v>
                </c:pt>
                <c:pt idx="382">
                  <c:v>0.47333333333333338</c:v>
                </c:pt>
                <c:pt idx="383">
                  <c:v>0.47333333333333338</c:v>
                </c:pt>
                <c:pt idx="384">
                  <c:v>0.47333333333333338</c:v>
                </c:pt>
                <c:pt idx="385">
                  <c:v>0.47333333333333338</c:v>
                </c:pt>
                <c:pt idx="386">
                  <c:v>0.47333333333333338</c:v>
                </c:pt>
                <c:pt idx="387">
                  <c:v>0.47333333333333338</c:v>
                </c:pt>
                <c:pt idx="388">
                  <c:v>0.47333333333333338</c:v>
                </c:pt>
                <c:pt idx="389">
                  <c:v>0.47333333333333338</c:v>
                </c:pt>
                <c:pt idx="390">
                  <c:v>0.47333333333333338</c:v>
                </c:pt>
                <c:pt idx="391">
                  <c:v>0.47333333333333338</c:v>
                </c:pt>
                <c:pt idx="392">
                  <c:v>0.47333333333333338</c:v>
                </c:pt>
                <c:pt idx="393">
                  <c:v>0.47333333333333338</c:v>
                </c:pt>
                <c:pt idx="394">
                  <c:v>0.47333333333333338</c:v>
                </c:pt>
                <c:pt idx="395">
                  <c:v>0.47333333333333338</c:v>
                </c:pt>
                <c:pt idx="396">
                  <c:v>0.47333333333333338</c:v>
                </c:pt>
                <c:pt idx="397">
                  <c:v>0.47333333333333338</c:v>
                </c:pt>
                <c:pt idx="398">
                  <c:v>0.47333333333333338</c:v>
                </c:pt>
                <c:pt idx="399">
                  <c:v>0.47333333333333338</c:v>
                </c:pt>
                <c:pt idx="400">
                  <c:v>0.47333333333333338</c:v>
                </c:pt>
                <c:pt idx="401">
                  <c:v>0.47333333333333338</c:v>
                </c:pt>
                <c:pt idx="402">
                  <c:v>0.47333333333333338</c:v>
                </c:pt>
                <c:pt idx="403">
                  <c:v>0.47333333333333338</c:v>
                </c:pt>
                <c:pt idx="404">
                  <c:v>0.47333333333333338</c:v>
                </c:pt>
                <c:pt idx="405">
                  <c:v>0.47333333333333338</c:v>
                </c:pt>
                <c:pt idx="406">
                  <c:v>0.47333333333333338</c:v>
                </c:pt>
                <c:pt idx="407">
                  <c:v>0.47333333333333338</c:v>
                </c:pt>
                <c:pt idx="408">
                  <c:v>0.47333333333333338</c:v>
                </c:pt>
                <c:pt idx="409">
                  <c:v>0.47333333333333338</c:v>
                </c:pt>
                <c:pt idx="410">
                  <c:v>0.47333333333333338</c:v>
                </c:pt>
                <c:pt idx="411">
                  <c:v>0.47333333333333338</c:v>
                </c:pt>
                <c:pt idx="412">
                  <c:v>0.47333333333333338</c:v>
                </c:pt>
                <c:pt idx="413">
                  <c:v>0.47333333333333338</c:v>
                </c:pt>
                <c:pt idx="414">
                  <c:v>0.47333333333333338</c:v>
                </c:pt>
                <c:pt idx="415">
                  <c:v>0.47333333333333338</c:v>
                </c:pt>
                <c:pt idx="416">
                  <c:v>0.47333333333333338</c:v>
                </c:pt>
                <c:pt idx="417">
                  <c:v>0.47333333333333338</c:v>
                </c:pt>
                <c:pt idx="418">
                  <c:v>0.47333333333333338</c:v>
                </c:pt>
                <c:pt idx="419">
                  <c:v>0.47333333333333338</c:v>
                </c:pt>
                <c:pt idx="420">
                  <c:v>0.47333333333333338</c:v>
                </c:pt>
                <c:pt idx="421">
                  <c:v>0.47333333333333338</c:v>
                </c:pt>
                <c:pt idx="422">
                  <c:v>0.47333333333333338</c:v>
                </c:pt>
                <c:pt idx="423">
                  <c:v>0.47333333333333338</c:v>
                </c:pt>
                <c:pt idx="424">
                  <c:v>0.47333333333333338</c:v>
                </c:pt>
                <c:pt idx="425">
                  <c:v>0.47333333333333338</c:v>
                </c:pt>
                <c:pt idx="426">
                  <c:v>0.47333333333333338</c:v>
                </c:pt>
                <c:pt idx="427">
                  <c:v>0.47333333333333338</c:v>
                </c:pt>
                <c:pt idx="428">
                  <c:v>0.47333333333333338</c:v>
                </c:pt>
                <c:pt idx="429">
                  <c:v>0.47333333333333338</c:v>
                </c:pt>
                <c:pt idx="430">
                  <c:v>0.47333333333333338</c:v>
                </c:pt>
                <c:pt idx="431">
                  <c:v>0.47333333333333338</c:v>
                </c:pt>
                <c:pt idx="432">
                  <c:v>0.47333333333333338</c:v>
                </c:pt>
                <c:pt idx="433">
                  <c:v>0.47333333333333338</c:v>
                </c:pt>
                <c:pt idx="434">
                  <c:v>0.47333333333333338</c:v>
                </c:pt>
                <c:pt idx="435">
                  <c:v>0.47333333333333338</c:v>
                </c:pt>
                <c:pt idx="436">
                  <c:v>0.47333333333333338</c:v>
                </c:pt>
                <c:pt idx="437">
                  <c:v>0.47333333333333338</c:v>
                </c:pt>
                <c:pt idx="438">
                  <c:v>0.47333333333333338</c:v>
                </c:pt>
                <c:pt idx="439">
                  <c:v>0.47333333333333338</c:v>
                </c:pt>
                <c:pt idx="440">
                  <c:v>0.47333333333333338</c:v>
                </c:pt>
                <c:pt idx="441">
                  <c:v>0.47333333333333338</c:v>
                </c:pt>
                <c:pt idx="442">
                  <c:v>0.47333333333333338</c:v>
                </c:pt>
                <c:pt idx="443">
                  <c:v>0.47333333333333338</c:v>
                </c:pt>
                <c:pt idx="444">
                  <c:v>0.47333333333333338</c:v>
                </c:pt>
                <c:pt idx="445">
                  <c:v>0.47333333333333338</c:v>
                </c:pt>
                <c:pt idx="446">
                  <c:v>0.47333333333333338</c:v>
                </c:pt>
                <c:pt idx="447">
                  <c:v>0.47333333333333338</c:v>
                </c:pt>
                <c:pt idx="448">
                  <c:v>0.47333333333333338</c:v>
                </c:pt>
                <c:pt idx="449">
                  <c:v>0.47333333333333338</c:v>
                </c:pt>
                <c:pt idx="450">
                  <c:v>0.47333333333333338</c:v>
                </c:pt>
                <c:pt idx="451">
                  <c:v>0.47333333333333338</c:v>
                </c:pt>
                <c:pt idx="452">
                  <c:v>0.47333333333333338</c:v>
                </c:pt>
                <c:pt idx="453">
                  <c:v>0.47333333333333338</c:v>
                </c:pt>
                <c:pt idx="454">
                  <c:v>0.47333333333333338</c:v>
                </c:pt>
                <c:pt idx="455">
                  <c:v>0.47333333333333338</c:v>
                </c:pt>
                <c:pt idx="456">
                  <c:v>0.47333333333333338</c:v>
                </c:pt>
                <c:pt idx="457">
                  <c:v>0.47333333333333338</c:v>
                </c:pt>
                <c:pt idx="458">
                  <c:v>0.47333333333333338</c:v>
                </c:pt>
                <c:pt idx="459">
                  <c:v>0.47333333333333338</c:v>
                </c:pt>
                <c:pt idx="460">
                  <c:v>0.47333333333333338</c:v>
                </c:pt>
                <c:pt idx="461">
                  <c:v>0.47333333333333338</c:v>
                </c:pt>
                <c:pt idx="462">
                  <c:v>0.47333333333333338</c:v>
                </c:pt>
                <c:pt idx="463">
                  <c:v>0.47333333333333338</c:v>
                </c:pt>
                <c:pt idx="464">
                  <c:v>0.47333333333333338</c:v>
                </c:pt>
                <c:pt idx="465">
                  <c:v>0.47333333333333338</c:v>
                </c:pt>
                <c:pt idx="466">
                  <c:v>0.47333333333333338</c:v>
                </c:pt>
                <c:pt idx="467">
                  <c:v>0.47333333333333338</c:v>
                </c:pt>
                <c:pt idx="468">
                  <c:v>0.47333333333333338</c:v>
                </c:pt>
                <c:pt idx="469">
                  <c:v>0.47333333333333338</c:v>
                </c:pt>
                <c:pt idx="470">
                  <c:v>0.47333333333333338</c:v>
                </c:pt>
                <c:pt idx="471">
                  <c:v>0.47333333333333338</c:v>
                </c:pt>
                <c:pt idx="472">
                  <c:v>0.47333333333333338</c:v>
                </c:pt>
                <c:pt idx="473">
                  <c:v>0.47333333333333338</c:v>
                </c:pt>
                <c:pt idx="474">
                  <c:v>0.47333333333333338</c:v>
                </c:pt>
                <c:pt idx="475">
                  <c:v>0.47333333333333338</c:v>
                </c:pt>
                <c:pt idx="476">
                  <c:v>0.47333333333333338</c:v>
                </c:pt>
                <c:pt idx="477">
                  <c:v>0.47333333333333338</c:v>
                </c:pt>
                <c:pt idx="478">
                  <c:v>0.47333333333333338</c:v>
                </c:pt>
                <c:pt idx="479">
                  <c:v>0.47333333333333338</c:v>
                </c:pt>
                <c:pt idx="480">
                  <c:v>0.47333333333333338</c:v>
                </c:pt>
                <c:pt idx="481">
                  <c:v>0.47333333333333338</c:v>
                </c:pt>
                <c:pt idx="482">
                  <c:v>0.47333333333333338</c:v>
                </c:pt>
                <c:pt idx="483">
                  <c:v>0.47333333333333338</c:v>
                </c:pt>
                <c:pt idx="484">
                  <c:v>0.47333333333333338</c:v>
                </c:pt>
                <c:pt idx="485">
                  <c:v>0.47333333333333338</c:v>
                </c:pt>
                <c:pt idx="486">
                  <c:v>0.47333333333333338</c:v>
                </c:pt>
                <c:pt idx="487">
                  <c:v>0.47333333333333338</c:v>
                </c:pt>
                <c:pt idx="488">
                  <c:v>0.47333333333333338</c:v>
                </c:pt>
                <c:pt idx="489">
                  <c:v>0.47333333333333338</c:v>
                </c:pt>
                <c:pt idx="490">
                  <c:v>0.47333333333333338</c:v>
                </c:pt>
                <c:pt idx="491">
                  <c:v>0.47333333333333338</c:v>
                </c:pt>
                <c:pt idx="492">
                  <c:v>0.47333333333333338</c:v>
                </c:pt>
                <c:pt idx="493">
                  <c:v>0.47333333333333338</c:v>
                </c:pt>
                <c:pt idx="494">
                  <c:v>0.47333333333333338</c:v>
                </c:pt>
                <c:pt idx="495">
                  <c:v>0.47333333333333338</c:v>
                </c:pt>
                <c:pt idx="496">
                  <c:v>0.47333333333333338</c:v>
                </c:pt>
                <c:pt idx="497">
                  <c:v>0.47333333333333338</c:v>
                </c:pt>
                <c:pt idx="498">
                  <c:v>0.47333333333333338</c:v>
                </c:pt>
                <c:pt idx="499">
                  <c:v>0.47333333333333338</c:v>
                </c:pt>
                <c:pt idx="500">
                  <c:v>0.47333333333333338</c:v>
                </c:pt>
                <c:pt idx="501">
                  <c:v>0.47333333333333338</c:v>
                </c:pt>
                <c:pt idx="502">
                  <c:v>0.47333333333333338</c:v>
                </c:pt>
                <c:pt idx="503">
                  <c:v>0.47333333333333338</c:v>
                </c:pt>
                <c:pt idx="504">
                  <c:v>0.47333333333333338</c:v>
                </c:pt>
                <c:pt idx="505">
                  <c:v>0.47333333333333338</c:v>
                </c:pt>
                <c:pt idx="506">
                  <c:v>0.47333333333333338</c:v>
                </c:pt>
                <c:pt idx="507">
                  <c:v>0.47333333333333338</c:v>
                </c:pt>
                <c:pt idx="508">
                  <c:v>0.47333333333333338</c:v>
                </c:pt>
                <c:pt idx="509">
                  <c:v>0.47333333333333338</c:v>
                </c:pt>
                <c:pt idx="510">
                  <c:v>0.47333333333333338</c:v>
                </c:pt>
                <c:pt idx="511">
                  <c:v>0.47333333333333338</c:v>
                </c:pt>
                <c:pt idx="512">
                  <c:v>0.47333333333333338</c:v>
                </c:pt>
                <c:pt idx="513">
                  <c:v>0.47333333333333338</c:v>
                </c:pt>
                <c:pt idx="514">
                  <c:v>0.47333333333333338</c:v>
                </c:pt>
                <c:pt idx="515">
                  <c:v>0.47333333333333338</c:v>
                </c:pt>
                <c:pt idx="516">
                  <c:v>0.47333333333333338</c:v>
                </c:pt>
                <c:pt idx="517">
                  <c:v>0.47333333333333338</c:v>
                </c:pt>
                <c:pt idx="518">
                  <c:v>0.47333333333333338</c:v>
                </c:pt>
                <c:pt idx="519">
                  <c:v>0.47333333333333338</c:v>
                </c:pt>
                <c:pt idx="520">
                  <c:v>0.47333333333333338</c:v>
                </c:pt>
                <c:pt idx="521">
                  <c:v>0.47333333333333338</c:v>
                </c:pt>
                <c:pt idx="522">
                  <c:v>0.47333333333333338</c:v>
                </c:pt>
                <c:pt idx="523">
                  <c:v>0.47333333333333338</c:v>
                </c:pt>
                <c:pt idx="524">
                  <c:v>0.47333333333333338</c:v>
                </c:pt>
                <c:pt idx="525">
                  <c:v>0.47333333333333338</c:v>
                </c:pt>
                <c:pt idx="526">
                  <c:v>0.47333333333333338</c:v>
                </c:pt>
                <c:pt idx="527">
                  <c:v>0.47333333333333338</c:v>
                </c:pt>
                <c:pt idx="528">
                  <c:v>0.47333333333333338</c:v>
                </c:pt>
                <c:pt idx="529">
                  <c:v>0.47333333333333338</c:v>
                </c:pt>
                <c:pt idx="530">
                  <c:v>0.47333333333333338</c:v>
                </c:pt>
                <c:pt idx="531">
                  <c:v>0.47333333333333338</c:v>
                </c:pt>
                <c:pt idx="532">
                  <c:v>0.47333333333333338</c:v>
                </c:pt>
                <c:pt idx="533">
                  <c:v>0.47333333333333338</c:v>
                </c:pt>
                <c:pt idx="534">
                  <c:v>0.47333333333333338</c:v>
                </c:pt>
                <c:pt idx="535">
                  <c:v>0.47333333333333338</c:v>
                </c:pt>
                <c:pt idx="536">
                  <c:v>0.47333333333333338</c:v>
                </c:pt>
                <c:pt idx="537">
                  <c:v>0.47333333333333338</c:v>
                </c:pt>
                <c:pt idx="538">
                  <c:v>0.47333333333333338</c:v>
                </c:pt>
                <c:pt idx="539">
                  <c:v>0.47333333333333338</c:v>
                </c:pt>
                <c:pt idx="540">
                  <c:v>0.47333333333333338</c:v>
                </c:pt>
                <c:pt idx="541">
                  <c:v>0.47333333333333338</c:v>
                </c:pt>
                <c:pt idx="542">
                  <c:v>0.47333333333333338</c:v>
                </c:pt>
                <c:pt idx="543">
                  <c:v>0.47333333333333338</c:v>
                </c:pt>
                <c:pt idx="544">
                  <c:v>0.47333333333333338</c:v>
                </c:pt>
                <c:pt idx="545">
                  <c:v>0.47333333333333338</c:v>
                </c:pt>
                <c:pt idx="546">
                  <c:v>0.47333333333333338</c:v>
                </c:pt>
                <c:pt idx="547">
                  <c:v>0.47333333333333338</c:v>
                </c:pt>
                <c:pt idx="548">
                  <c:v>0.47333333333333338</c:v>
                </c:pt>
                <c:pt idx="549">
                  <c:v>0.47333333333333338</c:v>
                </c:pt>
                <c:pt idx="550">
                  <c:v>0.47333333333333338</c:v>
                </c:pt>
                <c:pt idx="551">
                  <c:v>0.47333333333333338</c:v>
                </c:pt>
                <c:pt idx="552">
                  <c:v>0.47333333333333338</c:v>
                </c:pt>
                <c:pt idx="553">
                  <c:v>0.47333333333333338</c:v>
                </c:pt>
                <c:pt idx="554">
                  <c:v>0.47333333333333338</c:v>
                </c:pt>
                <c:pt idx="555">
                  <c:v>0.47333333333333338</c:v>
                </c:pt>
                <c:pt idx="556">
                  <c:v>0.47333333333333338</c:v>
                </c:pt>
                <c:pt idx="557">
                  <c:v>0.47333333333333338</c:v>
                </c:pt>
                <c:pt idx="558">
                  <c:v>0.47333333333333338</c:v>
                </c:pt>
                <c:pt idx="559">
                  <c:v>0.47333333333333338</c:v>
                </c:pt>
                <c:pt idx="560">
                  <c:v>0.47333333333333338</c:v>
                </c:pt>
                <c:pt idx="561">
                  <c:v>0.47333333333333338</c:v>
                </c:pt>
                <c:pt idx="562">
                  <c:v>0.47333333333333338</c:v>
                </c:pt>
                <c:pt idx="563">
                  <c:v>0.47333333333333338</c:v>
                </c:pt>
                <c:pt idx="564">
                  <c:v>0.47333333333333338</c:v>
                </c:pt>
                <c:pt idx="565">
                  <c:v>0.47333333333333338</c:v>
                </c:pt>
                <c:pt idx="566">
                  <c:v>0.47333333333333338</c:v>
                </c:pt>
                <c:pt idx="567">
                  <c:v>0.47333333333333338</c:v>
                </c:pt>
                <c:pt idx="568">
                  <c:v>0.47333333333333338</c:v>
                </c:pt>
                <c:pt idx="569">
                  <c:v>0.47333333333333338</c:v>
                </c:pt>
                <c:pt idx="570">
                  <c:v>0.47333333333333338</c:v>
                </c:pt>
                <c:pt idx="571">
                  <c:v>0.47333333333333338</c:v>
                </c:pt>
                <c:pt idx="572">
                  <c:v>0.47333333333333338</c:v>
                </c:pt>
                <c:pt idx="573">
                  <c:v>0.47333333333333338</c:v>
                </c:pt>
                <c:pt idx="574">
                  <c:v>0.47333333333333338</c:v>
                </c:pt>
                <c:pt idx="575">
                  <c:v>0.47333333333333338</c:v>
                </c:pt>
                <c:pt idx="576">
                  <c:v>0.47333333333333338</c:v>
                </c:pt>
                <c:pt idx="577">
                  <c:v>0.47333333333333338</c:v>
                </c:pt>
                <c:pt idx="578">
                  <c:v>0.47333333333333338</c:v>
                </c:pt>
                <c:pt idx="579">
                  <c:v>0.47333333333333338</c:v>
                </c:pt>
                <c:pt idx="580">
                  <c:v>0.47333333333333338</c:v>
                </c:pt>
                <c:pt idx="581">
                  <c:v>0.47333333333333338</c:v>
                </c:pt>
                <c:pt idx="582">
                  <c:v>0.47333333333333338</c:v>
                </c:pt>
                <c:pt idx="583">
                  <c:v>0.47333333333333338</c:v>
                </c:pt>
                <c:pt idx="584">
                  <c:v>0.47333333333333338</c:v>
                </c:pt>
                <c:pt idx="585">
                  <c:v>0.47333333333333338</c:v>
                </c:pt>
                <c:pt idx="586">
                  <c:v>0.47333333333333338</c:v>
                </c:pt>
                <c:pt idx="587">
                  <c:v>0.47333333333333338</c:v>
                </c:pt>
                <c:pt idx="588">
                  <c:v>0.47333333333333338</c:v>
                </c:pt>
                <c:pt idx="589">
                  <c:v>0.47333333333333338</c:v>
                </c:pt>
                <c:pt idx="590">
                  <c:v>0.47333333333333338</c:v>
                </c:pt>
                <c:pt idx="591">
                  <c:v>0.47333333333333338</c:v>
                </c:pt>
                <c:pt idx="592">
                  <c:v>0.47333333333333338</c:v>
                </c:pt>
                <c:pt idx="593">
                  <c:v>0.47333333333333338</c:v>
                </c:pt>
                <c:pt idx="594">
                  <c:v>0.47333333333333338</c:v>
                </c:pt>
                <c:pt idx="595">
                  <c:v>0.47333333333333338</c:v>
                </c:pt>
                <c:pt idx="596">
                  <c:v>0.47333333333333338</c:v>
                </c:pt>
                <c:pt idx="597">
                  <c:v>0.47333333333333338</c:v>
                </c:pt>
                <c:pt idx="598">
                  <c:v>0.47333333333333338</c:v>
                </c:pt>
                <c:pt idx="599">
                  <c:v>0.47333333333333338</c:v>
                </c:pt>
                <c:pt idx="600">
                  <c:v>0.47333333333333338</c:v>
                </c:pt>
                <c:pt idx="601">
                  <c:v>0.47333333333333338</c:v>
                </c:pt>
                <c:pt idx="602">
                  <c:v>0.47333333333333338</c:v>
                </c:pt>
                <c:pt idx="603">
                  <c:v>0.47333333333333338</c:v>
                </c:pt>
                <c:pt idx="604">
                  <c:v>0.47333333333333338</c:v>
                </c:pt>
                <c:pt idx="605">
                  <c:v>0.47333333333333338</c:v>
                </c:pt>
                <c:pt idx="606">
                  <c:v>0.47333333333333338</c:v>
                </c:pt>
                <c:pt idx="607">
                  <c:v>0.47333333333333338</c:v>
                </c:pt>
                <c:pt idx="608">
                  <c:v>0.47333333333333338</c:v>
                </c:pt>
                <c:pt idx="609">
                  <c:v>0.47333333333333338</c:v>
                </c:pt>
                <c:pt idx="610">
                  <c:v>0.47333333333333338</c:v>
                </c:pt>
                <c:pt idx="611">
                  <c:v>0.47333333333333338</c:v>
                </c:pt>
                <c:pt idx="612">
                  <c:v>0.47333333333333338</c:v>
                </c:pt>
                <c:pt idx="613">
                  <c:v>0.47333333333333338</c:v>
                </c:pt>
                <c:pt idx="614">
                  <c:v>0.47333333333333338</c:v>
                </c:pt>
                <c:pt idx="615">
                  <c:v>0.47333333333333338</c:v>
                </c:pt>
                <c:pt idx="616">
                  <c:v>0.47333333333333338</c:v>
                </c:pt>
                <c:pt idx="617">
                  <c:v>0.47333333333333338</c:v>
                </c:pt>
                <c:pt idx="618">
                  <c:v>0.47333333333333338</c:v>
                </c:pt>
                <c:pt idx="619">
                  <c:v>0.47333333333333338</c:v>
                </c:pt>
                <c:pt idx="620">
                  <c:v>0.47333333333333338</c:v>
                </c:pt>
                <c:pt idx="621">
                  <c:v>0.47333333333333338</c:v>
                </c:pt>
                <c:pt idx="622">
                  <c:v>0.47333333333333338</c:v>
                </c:pt>
                <c:pt idx="623">
                  <c:v>0.47333333333333338</c:v>
                </c:pt>
                <c:pt idx="624">
                  <c:v>0.47333333333333338</c:v>
                </c:pt>
                <c:pt idx="625">
                  <c:v>0.47333333333333338</c:v>
                </c:pt>
                <c:pt idx="626">
                  <c:v>0.47333333333333338</c:v>
                </c:pt>
                <c:pt idx="627">
                  <c:v>0.47333333333333338</c:v>
                </c:pt>
                <c:pt idx="628">
                  <c:v>0.47333333333333338</c:v>
                </c:pt>
                <c:pt idx="629">
                  <c:v>0.47333333333333338</c:v>
                </c:pt>
                <c:pt idx="630">
                  <c:v>0.47333333333333338</c:v>
                </c:pt>
                <c:pt idx="631">
                  <c:v>0.47333333333333338</c:v>
                </c:pt>
                <c:pt idx="632">
                  <c:v>0.47333333333333338</c:v>
                </c:pt>
                <c:pt idx="633">
                  <c:v>0.47333333333333338</c:v>
                </c:pt>
                <c:pt idx="634">
                  <c:v>0.47333333333333338</c:v>
                </c:pt>
                <c:pt idx="635">
                  <c:v>0.47333333333333338</c:v>
                </c:pt>
                <c:pt idx="636">
                  <c:v>0.47333333333333338</c:v>
                </c:pt>
                <c:pt idx="637">
                  <c:v>0.47333333333333338</c:v>
                </c:pt>
                <c:pt idx="638">
                  <c:v>0.47333333333333338</c:v>
                </c:pt>
                <c:pt idx="639">
                  <c:v>0.47333333333333338</c:v>
                </c:pt>
                <c:pt idx="640">
                  <c:v>0.47333333333333338</c:v>
                </c:pt>
                <c:pt idx="641">
                  <c:v>0.47333333333333338</c:v>
                </c:pt>
                <c:pt idx="642">
                  <c:v>0.47333333333333338</c:v>
                </c:pt>
                <c:pt idx="643">
                  <c:v>0.47333333333333338</c:v>
                </c:pt>
                <c:pt idx="644">
                  <c:v>0.47333333333333338</c:v>
                </c:pt>
                <c:pt idx="645">
                  <c:v>0.47333333333333338</c:v>
                </c:pt>
                <c:pt idx="646">
                  <c:v>0.47333333333333338</c:v>
                </c:pt>
                <c:pt idx="647">
                  <c:v>0.47333333333333338</c:v>
                </c:pt>
                <c:pt idx="648">
                  <c:v>0.47333333333333338</c:v>
                </c:pt>
                <c:pt idx="649">
                  <c:v>0.47333333333333338</c:v>
                </c:pt>
                <c:pt idx="650">
                  <c:v>0.47333333333333338</c:v>
                </c:pt>
                <c:pt idx="651">
                  <c:v>0.47333333333333338</c:v>
                </c:pt>
                <c:pt idx="652">
                  <c:v>0.47333333333333338</c:v>
                </c:pt>
                <c:pt idx="653">
                  <c:v>0.47333333333333338</c:v>
                </c:pt>
                <c:pt idx="654">
                  <c:v>0.47333333333333338</c:v>
                </c:pt>
                <c:pt idx="655">
                  <c:v>0.47333333333333338</c:v>
                </c:pt>
                <c:pt idx="656">
                  <c:v>0.47333333333333338</c:v>
                </c:pt>
                <c:pt idx="657">
                  <c:v>0.47333333333333338</c:v>
                </c:pt>
                <c:pt idx="658">
                  <c:v>0.47333333333333338</c:v>
                </c:pt>
                <c:pt idx="659">
                  <c:v>0.47333333333333338</c:v>
                </c:pt>
                <c:pt idx="660">
                  <c:v>0.47333333333333338</c:v>
                </c:pt>
                <c:pt idx="661">
                  <c:v>0.47333333333333338</c:v>
                </c:pt>
                <c:pt idx="662">
                  <c:v>0.47333333333333338</c:v>
                </c:pt>
                <c:pt idx="663">
                  <c:v>0.47333333333333338</c:v>
                </c:pt>
                <c:pt idx="664">
                  <c:v>0.47333333333333338</c:v>
                </c:pt>
                <c:pt idx="665">
                  <c:v>0.47333333333333338</c:v>
                </c:pt>
                <c:pt idx="666">
                  <c:v>0.47333333333333338</c:v>
                </c:pt>
                <c:pt idx="667">
                  <c:v>0.47333333333333338</c:v>
                </c:pt>
                <c:pt idx="668">
                  <c:v>0.47333333333333338</c:v>
                </c:pt>
                <c:pt idx="669">
                  <c:v>0.47333333333333338</c:v>
                </c:pt>
                <c:pt idx="670">
                  <c:v>0.47333333333333338</c:v>
                </c:pt>
                <c:pt idx="671">
                  <c:v>0.47333333333333338</c:v>
                </c:pt>
                <c:pt idx="672">
                  <c:v>0.47333333333333338</c:v>
                </c:pt>
                <c:pt idx="673">
                  <c:v>0.47333333333333338</c:v>
                </c:pt>
                <c:pt idx="674">
                  <c:v>0.47333333333333338</c:v>
                </c:pt>
                <c:pt idx="675">
                  <c:v>0.47333333333333338</c:v>
                </c:pt>
                <c:pt idx="676">
                  <c:v>0.47333333333333338</c:v>
                </c:pt>
                <c:pt idx="677">
                  <c:v>0.47333333333333338</c:v>
                </c:pt>
                <c:pt idx="678">
                  <c:v>0.47333333333333338</c:v>
                </c:pt>
                <c:pt idx="679">
                  <c:v>0.47333333333333338</c:v>
                </c:pt>
                <c:pt idx="680">
                  <c:v>0.47333333333333338</c:v>
                </c:pt>
                <c:pt idx="681">
                  <c:v>0.47333333333333338</c:v>
                </c:pt>
                <c:pt idx="682">
                  <c:v>0.47333333333333338</c:v>
                </c:pt>
                <c:pt idx="683">
                  <c:v>0.47333333333333338</c:v>
                </c:pt>
                <c:pt idx="684">
                  <c:v>0.47333333333333338</c:v>
                </c:pt>
                <c:pt idx="685">
                  <c:v>0.47333333333333338</c:v>
                </c:pt>
                <c:pt idx="686">
                  <c:v>0.47333333333333338</c:v>
                </c:pt>
                <c:pt idx="687">
                  <c:v>0.47333333333333338</c:v>
                </c:pt>
                <c:pt idx="688">
                  <c:v>0.47333333333333338</c:v>
                </c:pt>
                <c:pt idx="689">
                  <c:v>0.47333333333333338</c:v>
                </c:pt>
                <c:pt idx="690">
                  <c:v>0.47333333333333338</c:v>
                </c:pt>
                <c:pt idx="691">
                  <c:v>0.47333333333333338</c:v>
                </c:pt>
                <c:pt idx="692">
                  <c:v>0.47333333333333338</c:v>
                </c:pt>
                <c:pt idx="693">
                  <c:v>0.47333333333333338</c:v>
                </c:pt>
                <c:pt idx="694">
                  <c:v>0.47333333333333338</c:v>
                </c:pt>
                <c:pt idx="695">
                  <c:v>0.47333333333333338</c:v>
                </c:pt>
                <c:pt idx="696">
                  <c:v>0.47333333333333338</c:v>
                </c:pt>
                <c:pt idx="697">
                  <c:v>0.47333333333333338</c:v>
                </c:pt>
                <c:pt idx="698">
                  <c:v>0.47333333333333338</c:v>
                </c:pt>
                <c:pt idx="699">
                  <c:v>0.47333333333333338</c:v>
                </c:pt>
                <c:pt idx="700">
                  <c:v>0.47333333333333338</c:v>
                </c:pt>
                <c:pt idx="701">
                  <c:v>0.47333333333333338</c:v>
                </c:pt>
                <c:pt idx="702">
                  <c:v>0.47333333333333338</c:v>
                </c:pt>
                <c:pt idx="703">
                  <c:v>0.47333333333333338</c:v>
                </c:pt>
                <c:pt idx="704">
                  <c:v>0.47333333333333338</c:v>
                </c:pt>
                <c:pt idx="705">
                  <c:v>0.47333333333333338</c:v>
                </c:pt>
                <c:pt idx="706">
                  <c:v>0.47333333333333338</c:v>
                </c:pt>
                <c:pt idx="707">
                  <c:v>0.47333333333333338</c:v>
                </c:pt>
                <c:pt idx="708">
                  <c:v>0.47333333333333338</c:v>
                </c:pt>
                <c:pt idx="709">
                  <c:v>0.47333333333333338</c:v>
                </c:pt>
                <c:pt idx="710">
                  <c:v>0.47333333333333338</c:v>
                </c:pt>
                <c:pt idx="711">
                  <c:v>0.47333333333333338</c:v>
                </c:pt>
                <c:pt idx="712">
                  <c:v>0.47333333333333338</c:v>
                </c:pt>
                <c:pt idx="713">
                  <c:v>0.47333333333333338</c:v>
                </c:pt>
                <c:pt idx="714">
                  <c:v>0.47333333333333338</c:v>
                </c:pt>
                <c:pt idx="715">
                  <c:v>0.47333333333333338</c:v>
                </c:pt>
                <c:pt idx="716">
                  <c:v>0.47333333333333338</c:v>
                </c:pt>
                <c:pt idx="717">
                  <c:v>0.47333333333333338</c:v>
                </c:pt>
                <c:pt idx="718">
                  <c:v>0.47333333333333338</c:v>
                </c:pt>
                <c:pt idx="719">
                  <c:v>0.47333333333333338</c:v>
                </c:pt>
                <c:pt idx="720">
                  <c:v>0.47333333333333338</c:v>
                </c:pt>
                <c:pt idx="721">
                  <c:v>0.47333333333333338</c:v>
                </c:pt>
                <c:pt idx="722">
                  <c:v>0.47333333333333338</c:v>
                </c:pt>
                <c:pt idx="723">
                  <c:v>0.47333333333333338</c:v>
                </c:pt>
                <c:pt idx="724">
                  <c:v>0.47333333333333338</c:v>
                </c:pt>
                <c:pt idx="725">
                  <c:v>0.47333333333333338</c:v>
                </c:pt>
                <c:pt idx="726">
                  <c:v>0.47333333333333338</c:v>
                </c:pt>
                <c:pt idx="727">
                  <c:v>0.47333333333333338</c:v>
                </c:pt>
                <c:pt idx="728">
                  <c:v>0.47333333333333338</c:v>
                </c:pt>
                <c:pt idx="729">
                  <c:v>0.47333333333333338</c:v>
                </c:pt>
                <c:pt idx="730">
                  <c:v>0.47333333333333338</c:v>
                </c:pt>
                <c:pt idx="731">
                  <c:v>0.47333333333333338</c:v>
                </c:pt>
                <c:pt idx="732">
                  <c:v>0.47333333333333338</c:v>
                </c:pt>
                <c:pt idx="733">
                  <c:v>0.47333333333333338</c:v>
                </c:pt>
                <c:pt idx="734">
                  <c:v>0.47333333333333338</c:v>
                </c:pt>
                <c:pt idx="735">
                  <c:v>0.47333333333333338</c:v>
                </c:pt>
                <c:pt idx="736">
                  <c:v>0.47333333333333338</c:v>
                </c:pt>
                <c:pt idx="737">
                  <c:v>0.47333333333333338</c:v>
                </c:pt>
                <c:pt idx="738">
                  <c:v>0.47333333333333338</c:v>
                </c:pt>
                <c:pt idx="739">
                  <c:v>0.47333333333333338</c:v>
                </c:pt>
                <c:pt idx="740">
                  <c:v>0.47333333333333338</c:v>
                </c:pt>
                <c:pt idx="741">
                  <c:v>0.47333333333333338</c:v>
                </c:pt>
                <c:pt idx="742">
                  <c:v>0.47333333333333338</c:v>
                </c:pt>
                <c:pt idx="743">
                  <c:v>0.47333333333333338</c:v>
                </c:pt>
                <c:pt idx="744">
                  <c:v>0.47333333333333338</c:v>
                </c:pt>
                <c:pt idx="745">
                  <c:v>0.47333333333333338</c:v>
                </c:pt>
                <c:pt idx="746">
                  <c:v>0.47333333333333338</c:v>
                </c:pt>
                <c:pt idx="747">
                  <c:v>0.47333333333333338</c:v>
                </c:pt>
                <c:pt idx="748">
                  <c:v>0.47333333333333338</c:v>
                </c:pt>
                <c:pt idx="749">
                  <c:v>0.47333333333333338</c:v>
                </c:pt>
                <c:pt idx="750">
                  <c:v>0.47333333333333338</c:v>
                </c:pt>
                <c:pt idx="751">
                  <c:v>0.47333333333333338</c:v>
                </c:pt>
                <c:pt idx="752">
                  <c:v>0.47333333333333338</c:v>
                </c:pt>
                <c:pt idx="753">
                  <c:v>0.47333333333333338</c:v>
                </c:pt>
                <c:pt idx="754">
                  <c:v>0.47333333333333338</c:v>
                </c:pt>
                <c:pt idx="755">
                  <c:v>0.47333333333333338</c:v>
                </c:pt>
                <c:pt idx="756">
                  <c:v>0.47333333333333338</c:v>
                </c:pt>
                <c:pt idx="757">
                  <c:v>0.47333333333333338</c:v>
                </c:pt>
                <c:pt idx="758">
                  <c:v>0.47333333333333338</c:v>
                </c:pt>
                <c:pt idx="759">
                  <c:v>0.47333333333333338</c:v>
                </c:pt>
                <c:pt idx="760">
                  <c:v>0.47333333333333338</c:v>
                </c:pt>
                <c:pt idx="761">
                  <c:v>0.47333333333333338</c:v>
                </c:pt>
                <c:pt idx="762">
                  <c:v>0.47333333333333338</c:v>
                </c:pt>
                <c:pt idx="763">
                  <c:v>0.47333333333333338</c:v>
                </c:pt>
                <c:pt idx="764">
                  <c:v>0.47333333333333338</c:v>
                </c:pt>
                <c:pt idx="765">
                  <c:v>0.47333333333333338</c:v>
                </c:pt>
                <c:pt idx="766">
                  <c:v>0.47333333333333338</c:v>
                </c:pt>
                <c:pt idx="767">
                  <c:v>0.47333333333333338</c:v>
                </c:pt>
                <c:pt idx="768">
                  <c:v>0.47333333333333338</c:v>
                </c:pt>
                <c:pt idx="769">
                  <c:v>0.47333333333333338</c:v>
                </c:pt>
                <c:pt idx="770">
                  <c:v>0.47333333333333338</c:v>
                </c:pt>
                <c:pt idx="771">
                  <c:v>0.47333333333333338</c:v>
                </c:pt>
                <c:pt idx="772">
                  <c:v>0.47333333333333338</c:v>
                </c:pt>
                <c:pt idx="773">
                  <c:v>0.47333333333333338</c:v>
                </c:pt>
                <c:pt idx="774">
                  <c:v>0.47333333333333338</c:v>
                </c:pt>
                <c:pt idx="775">
                  <c:v>0.47333333333333338</c:v>
                </c:pt>
                <c:pt idx="776">
                  <c:v>0.47333333333333338</c:v>
                </c:pt>
                <c:pt idx="777">
                  <c:v>0.47333333333333338</c:v>
                </c:pt>
                <c:pt idx="778">
                  <c:v>0.47333333333333338</c:v>
                </c:pt>
                <c:pt idx="779">
                  <c:v>0.47333333333333338</c:v>
                </c:pt>
                <c:pt idx="780">
                  <c:v>0.47333333333333338</c:v>
                </c:pt>
                <c:pt idx="781">
                  <c:v>0.47333333333333338</c:v>
                </c:pt>
                <c:pt idx="782">
                  <c:v>0.47333333333333338</c:v>
                </c:pt>
                <c:pt idx="783">
                  <c:v>0.47333333333333338</c:v>
                </c:pt>
                <c:pt idx="784">
                  <c:v>0.47333333333333338</c:v>
                </c:pt>
                <c:pt idx="785">
                  <c:v>0.47333333333333338</c:v>
                </c:pt>
                <c:pt idx="786">
                  <c:v>0.47333333333333338</c:v>
                </c:pt>
                <c:pt idx="787">
                  <c:v>0.47333333333333338</c:v>
                </c:pt>
                <c:pt idx="788">
                  <c:v>0.47333333333333338</c:v>
                </c:pt>
                <c:pt idx="789">
                  <c:v>0.47333333333333338</c:v>
                </c:pt>
                <c:pt idx="790">
                  <c:v>0.47333333333333338</c:v>
                </c:pt>
                <c:pt idx="791">
                  <c:v>0.47333333333333338</c:v>
                </c:pt>
                <c:pt idx="792">
                  <c:v>0.47333333333333338</c:v>
                </c:pt>
                <c:pt idx="793">
                  <c:v>0.47333333333333338</c:v>
                </c:pt>
                <c:pt idx="794">
                  <c:v>0.47333333333333338</c:v>
                </c:pt>
                <c:pt idx="795">
                  <c:v>0.47333333333333338</c:v>
                </c:pt>
                <c:pt idx="796">
                  <c:v>0.47333333333333338</c:v>
                </c:pt>
                <c:pt idx="797">
                  <c:v>0.47333333333333338</c:v>
                </c:pt>
                <c:pt idx="798">
                  <c:v>0.47333333333333338</c:v>
                </c:pt>
                <c:pt idx="799">
                  <c:v>0.47333333333333338</c:v>
                </c:pt>
                <c:pt idx="800">
                  <c:v>0.47333333333333338</c:v>
                </c:pt>
                <c:pt idx="801">
                  <c:v>0.47333333333333338</c:v>
                </c:pt>
                <c:pt idx="802">
                  <c:v>0.47333333333333338</c:v>
                </c:pt>
                <c:pt idx="803">
                  <c:v>0.47333333333333338</c:v>
                </c:pt>
                <c:pt idx="804">
                  <c:v>0.47333333333333338</c:v>
                </c:pt>
                <c:pt idx="805">
                  <c:v>0.47333333333333338</c:v>
                </c:pt>
                <c:pt idx="806">
                  <c:v>0.47333333333333338</c:v>
                </c:pt>
                <c:pt idx="807">
                  <c:v>0.47333333333333338</c:v>
                </c:pt>
                <c:pt idx="808">
                  <c:v>0.47333333333333338</c:v>
                </c:pt>
                <c:pt idx="809">
                  <c:v>0.47333333333333338</c:v>
                </c:pt>
                <c:pt idx="810">
                  <c:v>0.47333333333333338</c:v>
                </c:pt>
                <c:pt idx="811">
                  <c:v>0.47333333333333338</c:v>
                </c:pt>
                <c:pt idx="812">
                  <c:v>0.47333333333333338</c:v>
                </c:pt>
                <c:pt idx="813">
                  <c:v>0.47333333333333338</c:v>
                </c:pt>
                <c:pt idx="814">
                  <c:v>0.47333333333333338</c:v>
                </c:pt>
                <c:pt idx="815">
                  <c:v>0.47333333333333338</c:v>
                </c:pt>
                <c:pt idx="816">
                  <c:v>0.47333333333333338</c:v>
                </c:pt>
                <c:pt idx="817">
                  <c:v>0.47333333333333338</c:v>
                </c:pt>
                <c:pt idx="818">
                  <c:v>0.47333333333333338</c:v>
                </c:pt>
                <c:pt idx="819">
                  <c:v>0.47333333333333338</c:v>
                </c:pt>
                <c:pt idx="820">
                  <c:v>0.47333333333333338</c:v>
                </c:pt>
                <c:pt idx="821">
                  <c:v>0.47333333333333338</c:v>
                </c:pt>
                <c:pt idx="822">
                  <c:v>0.47333333333333338</c:v>
                </c:pt>
                <c:pt idx="823">
                  <c:v>0.47333333333333338</c:v>
                </c:pt>
                <c:pt idx="824">
                  <c:v>0.47333333333333338</c:v>
                </c:pt>
                <c:pt idx="825">
                  <c:v>0.47333333333333338</c:v>
                </c:pt>
                <c:pt idx="826">
                  <c:v>0.47333333333333338</c:v>
                </c:pt>
                <c:pt idx="827">
                  <c:v>0.47333333333333338</c:v>
                </c:pt>
                <c:pt idx="828">
                  <c:v>0.47333333333333338</c:v>
                </c:pt>
                <c:pt idx="829">
                  <c:v>0.47333333333333338</c:v>
                </c:pt>
                <c:pt idx="830">
                  <c:v>0.47333333333333338</c:v>
                </c:pt>
                <c:pt idx="831">
                  <c:v>0.47333333333333338</c:v>
                </c:pt>
                <c:pt idx="832">
                  <c:v>0.47333333333333338</c:v>
                </c:pt>
                <c:pt idx="833">
                  <c:v>0.47333333333333338</c:v>
                </c:pt>
                <c:pt idx="834">
                  <c:v>0.47333333333333338</c:v>
                </c:pt>
                <c:pt idx="835">
                  <c:v>0.47333333333333338</c:v>
                </c:pt>
                <c:pt idx="836">
                  <c:v>0.47333333333333338</c:v>
                </c:pt>
                <c:pt idx="837">
                  <c:v>0.47333333333333338</c:v>
                </c:pt>
                <c:pt idx="838">
                  <c:v>0.47333333333333338</c:v>
                </c:pt>
                <c:pt idx="839">
                  <c:v>0.47333333333333338</c:v>
                </c:pt>
                <c:pt idx="840">
                  <c:v>0.47333333333333338</c:v>
                </c:pt>
                <c:pt idx="841">
                  <c:v>0.47333333333333338</c:v>
                </c:pt>
                <c:pt idx="842">
                  <c:v>0.47333333333333338</c:v>
                </c:pt>
                <c:pt idx="843">
                  <c:v>0.47333333333333338</c:v>
                </c:pt>
                <c:pt idx="844">
                  <c:v>0.47333333333333338</c:v>
                </c:pt>
                <c:pt idx="845">
                  <c:v>0.47333333333333338</c:v>
                </c:pt>
                <c:pt idx="846">
                  <c:v>0.47333333333333338</c:v>
                </c:pt>
                <c:pt idx="847">
                  <c:v>0.47333333333333338</c:v>
                </c:pt>
                <c:pt idx="848">
                  <c:v>0.47333333333333338</c:v>
                </c:pt>
                <c:pt idx="849">
                  <c:v>0.47333333333333338</c:v>
                </c:pt>
                <c:pt idx="850">
                  <c:v>0.47333333333333338</c:v>
                </c:pt>
                <c:pt idx="851">
                  <c:v>0.47333333333333338</c:v>
                </c:pt>
                <c:pt idx="852">
                  <c:v>0.47333333333333338</c:v>
                </c:pt>
                <c:pt idx="853">
                  <c:v>0.47333333333333338</c:v>
                </c:pt>
                <c:pt idx="854">
                  <c:v>0.47333333333333338</c:v>
                </c:pt>
                <c:pt idx="855">
                  <c:v>0.47333333333333338</c:v>
                </c:pt>
                <c:pt idx="856">
                  <c:v>0.47333333333333338</c:v>
                </c:pt>
                <c:pt idx="857">
                  <c:v>0.47333333333333338</c:v>
                </c:pt>
                <c:pt idx="858">
                  <c:v>0.47333333333333338</c:v>
                </c:pt>
                <c:pt idx="859">
                  <c:v>0.47333333333333338</c:v>
                </c:pt>
                <c:pt idx="860">
                  <c:v>0.47333333333333338</c:v>
                </c:pt>
                <c:pt idx="861">
                  <c:v>0.47333333333333338</c:v>
                </c:pt>
                <c:pt idx="862">
                  <c:v>0.47333333333333338</c:v>
                </c:pt>
                <c:pt idx="863">
                  <c:v>0.47333333333333338</c:v>
                </c:pt>
                <c:pt idx="864">
                  <c:v>0.47333333333333338</c:v>
                </c:pt>
                <c:pt idx="865">
                  <c:v>0.47333333333333338</c:v>
                </c:pt>
                <c:pt idx="866">
                  <c:v>0.47333333333333338</c:v>
                </c:pt>
                <c:pt idx="867">
                  <c:v>0.47333333333333338</c:v>
                </c:pt>
                <c:pt idx="868">
                  <c:v>0.47333333333333338</c:v>
                </c:pt>
                <c:pt idx="869">
                  <c:v>0.47333333333333338</c:v>
                </c:pt>
                <c:pt idx="870">
                  <c:v>0.47333333333333338</c:v>
                </c:pt>
                <c:pt idx="871">
                  <c:v>0.47333333333333338</c:v>
                </c:pt>
                <c:pt idx="872">
                  <c:v>0.47333333333333338</c:v>
                </c:pt>
                <c:pt idx="873">
                  <c:v>0.47333333333333338</c:v>
                </c:pt>
                <c:pt idx="874">
                  <c:v>0.47333333333333338</c:v>
                </c:pt>
                <c:pt idx="875">
                  <c:v>0.47333333333333338</c:v>
                </c:pt>
                <c:pt idx="876">
                  <c:v>0.47333333333333338</c:v>
                </c:pt>
                <c:pt idx="877">
                  <c:v>0.47333333333333338</c:v>
                </c:pt>
                <c:pt idx="878">
                  <c:v>0.47333333333333338</c:v>
                </c:pt>
                <c:pt idx="879">
                  <c:v>0.47333333333333338</c:v>
                </c:pt>
              </c:numCache>
            </c:numRef>
          </c:xVal>
          <c:yVal>
            <c:numRef>
              <c:f>MachineSequenceProfile!$CF$11:$CF$890</c:f>
              <c:numCache>
                <c:formatCode>0.000</c:formatCode>
                <c:ptCount val="880"/>
                <c:pt idx="0">
                  <c:v>0</c:v>
                </c:pt>
                <c:pt idx="1">
                  <c:v>0.4499999999999999</c:v>
                </c:pt>
                <c:pt idx="2">
                  <c:v>82.949999999999989</c:v>
                </c:pt>
                <c:pt idx="3">
                  <c:v>104.99999999999999</c:v>
                </c:pt>
                <c:pt idx="4">
                  <c:v>395</c:v>
                </c:pt>
                <c:pt idx="5">
                  <c:v>417.05</c:v>
                </c:pt>
                <c:pt idx="6">
                  <c:v>499.54999999999995</c:v>
                </c:pt>
                <c:pt idx="7">
                  <c:v>499.99999999999994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91-4562-AC33-41A4A1C0E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08752"/>
        <c:axId val="863109312"/>
      </c:scatterChart>
      <c:valAx>
        <c:axId val="8631087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9312"/>
        <c:crosses val="autoZero"/>
        <c:crossBetween val="midCat"/>
      </c:valAx>
      <c:valAx>
        <c:axId val="863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87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312034301E-2"/>
          <c:y val="6.019126213186729E-2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Velocity</c:v>
          </c:tx>
          <c:spPr>
            <a:ln>
              <a:solidFill>
                <a:schemeClr val="accent2"/>
              </a:solidFill>
            </a:ln>
          </c:spPr>
          <c:marker>
            <c:spPr>
              <a:ln>
                <a:solidFill>
                  <a:schemeClr val="accent2"/>
                </a:solidFill>
              </a:ln>
            </c:spPr>
          </c:marker>
          <c:xVal>
            <c:numRef>
              <c:f>MachineSequenceProfile!$CE$11:$CE$890</c:f>
              <c:numCache>
                <c:formatCode>0.000</c:formatCode>
                <c:ptCount val="880"/>
                <c:pt idx="0">
                  <c:v>0</c:v>
                </c:pt>
                <c:pt idx="1">
                  <c:v>1.4999999999999999E-2</c:v>
                </c:pt>
                <c:pt idx="2">
                  <c:v>0.125</c:v>
                </c:pt>
                <c:pt idx="3">
                  <c:v>0.14000000000000001</c:v>
                </c:pt>
                <c:pt idx="4">
                  <c:v>0.33333333333333337</c:v>
                </c:pt>
                <c:pt idx="5">
                  <c:v>0.34833333333333338</c:v>
                </c:pt>
                <c:pt idx="6">
                  <c:v>0.45833333333333337</c:v>
                </c:pt>
                <c:pt idx="7">
                  <c:v>0.47333333333333338</c:v>
                </c:pt>
                <c:pt idx="8">
                  <c:v>0.47333333333333338</c:v>
                </c:pt>
                <c:pt idx="9">
                  <c:v>0.47333333333333338</c:v>
                </c:pt>
                <c:pt idx="10">
                  <c:v>0.47333333333333338</c:v>
                </c:pt>
                <c:pt idx="11">
                  <c:v>0.47333333333333338</c:v>
                </c:pt>
                <c:pt idx="12">
                  <c:v>0.47333333333333338</c:v>
                </c:pt>
                <c:pt idx="13">
                  <c:v>0.47333333333333338</c:v>
                </c:pt>
                <c:pt idx="14">
                  <c:v>0.47333333333333338</c:v>
                </c:pt>
                <c:pt idx="15">
                  <c:v>0.47333333333333338</c:v>
                </c:pt>
                <c:pt idx="16">
                  <c:v>0.47333333333333338</c:v>
                </c:pt>
                <c:pt idx="17">
                  <c:v>0.47333333333333338</c:v>
                </c:pt>
                <c:pt idx="18">
                  <c:v>0.47333333333333338</c:v>
                </c:pt>
                <c:pt idx="19">
                  <c:v>0.47333333333333338</c:v>
                </c:pt>
                <c:pt idx="20">
                  <c:v>0.47333333333333338</c:v>
                </c:pt>
                <c:pt idx="21">
                  <c:v>0.47333333333333338</c:v>
                </c:pt>
                <c:pt idx="22">
                  <c:v>0.47333333333333338</c:v>
                </c:pt>
                <c:pt idx="23">
                  <c:v>0.47333333333333338</c:v>
                </c:pt>
                <c:pt idx="24">
                  <c:v>0.47333333333333338</c:v>
                </c:pt>
                <c:pt idx="25">
                  <c:v>0.47333333333333338</c:v>
                </c:pt>
                <c:pt idx="26">
                  <c:v>0.47333333333333338</c:v>
                </c:pt>
                <c:pt idx="27">
                  <c:v>0.47333333333333338</c:v>
                </c:pt>
                <c:pt idx="28">
                  <c:v>0.47333333333333338</c:v>
                </c:pt>
                <c:pt idx="29">
                  <c:v>0.47333333333333338</c:v>
                </c:pt>
                <c:pt idx="30">
                  <c:v>0.47333333333333338</c:v>
                </c:pt>
                <c:pt idx="31">
                  <c:v>0.47333333333333338</c:v>
                </c:pt>
                <c:pt idx="32">
                  <c:v>0.47333333333333338</c:v>
                </c:pt>
                <c:pt idx="33">
                  <c:v>0.47333333333333338</c:v>
                </c:pt>
                <c:pt idx="34">
                  <c:v>0.47333333333333338</c:v>
                </c:pt>
                <c:pt idx="35">
                  <c:v>0.47333333333333338</c:v>
                </c:pt>
                <c:pt idx="36">
                  <c:v>0.47333333333333338</c:v>
                </c:pt>
                <c:pt idx="37">
                  <c:v>0.47333333333333338</c:v>
                </c:pt>
                <c:pt idx="38">
                  <c:v>0.47333333333333338</c:v>
                </c:pt>
                <c:pt idx="39">
                  <c:v>0.47333333333333338</c:v>
                </c:pt>
                <c:pt idx="40">
                  <c:v>0.47333333333333338</c:v>
                </c:pt>
                <c:pt idx="41">
                  <c:v>0.47333333333333338</c:v>
                </c:pt>
                <c:pt idx="42">
                  <c:v>0.47333333333333338</c:v>
                </c:pt>
                <c:pt idx="43">
                  <c:v>0.47333333333333338</c:v>
                </c:pt>
                <c:pt idx="44">
                  <c:v>0.47333333333333338</c:v>
                </c:pt>
                <c:pt idx="45">
                  <c:v>0.47333333333333338</c:v>
                </c:pt>
                <c:pt idx="46">
                  <c:v>0.47333333333333338</c:v>
                </c:pt>
                <c:pt idx="47">
                  <c:v>0.47333333333333338</c:v>
                </c:pt>
                <c:pt idx="48">
                  <c:v>0.47333333333333338</c:v>
                </c:pt>
                <c:pt idx="49">
                  <c:v>0.47333333333333338</c:v>
                </c:pt>
                <c:pt idx="50">
                  <c:v>0.47333333333333338</c:v>
                </c:pt>
                <c:pt idx="51">
                  <c:v>0.47333333333333338</c:v>
                </c:pt>
                <c:pt idx="52">
                  <c:v>0.47333333333333338</c:v>
                </c:pt>
                <c:pt idx="53">
                  <c:v>0.47333333333333338</c:v>
                </c:pt>
                <c:pt idx="54">
                  <c:v>0.47333333333333338</c:v>
                </c:pt>
                <c:pt idx="55">
                  <c:v>0.47333333333333338</c:v>
                </c:pt>
                <c:pt idx="56">
                  <c:v>0.47333333333333338</c:v>
                </c:pt>
                <c:pt idx="57">
                  <c:v>0.47333333333333338</c:v>
                </c:pt>
                <c:pt idx="58">
                  <c:v>0.47333333333333338</c:v>
                </c:pt>
                <c:pt idx="59">
                  <c:v>0.47333333333333338</c:v>
                </c:pt>
                <c:pt idx="60">
                  <c:v>0.47333333333333338</c:v>
                </c:pt>
                <c:pt idx="61">
                  <c:v>0.47333333333333338</c:v>
                </c:pt>
                <c:pt idx="62">
                  <c:v>0.47333333333333338</c:v>
                </c:pt>
                <c:pt idx="63">
                  <c:v>0.47333333333333338</c:v>
                </c:pt>
                <c:pt idx="64">
                  <c:v>0.47333333333333338</c:v>
                </c:pt>
                <c:pt idx="65">
                  <c:v>0.47333333333333338</c:v>
                </c:pt>
                <c:pt idx="66">
                  <c:v>0.47333333333333338</c:v>
                </c:pt>
                <c:pt idx="67">
                  <c:v>0.47333333333333338</c:v>
                </c:pt>
                <c:pt idx="68">
                  <c:v>0.47333333333333338</c:v>
                </c:pt>
                <c:pt idx="69">
                  <c:v>0.47333333333333338</c:v>
                </c:pt>
                <c:pt idx="70">
                  <c:v>0.47333333333333338</c:v>
                </c:pt>
                <c:pt idx="71">
                  <c:v>0.47333333333333338</c:v>
                </c:pt>
                <c:pt idx="72">
                  <c:v>0.47333333333333338</c:v>
                </c:pt>
                <c:pt idx="73">
                  <c:v>0.47333333333333338</c:v>
                </c:pt>
                <c:pt idx="74">
                  <c:v>0.47333333333333338</c:v>
                </c:pt>
                <c:pt idx="75">
                  <c:v>0.47333333333333338</c:v>
                </c:pt>
                <c:pt idx="76">
                  <c:v>0.47333333333333338</c:v>
                </c:pt>
                <c:pt idx="77">
                  <c:v>0.47333333333333338</c:v>
                </c:pt>
                <c:pt idx="78">
                  <c:v>0.47333333333333338</c:v>
                </c:pt>
                <c:pt idx="79">
                  <c:v>0.47333333333333338</c:v>
                </c:pt>
                <c:pt idx="80">
                  <c:v>0.47333333333333338</c:v>
                </c:pt>
                <c:pt idx="81">
                  <c:v>0.47333333333333338</c:v>
                </c:pt>
                <c:pt idx="82">
                  <c:v>0.47333333333333338</c:v>
                </c:pt>
                <c:pt idx="83">
                  <c:v>0.47333333333333338</c:v>
                </c:pt>
                <c:pt idx="84">
                  <c:v>0.47333333333333338</c:v>
                </c:pt>
                <c:pt idx="85">
                  <c:v>0.47333333333333338</c:v>
                </c:pt>
                <c:pt idx="86">
                  <c:v>0.47333333333333338</c:v>
                </c:pt>
                <c:pt idx="87">
                  <c:v>0.47333333333333338</c:v>
                </c:pt>
                <c:pt idx="88">
                  <c:v>0.47333333333333338</c:v>
                </c:pt>
                <c:pt idx="89">
                  <c:v>0.47333333333333338</c:v>
                </c:pt>
                <c:pt idx="90">
                  <c:v>0.47333333333333338</c:v>
                </c:pt>
                <c:pt idx="91">
                  <c:v>0.47333333333333338</c:v>
                </c:pt>
                <c:pt idx="92">
                  <c:v>0.47333333333333338</c:v>
                </c:pt>
                <c:pt idx="93">
                  <c:v>0.47333333333333338</c:v>
                </c:pt>
                <c:pt idx="94">
                  <c:v>0.47333333333333338</c:v>
                </c:pt>
                <c:pt idx="95">
                  <c:v>0.47333333333333338</c:v>
                </c:pt>
                <c:pt idx="96">
                  <c:v>0.47333333333333338</c:v>
                </c:pt>
                <c:pt idx="97">
                  <c:v>0.47333333333333338</c:v>
                </c:pt>
                <c:pt idx="98">
                  <c:v>0.47333333333333338</c:v>
                </c:pt>
                <c:pt idx="99">
                  <c:v>0.47333333333333338</c:v>
                </c:pt>
                <c:pt idx="100">
                  <c:v>0.47333333333333338</c:v>
                </c:pt>
                <c:pt idx="101">
                  <c:v>0.47333333333333338</c:v>
                </c:pt>
                <c:pt idx="102">
                  <c:v>0.47333333333333338</c:v>
                </c:pt>
                <c:pt idx="103">
                  <c:v>0.47333333333333338</c:v>
                </c:pt>
                <c:pt idx="104">
                  <c:v>0.47333333333333338</c:v>
                </c:pt>
                <c:pt idx="105">
                  <c:v>0.47333333333333338</c:v>
                </c:pt>
                <c:pt idx="106">
                  <c:v>0.47333333333333338</c:v>
                </c:pt>
                <c:pt idx="107">
                  <c:v>0.47333333333333338</c:v>
                </c:pt>
                <c:pt idx="108">
                  <c:v>0.47333333333333338</c:v>
                </c:pt>
                <c:pt idx="109">
                  <c:v>0.47333333333333338</c:v>
                </c:pt>
                <c:pt idx="110">
                  <c:v>0.47333333333333338</c:v>
                </c:pt>
                <c:pt idx="111">
                  <c:v>0.47333333333333338</c:v>
                </c:pt>
                <c:pt idx="112">
                  <c:v>0.47333333333333338</c:v>
                </c:pt>
                <c:pt idx="113">
                  <c:v>0.47333333333333338</c:v>
                </c:pt>
                <c:pt idx="114">
                  <c:v>0.47333333333333338</c:v>
                </c:pt>
                <c:pt idx="115">
                  <c:v>0.47333333333333338</c:v>
                </c:pt>
                <c:pt idx="116">
                  <c:v>0.47333333333333338</c:v>
                </c:pt>
                <c:pt idx="117">
                  <c:v>0.47333333333333338</c:v>
                </c:pt>
                <c:pt idx="118">
                  <c:v>0.47333333333333338</c:v>
                </c:pt>
                <c:pt idx="119">
                  <c:v>0.47333333333333338</c:v>
                </c:pt>
                <c:pt idx="120">
                  <c:v>0.47333333333333338</c:v>
                </c:pt>
                <c:pt idx="121">
                  <c:v>0.47333333333333338</c:v>
                </c:pt>
                <c:pt idx="122">
                  <c:v>0.47333333333333338</c:v>
                </c:pt>
                <c:pt idx="123">
                  <c:v>0.47333333333333338</c:v>
                </c:pt>
                <c:pt idx="124">
                  <c:v>0.47333333333333338</c:v>
                </c:pt>
                <c:pt idx="125">
                  <c:v>0.47333333333333338</c:v>
                </c:pt>
                <c:pt idx="126">
                  <c:v>0.47333333333333338</c:v>
                </c:pt>
                <c:pt idx="127">
                  <c:v>0.47333333333333338</c:v>
                </c:pt>
                <c:pt idx="128">
                  <c:v>0.47333333333333338</c:v>
                </c:pt>
                <c:pt idx="129">
                  <c:v>0.47333333333333338</c:v>
                </c:pt>
                <c:pt idx="130">
                  <c:v>0.47333333333333338</c:v>
                </c:pt>
                <c:pt idx="131">
                  <c:v>0.47333333333333338</c:v>
                </c:pt>
                <c:pt idx="132">
                  <c:v>0.47333333333333338</c:v>
                </c:pt>
                <c:pt idx="133">
                  <c:v>0.47333333333333338</c:v>
                </c:pt>
                <c:pt idx="134">
                  <c:v>0.47333333333333338</c:v>
                </c:pt>
                <c:pt idx="135">
                  <c:v>0.47333333333333338</c:v>
                </c:pt>
                <c:pt idx="136">
                  <c:v>0.47333333333333338</c:v>
                </c:pt>
                <c:pt idx="137">
                  <c:v>0.47333333333333338</c:v>
                </c:pt>
                <c:pt idx="138">
                  <c:v>0.47333333333333338</c:v>
                </c:pt>
                <c:pt idx="139">
                  <c:v>0.47333333333333338</c:v>
                </c:pt>
                <c:pt idx="140">
                  <c:v>0.47333333333333338</c:v>
                </c:pt>
                <c:pt idx="141">
                  <c:v>0.47333333333333338</c:v>
                </c:pt>
                <c:pt idx="142">
                  <c:v>0.47333333333333338</c:v>
                </c:pt>
                <c:pt idx="143">
                  <c:v>0.47333333333333338</c:v>
                </c:pt>
                <c:pt idx="144">
                  <c:v>0.47333333333333338</c:v>
                </c:pt>
                <c:pt idx="145">
                  <c:v>0.47333333333333338</c:v>
                </c:pt>
                <c:pt idx="146">
                  <c:v>0.47333333333333338</c:v>
                </c:pt>
                <c:pt idx="147">
                  <c:v>0.47333333333333338</c:v>
                </c:pt>
                <c:pt idx="148">
                  <c:v>0.47333333333333338</c:v>
                </c:pt>
                <c:pt idx="149">
                  <c:v>0.47333333333333338</c:v>
                </c:pt>
                <c:pt idx="150">
                  <c:v>0.47333333333333338</c:v>
                </c:pt>
                <c:pt idx="151">
                  <c:v>0.47333333333333338</c:v>
                </c:pt>
                <c:pt idx="152">
                  <c:v>0.47333333333333338</c:v>
                </c:pt>
                <c:pt idx="153">
                  <c:v>0.47333333333333338</c:v>
                </c:pt>
                <c:pt idx="154">
                  <c:v>0.47333333333333338</c:v>
                </c:pt>
                <c:pt idx="155">
                  <c:v>0.47333333333333338</c:v>
                </c:pt>
                <c:pt idx="156">
                  <c:v>0.47333333333333338</c:v>
                </c:pt>
                <c:pt idx="157">
                  <c:v>0.47333333333333338</c:v>
                </c:pt>
                <c:pt idx="158">
                  <c:v>0.47333333333333338</c:v>
                </c:pt>
                <c:pt idx="159">
                  <c:v>0.47333333333333338</c:v>
                </c:pt>
                <c:pt idx="160">
                  <c:v>0.47333333333333338</c:v>
                </c:pt>
                <c:pt idx="161">
                  <c:v>0.47333333333333338</c:v>
                </c:pt>
                <c:pt idx="162">
                  <c:v>0.47333333333333338</c:v>
                </c:pt>
                <c:pt idx="163">
                  <c:v>0.47333333333333338</c:v>
                </c:pt>
                <c:pt idx="164">
                  <c:v>0.47333333333333338</c:v>
                </c:pt>
                <c:pt idx="165">
                  <c:v>0.47333333333333338</c:v>
                </c:pt>
                <c:pt idx="166">
                  <c:v>0.47333333333333338</c:v>
                </c:pt>
                <c:pt idx="167">
                  <c:v>0.47333333333333338</c:v>
                </c:pt>
                <c:pt idx="168">
                  <c:v>0.47333333333333338</c:v>
                </c:pt>
                <c:pt idx="169">
                  <c:v>0.47333333333333338</c:v>
                </c:pt>
                <c:pt idx="170">
                  <c:v>0.47333333333333338</c:v>
                </c:pt>
                <c:pt idx="171">
                  <c:v>0.47333333333333338</c:v>
                </c:pt>
                <c:pt idx="172">
                  <c:v>0.47333333333333338</c:v>
                </c:pt>
                <c:pt idx="173">
                  <c:v>0.47333333333333338</c:v>
                </c:pt>
                <c:pt idx="174">
                  <c:v>0.47333333333333338</c:v>
                </c:pt>
                <c:pt idx="175">
                  <c:v>0.47333333333333338</c:v>
                </c:pt>
                <c:pt idx="176">
                  <c:v>0.47333333333333338</c:v>
                </c:pt>
                <c:pt idx="177">
                  <c:v>0.47333333333333338</c:v>
                </c:pt>
                <c:pt idx="178">
                  <c:v>0.47333333333333338</c:v>
                </c:pt>
                <c:pt idx="179">
                  <c:v>0.47333333333333338</c:v>
                </c:pt>
                <c:pt idx="180">
                  <c:v>0.47333333333333338</c:v>
                </c:pt>
                <c:pt idx="181">
                  <c:v>0.47333333333333338</c:v>
                </c:pt>
                <c:pt idx="182">
                  <c:v>0.47333333333333338</c:v>
                </c:pt>
                <c:pt idx="183">
                  <c:v>0.47333333333333338</c:v>
                </c:pt>
                <c:pt idx="184">
                  <c:v>0.47333333333333338</c:v>
                </c:pt>
                <c:pt idx="185">
                  <c:v>0.47333333333333338</c:v>
                </c:pt>
                <c:pt idx="186">
                  <c:v>0.47333333333333338</c:v>
                </c:pt>
                <c:pt idx="187">
                  <c:v>0.47333333333333338</c:v>
                </c:pt>
                <c:pt idx="188">
                  <c:v>0.47333333333333338</c:v>
                </c:pt>
                <c:pt idx="189">
                  <c:v>0.47333333333333338</c:v>
                </c:pt>
                <c:pt idx="190">
                  <c:v>0.47333333333333338</c:v>
                </c:pt>
                <c:pt idx="191">
                  <c:v>0.47333333333333338</c:v>
                </c:pt>
                <c:pt idx="192">
                  <c:v>0.47333333333333338</c:v>
                </c:pt>
                <c:pt idx="193">
                  <c:v>0.47333333333333338</c:v>
                </c:pt>
                <c:pt idx="194">
                  <c:v>0.47333333333333338</c:v>
                </c:pt>
                <c:pt idx="195">
                  <c:v>0.47333333333333338</c:v>
                </c:pt>
                <c:pt idx="196">
                  <c:v>0.47333333333333338</c:v>
                </c:pt>
                <c:pt idx="197">
                  <c:v>0.47333333333333338</c:v>
                </c:pt>
                <c:pt idx="198">
                  <c:v>0.47333333333333338</c:v>
                </c:pt>
                <c:pt idx="199">
                  <c:v>0.47333333333333338</c:v>
                </c:pt>
                <c:pt idx="200">
                  <c:v>0.47333333333333338</c:v>
                </c:pt>
                <c:pt idx="201">
                  <c:v>0.47333333333333338</c:v>
                </c:pt>
                <c:pt idx="202">
                  <c:v>0.47333333333333338</c:v>
                </c:pt>
                <c:pt idx="203">
                  <c:v>0.47333333333333338</c:v>
                </c:pt>
                <c:pt idx="204">
                  <c:v>0.47333333333333338</c:v>
                </c:pt>
                <c:pt idx="205">
                  <c:v>0.47333333333333338</c:v>
                </c:pt>
                <c:pt idx="206">
                  <c:v>0.47333333333333338</c:v>
                </c:pt>
                <c:pt idx="207">
                  <c:v>0.47333333333333338</c:v>
                </c:pt>
                <c:pt idx="208">
                  <c:v>0.47333333333333338</c:v>
                </c:pt>
                <c:pt idx="209">
                  <c:v>0.47333333333333338</c:v>
                </c:pt>
                <c:pt idx="210">
                  <c:v>0.47333333333333338</c:v>
                </c:pt>
                <c:pt idx="211">
                  <c:v>0.47333333333333338</c:v>
                </c:pt>
                <c:pt idx="212">
                  <c:v>0.47333333333333338</c:v>
                </c:pt>
                <c:pt idx="213">
                  <c:v>0.47333333333333338</c:v>
                </c:pt>
                <c:pt idx="214">
                  <c:v>0.47333333333333338</c:v>
                </c:pt>
                <c:pt idx="215">
                  <c:v>0.47333333333333338</c:v>
                </c:pt>
                <c:pt idx="216">
                  <c:v>0.47333333333333338</c:v>
                </c:pt>
                <c:pt idx="217">
                  <c:v>0.47333333333333338</c:v>
                </c:pt>
                <c:pt idx="218">
                  <c:v>0.47333333333333338</c:v>
                </c:pt>
                <c:pt idx="219">
                  <c:v>0.47333333333333338</c:v>
                </c:pt>
                <c:pt idx="220">
                  <c:v>0.47333333333333338</c:v>
                </c:pt>
                <c:pt idx="221">
                  <c:v>0.47333333333333338</c:v>
                </c:pt>
                <c:pt idx="222">
                  <c:v>0.47333333333333338</c:v>
                </c:pt>
                <c:pt idx="223">
                  <c:v>0.47333333333333338</c:v>
                </c:pt>
                <c:pt idx="224">
                  <c:v>0.47333333333333338</c:v>
                </c:pt>
                <c:pt idx="225">
                  <c:v>0.47333333333333338</c:v>
                </c:pt>
                <c:pt idx="226">
                  <c:v>0.47333333333333338</c:v>
                </c:pt>
                <c:pt idx="227">
                  <c:v>0.47333333333333338</c:v>
                </c:pt>
                <c:pt idx="228">
                  <c:v>0.47333333333333338</c:v>
                </c:pt>
                <c:pt idx="229">
                  <c:v>0.47333333333333338</c:v>
                </c:pt>
                <c:pt idx="230">
                  <c:v>0.47333333333333338</c:v>
                </c:pt>
                <c:pt idx="231">
                  <c:v>0.47333333333333338</c:v>
                </c:pt>
                <c:pt idx="232">
                  <c:v>0.47333333333333338</c:v>
                </c:pt>
                <c:pt idx="233">
                  <c:v>0.47333333333333338</c:v>
                </c:pt>
                <c:pt idx="234">
                  <c:v>0.47333333333333338</c:v>
                </c:pt>
                <c:pt idx="235">
                  <c:v>0.47333333333333338</c:v>
                </c:pt>
                <c:pt idx="236">
                  <c:v>0.47333333333333338</c:v>
                </c:pt>
                <c:pt idx="237">
                  <c:v>0.47333333333333338</c:v>
                </c:pt>
                <c:pt idx="238">
                  <c:v>0.47333333333333338</c:v>
                </c:pt>
                <c:pt idx="239">
                  <c:v>0.47333333333333338</c:v>
                </c:pt>
                <c:pt idx="240">
                  <c:v>0.47333333333333338</c:v>
                </c:pt>
                <c:pt idx="241">
                  <c:v>0.47333333333333338</c:v>
                </c:pt>
                <c:pt idx="242">
                  <c:v>0.47333333333333338</c:v>
                </c:pt>
                <c:pt idx="243">
                  <c:v>0.47333333333333338</c:v>
                </c:pt>
                <c:pt idx="244">
                  <c:v>0.47333333333333338</c:v>
                </c:pt>
                <c:pt idx="245">
                  <c:v>0.47333333333333338</c:v>
                </c:pt>
                <c:pt idx="246">
                  <c:v>0.47333333333333338</c:v>
                </c:pt>
                <c:pt idx="247">
                  <c:v>0.47333333333333338</c:v>
                </c:pt>
                <c:pt idx="248">
                  <c:v>0.47333333333333338</c:v>
                </c:pt>
                <c:pt idx="249">
                  <c:v>0.47333333333333338</c:v>
                </c:pt>
                <c:pt idx="250">
                  <c:v>0.47333333333333338</c:v>
                </c:pt>
                <c:pt idx="251">
                  <c:v>0.47333333333333338</c:v>
                </c:pt>
                <c:pt idx="252">
                  <c:v>0.47333333333333338</c:v>
                </c:pt>
                <c:pt idx="253">
                  <c:v>0.47333333333333338</c:v>
                </c:pt>
                <c:pt idx="254">
                  <c:v>0.47333333333333338</c:v>
                </c:pt>
                <c:pt idx="255">
                  <c:v>0.47333333333333338</c:v>
                </c:pt>
                <c:pt idx="256">
                  <c:v>0.47333333333333338</c:v>
                </c:pt>
                <c:pt idx="257">
                  <c:v>0.47333333333333338</c:v>
                </c:pt>
                <c:pt idx="258">
                  <c:v>0.47333333333333338</c:v>
                </c:pt>
                <c:pt idx="259">
                  <c:v>0.47333333333333338</c:v>
                </c:pt>
                <c:pt idx="260">
                  <c:v>0.47333333333333338</c:v>
                </c:pt>
                <c:pt idx="261">
                  <c:v>0.47333333333333338</c:v>
                </c:pt>
                <c:pt idx="262">
                  <c:v>0.47333333333333338</c:v>
                </c:pt>
                <c:pt idx="263">
                  <c:v>0.47333333333333338</c:v>
                </c:pt>
                <c:pt idx="264">
                  <c:v>0.47333333333333338</c:v>
                </c:pt>
                <c:pt idx="265">
                  <c:v>0.47333333333333338</c:v>
                </c:pt>
                <c:pt idx="266">
                  <c:v>0.47333333333333338</c:v>
                </c:pt>
                <c:pt idx="267">
                  <c:v>0.47333333333333338</c:v>
                </c:pt>
                <c:pt idx="268">
                  <c:v>0.47333333333333338</c:v>
                </c:pt>
                <c:pt idx="269">
                  <c:v>0.47333333333333338</c:v>
                </c:pt>
                <c:pt idx="270">
                  <c:v>0.47333333333333338</c:v>
                </c:pt>
                <c:pt idx="271">
                  <c:v>0.47333333333333338</c:v>
                </c:pt>
                <c:pt idx="272">
                  <c:v>0.47333333333333338</c:v>
                </c:pt>
                <c:pt idx="273">
                  <c:v>0.47333333333333338</c:v>
                </c:pt>
                <c:pt idx="274">
                  <c:v>0.47333333333333338</c:v>
                </c:pt>
                <c:pt idx="275">
                  <c:v>0.47333333333333338</c:v>
                </c:pt>
                <c:pt idx="276">
                  <c:v>0.47333333333333338</c:v>
                </c:pt>
                <c:pt idx="277">
                  <c:v>0.47333333333333338</c:v>
                </c:pt>
                <c:pt idx="278">
                  <c:v>0.47333333333333338</c:v>
                </c:pt>
                <c:pt idx="279">
                  <c:v>0.47333333333333338</c:v>
                </c:pt>
                <c:pt idx="280">
                  <c:v>0.47333333333333338</c:v>
                </c:pt>
                <c:pt idx="281">
                  <c:v>0.47333333333333338</c:v>
                </c:pt>
                <c:pt idx="282">
                  <c:v>0.47333333333333338</c:v>
                </c:pt>
                <c:pt idx="283">
                  <c:v>0.47333333333333338</c:v>
                </c:pt>
                <c:pt idx="284">
                  <c:v>0.47333333333333338</c:v>
                </c:pt>
                <c:pt idx="285">
                  <c:v>0.47333333333333338</c:v>
                </c:pt>
                <c:pt idx="286">
                  <c:v>0.47333333333333338</c:v>
                </c:pt>
                <c:pt idx="287">
                  <c:v>0.47333333333333338</c:v>
                </c:pt>
                <c:pt idx="288">
                  <c:v>0.47333333333333338</c:v>
                </c:pt>
                <c:pt idx="289">
                  <c:v>0.47333333333333338</c:v>
                </c:pt>
                <c:pt idx="290">
                  <c:v>0.47333333333333338</c:v>
                </c:pt>
                <c:pt idx="291">
                  <c:v>0.47333333333333338</c:v>
                </c:pt>
                <c:pt idx="292">
                  <c:v>0.47333333333333338</c:v>
                </c:pt>
                <c:pt idx="293">
                  <c:v>0.47333333333333338</c:v>
                </c:pt>
                <c:pt idx="294">
                  <c:v>0.47333333333333338</c:v>
                </c:pt>
                <c:pt idx="295">
                  <c:v>0.47333333333333338</c:v>
                </c:pt>
                <c:pt idx="296">
                  <c:v>0.47333333333333338</c:v>
                </c:pt>
                <c:pt idx="297">
                  <c:v>0.47333333333333338</c:v>
                </c:pt>
                <c:pt idx="298">
                  <c:v>0.47333333333333338</c:v>
                </c:pt>
                <c:pt idx="299">
                  <c:v>0.47333333333333338</c:v>
                </c:pt>
                <c:pt idx="300">
                  <c:v>0.47333333333333338</c:v>
                </c:pt>
                <c:pt idx="301">
                  <c:v>0.47333333333333338</c:v>
                </c:pt>
                <c:pt idx="302">
                  <c:v>0.47333333333333338</c:v>
                </c:pt>
                <c:pt idx="303">
                  <c:v>0.47333333333333338</c:v>
                </c:pt>
                <c:pt idx="304">
                  <c:v>0.47333333333333338</c:v>
                </c:pt>
                <c:pt idx="305">
                  <c:v>0.47333333333333338</c:v>
                </c:pt>
                <c:pt idx="306">
                  <c:v>0.47333333333333338</c:v>
                </c:pt>
                <c:pt idx="307">
                  <c:v>0.47333333333333338</c:v>
                </c:pt>
                <c:pt idx="308">
                  <c:v>0.47333333333333338</c:v>
                </c:pt>
                <c:pt idx="309">
                  <c:v>0.47333333333333338</c:v>
                </c:pt>
                <c:pt idx="310">
                  <c:v>0.47333333333333338</c:v>
                </c:pt>
                <c:pt idx="311">
                  <c:v>0.47333333333333338</c:v>
                </c:pt>
                <c:pt idx="312">
                  <c:v>0.47333333333333338</c:v>
                </c:pt>
                <c:pt idx="313">
                  <c:v>0.47333333333333338</c:v>
                </c:pt>
                <c:pt idx="314">
                  <c:v>0.47333333333333338</c:v>
                </c:pt>
                <c:pt idx="315">
                  <c:v>0.47333333333333338</c:v>
                </c:pt>
                <c:pt idx="316">
                  <c:v>0.47333333333333338</c:v>
                </c:pt>
                <c:pt idx="317">
                  <c:v>0.47333333333333338</c:v>
                </c:pt>
                <c:pt idx="318">
                  <c:v>0.47333333333333338</c:v>
                </c:pt>
                <c:pt idx="319">
                  <c:v>0.47333333333333338</c:v>
                </c:pt>
                <c:pt idx="320">
                  <c:v>0.47333333333333338</c:v>
                </c:pt>
                <c:pt idx="321">
                  <c:v>0.47333333333333338</c:v>
                </c:pt>
                <c:pt idx="322">
                  <c:v>0.47333333333333338</c:v>
                </c:pt>
                <c:pt idx="323">
                  <c:v>0.47333333333333338</c:v>
                </c:pt>
                <c:pt idx="324">
                  <c:v>0.47333333333333338</c:v>
                </c:pt>
                <c:pt idx="325">
                  <c:v>0.47333333333333338</c:v>
                </c:pt>
                <c:pt idx="326">
                  <c:v>0.47333333333333338</c:v>
                </c:pt>
                <c:pt idx="327">
                  <c:v>0.47333333333333338</c:v>
                </c:pt>
                <c:pt idx="328">
                  <c:v>0.47333333333333338</c:v>
                </c:pt>
                <c:pt idx="329">
                  <c:v>0.47333333333333338</c:v>
                </c:pt>
                <c:pt idx="330">
                  <c:v>0.47333333333333338</c:v>
                </c:pt>
                <c:pt idx="331">
                  <c:v>0.47333333333333338</c:v>
                </c:pt>
                <c:pt idx="332">
                  <c:v>0.47333333333333338</c:v>
                </c:pt>
                <c:pt idx="333">
                  <c:v>0.47333333333333338</c:v>
                </c:pt>
                <c:pt idx="334">
                  <c:v>0.47333333333333338</c:v>
                </c:pt>
                <c:pt idx="335">
                  <c:v>0.47333333333333338</c:v>
                </c:pt>
                <c:pt idx="336">
                  <c:v>0.47333333333333338</c:v>
                </c:pt>
                <c:pt idx="337">
                  <c:v>0.47333333333333338</c:v>
                </c:pt>
                <c:pt idx="338">
                  <c:v>0.47333333333333338</c:v>
                </c:pt>
                <c:pt idx="339">
                  <c:v>0.47333333333333338</c:v>
                </c:pt>
                <c:pt idx="340">
                  <c:v>0.47333333333333338</c:v>
                </c:pt>
                <c:pt idx="341">
                  <c:v>0.47333333333333338</c:v>
                </c:pt>
                <c:pt idx="342">
                  <c:v>0.47333333333333338</c:v>
                </c:pt>
                <c:pt idx="343">
                  <c:v>0.47333333333333338</c:v>
                </c:pt>
                <c:pt idx="344">
                  <c:v>0.47333333333333338</c:v>
                </c:pt>
                <c:pt idx="345">
                  <c:v>0.47333333333333338</c:v>
                </c:pt>
                <c:pt idx="346">
                  <c:v>0.47333333333333338</c:v>
                </c:pt>
                <c:pt idx="347">
                  <c:v>0.47333333333333338</c:v>
                </c:pt>
                <c:pt idx="348">
                  <c:v>0.47333333333333338</c:v>
                </c:pt>
                <c:pt idx="349">
                  <c:v>0.47333333333333338</c:v>
                </c:pt>
                <c:pt idx="350">
                  <c:v>0.47333333333333338</c:v>
                </c:pt>
                <c:pt idx="351">
                  <c:v>0.47333333333333338</c:v>
                </c:pt>
                <c:pt idx="352">
                  <c:v>0.47333333333333338</c:v>
                </c:pt>
                <c:pt idx="353">
                  <c:v>0.47333333333333338</c:v>
                </c:pt>
                <c:pt idx="354">
                  <c:v>0.47333333333333338</c:v>
                </c:pt>
                <c:pt idx="355">
                  <c:v>0.47333333333333338</c:v>
                </c:pt>
                <c:pt idx="356">
                  <c:v>0.47333333333333338</c:v>
                </c:pt>
                <c:pt idx="357">
                  <c:v>0.47333333333333338</c:v>
                </c:pt>
                <c:pt idx="358">
                  <c:v>0.47333333333333338</c:v>
                </c:pt>
                <c:pt idx="359">
                  <c:v>0.47333333333333338</c:v>
                </c:pt>
                <c:pt idx="360">
                  <c:v>0.47333333333333338</c:v>
                </c:pt>
                <c:pt idx="361">
                  <c:v>0.47333333333333338</c:v>
                </c:pt>
                <c:pt idx="362">
                  <c:v>0.47333333333333338</c:v>
                </c:pt>
                <c:pt idx="363">
                  <c:v>0.47333333333333338</c:v>
                </c:pt>
                <c:pt idx="364">
                  <c:v>0.47333333333333338</c:v>
                </c:pt>
                <c:pt idx="365">
                  <c:v>0.47333333333333338</c:v>
                </c:pt>
                <c:pt idx="366">
                  <c:v>0.47333333333333338</c:v>
                </c:pt>
                <c:pt idx="367">
                  <c:v>0.47333333333333338</c:v>
                </c:pt>
                <c:pt idx="368">
                  <c:v>0.47333333333333338</c:v>
                </c:pt>
                <c:pt idx="369">
                  <c:v>0.47333333333333338</c:v>
                </c:pt>
                <c:pt idx="370">
                  <c:v>0.47333333333333338</c:v>
                </c:pt>
                <c:pt idx="371">
                  <c:v>0.47333333333333338</c:v>
                </c:pt>
                <c:pt idx="372">
                  <c:v>0.47333333333333338</c:v>
                </c:pt>
                <c:pt idx="373">
                  <c:v>0.47333333333333338</c:v>
                </c:pt>
                <c:pt idx="374">
                  <c:v>0.47333333333333338</c:v>
                </c:pt>
                <c:pt idx="375">
                  <c:v>0.47333333333333338</c:v>
                </c:pt>
                <c:pt idx="376">
                  <c:v>0.47333333333333338</c:v>
                </c:pt>
                <c:pt idx="377">
                  <c:v>0.47333333333333338</c:v>
                </c:pt>
                <c:pt idx="378">
                  <c:v>0.47333333333333338</c:v>
                </c:pt>
                <c:pt idx="379">
                  <c:v>0.47333333333333338</c:v>
                </c:pt>
                <c:pt idx="380">
                  <c:v>0.47333333333333338</c:v>
                </c:pt>
                <c:pt idx="381">
                  <c:v>0.47333333333333338</c:v>
                </c:pt>
                <c:pt idx="382">
                  <c:v>0.47333333333333338</c:v>
                </c:pt>
                <c:pt idx="383">
                  <c:v>0.47333333333333338</c:v>
                </c:pt>
                <c:pt idx="384">
                  <c:v>0.47333333333333338</c:v>
                </c:pt>
                <c:pt idx="385">
                  <c:v>0.47333333333333338</c:v>
                </c:pt>
                <c:pt idx="386">
                  <c:v>0.47333333333333338</c:v>
                </c:pt>
                <c:pt idx="387">
                  <c:v>0.47333333333333338</c:v>
                </c:pt>
                <c:pt idx="388">
                  <c:v>0.47333333333333338</c:v>
                </c:pt>
                <c:pt idx="389">
                  <c:v>0.47333333333333338</c:v>
                </c:pt>
                <c:pt idx="390">
                  <c:v>0.47333333333333338</c:v>
                </c:pt>
                <c:pt idx="391">
                  <c:v>0.47333333333333338</c:v>
                </c:pt>
                <c:pt idx="392">
                  <c:v>0.47333333333333338</c:v>
                </c:pt>
                <c:pt idx="393">
                  <c:v>0.47333333333333338</c:v>
                </c:pt>
                <c:pt idx="394">
                  <c:v>0.47333333333333338</c:v>
                </c:pt>
                <c:pt idx="395">
                  <c:v>0.47333333333333338</c:v>
                </c:pt>
                <c:pt idx="396">
                  <c:v>0.47333333333333338</c:v>
                </c:pt>
                <c:pt idx="397">
                  <c:v>0.47333333333333338</c:v>
                </c:pt>
                <c:pt idx="398">
                  <c:v>0.47333333333333338</c:v>
                </c:pt>
                <c:pt idx="399">
                  <c:v>0.47333333333333338</c:v>
                </c:pt>
                <c:pt idx="400">
                  <c:v>0.47333333333333338</c:v>
                </c:pt>
                <c:pt idx="401">
                  <c:v>0.47333333333333338</c:v>
                </c:pt>
                <c:pt idx="402">
                  <c:v>0.47333333333333338</c:v>
                </c:pt>
                <c:pt idx="403">
                  <c:v>0.47333333333333338</c:v>
                </c:pt>
                <c:pt idx="404">
                  <c:v>0.47333333333333338</c:v>
                </c:pt>
                <c:pt idx="405">
                  <c:v>0.47333333333333338</c:v>
                </c:pt>
                <c:pt idx="406">
                  <c:v>0.47333333333333338</c:v>
                </c:pt>
                <c:pt idx="407">
                  <c:v>0.47333333333333338</c:v>
                </c:pt>
                <c:pt idx="408">
                  <c:v>0.47333333333333338</c:v>
                </c:pt>
                <c:pt idx="409">
                  <c:v>0.47333333333333338</c:v>
                </c:pt>
                <c:pt idx="410">
                  <c:v>0.47333333333333338</c:v>
                </c:pt>
                <c:pt idx="411">
                  <c:v>0.47333333333333338</c:v>
                </c:pt>
                <c:pt idx="412">
                  <c:v>0.47333333333333338</c:v>
                </c:pt>
                <c:pt idx="413">
                  <c:v>0.47333333333333338</c:v>
                </c:pt>
                <c:pt idx="414">
                  <c:v>0.47333333333333338</c:v>
                </c:pt>
                <c:pt idx="415">
                  <c:v>0.47333333333333338</c:v>
                </c:pt>
                <c:pt idx="416">
                  <c:v>0.47333333333333338</c:v>
                </c:pt>
                <c:pt idx="417">
                  <c:v>0.47333333333333338</c:v>
                </c:pt>
                <c:pt idx="418">
                  <c:v>0.47333333333333338</c:v>
                </c:pt>
                <c:pt idx="419">
                  <c:v>0.47333333333333338</c:v>
                </c:pt>
                <c:pt idx="420">
                  <c:v>0.47333333333333338</c:v>
                </c:pt>
                <c:pt idx="421">
                  <c:v>0.47333333333333338</c:v>
                </c:pt>
                <c:pt idx="422">
                  <c:v>0.47333333333333338</c:v>
                </c:pt>
                <c:pt idx="423">
                  <c:v>0.47333333333333338</c:v>
                </c:pt>
                <c:pt idx="424">
                  <c:v>0.47333333333333338</c:v>
                </c:pt>
                <c:pt idx="425">
                  <c:v>0.47333333333333338</c:v>
                </c:pt>
                <c:pt idx="426">
                  <c:v>0.47333333333333338</c:v>
                </c:pt>
                <c:pt idx="427">
                  <c:v>0.47333333333333338</c:v>
                </c:pt>
                <c:pt idx="428">
                  <c:v>0.47333333333333338</c:v>
                </c:pt>
                <c:pt idx="429">
                  <c:v>0.47333333333333338</c:v>
                </c:pt>
                <c:pt idx="430">
                  <c:v>0.47333333333333338</c:v>
                </c:pt>
                <c:pt idx="431">
                  <c:v>0.47333333333333338</c:v>
                </c:pt>
                <c:pt idx="432">
                  <c:v>0.47333333333333338</c:v>
                </c:pt>
                <c:pt idx="433">
                  <c:v>0.47333333333333338</c:v>
                </c:pt>
                <c:pt idx="434">
                  <c:v>0.47333333333333338</c:v>
                </c:pt>
                <c:pt idx="435">
                  <c:v>0.47333333333333338</c:v>
                </c:pt>
                <c:pt idx="436">
                  <c:v>0.47333333333333338</c:v>
                </c:pt>
                <c:pt idx="437">
                  <c:v>0.47333333333333338</c:v>
                </c:pt>
                <c:pt idx="438">
                  <c:v>0.47333333333333338</c:v>
                </c:pt>
                <c:pt idx="439">
                  <c:v>0.47333333333333338</c:v>
                </c:pt>
                <c:pt idx="440">
                  <c:v>0.47333333333333338</c:v>
                </c:pt>
                <c:pt idx="441">
                  <c:v>0.47333333333333338</c:v>
                </c:pt>
                <c:pt idx="442">
                  <c:v>0.47333333333333338</c:v>
                </c:pt>
                <c:pt idx="443">
                  <c:v>0.47333333333333338</c:v>
                </c:pt>
                <c:pt idx="444">
                  <c:v>0.47333333333333338</c:v>
                </c:pt>
                <c:pt idx="445">
                  <c:v>0.47333333333333338</c:v>
                </c:pt>
                <c:pt idx="446">
                  <c:v>0.47333333333333338</c:v>
                </c:pt>
                <c:pt idx="447">
                  <c:v>0.47333333333333338</c:v>
                </c:pt>
                <c:pt idx="448">
                  <c:v>0.47333333333333338</c:v>
                </c:pt>
                <c:pt idx="449">
                  <c:v>0.47333333333333338</c:v>
                </c:pt>
                <c:pt idx="450">
                  <c:v>0.47333333333333338</c:v>
                </c:pt>
                <c:pt idx="451">
                  <c:v>0.47333333333333338</c:v>
                </c:pt>
                <c:pt idx="452">
                  <c:v>0.47333333333333338</c:v>
                </c:pt>
                <c:pt idx="453">
                  <c:v>0.47333333333333338</c:v>
                </c:pt>
                <c:pt idx="454">
                  <c:v>0.47333333333333338</c:v>
                </c:pt>
                <c:pt idx="455">
                  <c:v>0.47333333333333338</c:v>
                </c:pt>
                <c:pt idx="456">
                  <c:v>0.47333333333333338</c:v>
                </c:pt>
                <c:pt idx="457">
                  <c:v>0.47333333333333338</c:v>
                </c:pt>
                <c:pt idx="458">
                  <c:v>0.47333333333333338</c:v>
                </c:pt>
                <c:pt idx="459">
                  <c:v>0.47333333333333338</c:v>
                </c:pt>
                <c:pt idx="460">
                  <c:v>0.47333333333333338</c:v>
                </c:pt>
                <c:pt idx="461">
                  <c:v>0.47333333333333338</c:v>
                </c:pt>
                <c:pt idx="462">
                  <c:v>0.47333333333333338</c:v>
                </c:pt>
                <c:pt idx="463">
                  <c:v>0.47333333333333338</c:v>
                </c:pt>
                <c:pt idx="464">
                  <c:v>0.47333333333333338</c:v>
                </c:pt>
                <c:pt idx="465">
                  <c:v>0.47333333333333338</c:v>
                </c:pt>
                <c:pt idx="466">
                  <c:v>0.47333333333333338</c:v>
                </c:pt>
                <c:pt idx="467">
                  <c:v>0.47333333333333338</c:v>
                </c:pt>
                <c:pt idx="468">
                  <c:v>0.47333333333333338</c:v>
                </c:pt>
                <c:pt idx="469">
                  <c:v>0.47333333333333338</c:v>
                </c:pt>
                <c:pt idx="470">
                  <c:v>0.47333333333333338</c:v>
                </c:pt>
                <c:pt idx="471">
                  <c:v>0.47333333333333338</c:v>
                </c:pt>
                <c:pt idx="472">
                  <c:v>0.47333333333333338</c:v>
                </c:pt>
                <c:pt idx="473">
                  <c:v>0.47333333333333338</c:v>
                </c:pt>
                <c:pt idx="474">
                  <c:v>0.47333333333333338</c:v>
                </c:pt>
                <c:pt idx="475">
                  <c:v>0.47333333333333338</c:v>
                </c:pt>
                <c:pt idx="476">
                  <c:v>0.47333333333333338</c:v>
                </c:pt>
                <c:pt idx="477">
                  <c:v>0.47333333333333338</c:v>
                </c:pt>
                <c:pt idx="478">
                  <c:v>0.47333333333333338</c:v>
                </c:pt>
                <c:pt idx="479">
                  <c:v>0.47333333333333338</c:v>
                </c:pt>
                <c:pt idx="480">
                  <c:v>0.47333333333333338</c:v>
                </c:pt>
                <c:pt idx="481">
                  <c:v>0.47333333333333338</c:v>
                </c:pt>
                <c:pt idx="482">
                  <c:v>0.47333333333333338</c:v>
                </c:pt>
                <c:pt idx="483">
                  <c:v>0.47333333333333338</c:v>
                </c:pt>
                <c:pt idx="484">
                  <c:v>0.47333333333333338</c:v>
                </c:pt>
                <c:pt idx="485">
                  <c:v>0.47333333333333338</c:v>
                </c:pt>
                <c:pt idx="486">
                  <c:v>0.47333333333333338</c:v>
                </c:pt>
                <c:pt idx="487">
                  <c:v>0.47333333333333338</c:v>
                </c:pt>
                <c:pt idx="488">
                  <c:v>0.47333333333333338</c:v>
                </c:pt>
                <c:pt idx="489">
                  <c:v>0.47333333333333338</c:v>
                </c:pt>
                <c:pt idx="490">
                  <c:v>0.47333333333333338</c:v>
                </c:pt>
                <c:pt idx="491">
                  <c:v>0.47333333333333338</c:v>
                </c:pt>
                <c:pt idx="492">
                  <c:v>0.47333333333333338</c:v>
                </c:pt>
                <c:pt idx="493">
                  <c:v>0.47333333333333338</c:v>
                </c:pt>
                <c:pt idx="494">
                  <c:v>0.47333333333333338</c:v>
                </c:pt>
                <c:pt idx="495">
                  <c:v>0.47333333333333338</c:v>
                </c:pt>
                <c:pt idx="496">
                  <c:v>0.47333333333333338</c:v>
                </c:pt>
                <c:pt idx="497">
                  <c:v>0.47333333333333338</c:v>
                </c:pt>
                <c:pt idx="498">
                  <c:v>0.47333333333333338</c:v>
                </c:pt>
                <c:pt idx="499">
                  <c:v>0.47333333333333338</c:v>
                </c:pt>
                <c:pt idx="500">
                  <c:v>0.47333333333333338</c:v>
                </c:pt>
                <c:pt idx="501">
                  <c:v>0.47333333333333338</c:v>
                </c:pt>
                <c:pt idx="502">
                  <c:v>0.47333333333333338</c:v>
                </c:pt>
                <c:pt idx="503">
                  <c:v>0.47333333333333338</c:v>
                </c:pt>
                <c:pt idx="504">
                  <c:v>0.47333333333333338</c:v>
                </c:pt>
                <c:pt idx="505">
                  <c:v>0.47333333333333338</c:v>
                </c:pt>
                <c:pt idx="506">
                  <c:v>0.47333333333333338</c:v>
                </c:pt>
                <c:pt idx="507">
                  <c:v>0.47333333333333338</c:v>
                </c:pt>
                <c:pt idx="508">
                  <c:v>0.47333333333333338</c:v>
                </c:pt>
                <c:pt idx="509">
                  <c:v>0.47333333333333338</c:v>
                </c:pt>
                <c:pt idx="510">
                  <c:v>0.47333333333333338</c:v>
                </c:pt>
                <c:pt idx="511">
                  <c:v>0.47333333333333338</c:v>
                </c:pt>
                <c:pt idx="512">
                  <c:v>0.47333333333333338</c:v>
                </c:pt>
                <c:pt idx="513">
                  <c:v>0.47333333333333338</c:v>
                </c:pt>
                <c:pt idx="514">
                  <c:v>0.47333333333333338</c:v>
                </c:pt>
                <c:pt idx="515">
                  <c:v>0.47333333333333338</c:v>
                </c:pt>
                <c:pt idx="516">
                  <c:v>0.47333333333333338</c:v>
                </c:pt>
                <c:pt idx="517">
                  <c:v>0.47333333333333338</c:v>
                </c:pt>
                <c:pt idx="518">
                  <c:v>0.47333333333333338</c:v>
                </c:pt>
                <c:pt idx="519">
                  <c:v>0.47333333333333338</c:v>
                </c:pt>
                <c:pt idx="520">
                  <c:v>0.47333333333333338</c:v>
                </c:pt>
                <c:pt idx="521">
                  <c:v>0.47333333333333338</c:v>
                </c:pt>
                <c:pt idx="522">
                  <c:v>0.47333333333333338</c:v>
                </c:pt>
                <c:pt idx="523">
                  <c:v>0.47333333333333338</c:v>
                </c:pt>
                <c:pt idx="524">
                  <c:v>0.47333333333333338</c:v>
                </c:pt>
                <c:pt idx="525">
                  <c:v>0.47333333333333338</c:v>
                </c:pt>
                <c:pt idx="526">
                  <c:v>0.47333333333333338</c:v>
                </c:pt>
                <c:pt idx="527">
                  <c:v>0.47333333333333338</c:v>
                </c:pt>
                <c:pt idx="528">
                  <c:v>0.47333333333333338</c:v>
                </c:pt>
                <c:pt idx="529">
                  <c:v>0.47333333333333338</c:v>
                </c:pt>
                <c:pt idx="530">
                  <c:v>0.47333333333333338</c:v>
                </c:pt>
                <c:pt idx="531">
                  <c:v>0.47333333333333338</c:v>
                </c:pt>
                <c:pt idx="532">
                  <c:v>0.47333333333333338</c:v>
                </c:pt>
                <c:pt idx="533">
                  <c:v>0.47333333333333338</c:v>
                </c:pt>
                <c:pt idx="534">
                  <c:v>0.47333333333333338</c:v>
                </c:pt>
                <c:pt idx="535">
                  <c:v>0.47333333333333338</c:v>
                </c:pt>
                <c:pt idx="536">
                  <c:v>0.47333333333333338</c:v>
                </c:pt>
                <c:pt idx="537">
                  <c:v>0.47333333333333338</c:v>
                </c:pt>
                <c:pt idx="538">
                  <c:v>0.47333333333333338</c:v>
                </c:pt>
                <c:pt idx="539">
                  <c:v>0.47333333333333338</c:v>
                </c:pt>
                <c:pt idx="540">
                  <c:v>0.47333333333333338</c:v>
                </c:pt>
                <c:pt idx="541">
                  <c:v>0.47333333333333338</c:v>
                </c:pt>
                <c:pt idx="542">
                  <c:v>0.47333333333333338</c:v>
                </c:pt>
                <c:pt idx="543">
                  <c:v>0.47333333333333338</c:v>
                </c:pt>
                <c:pt idx="544">
                  <c:v>0.47333333333333338</c:v>
                </c:pt>
                <c:pt idx="545">
                  <c:v>0.47333333333333338</c:v>
                </c:pt>
                <c:pt idx="546">
                  <c:v>0.47333333333333338</c:v>
                </c:pt>
                <c:pt idx="547">
                  <c:v>0.47333333333333338</c:v>
                </c:pt>
                <c:pt idx="548">
                  <c:v>0.47333333333333338</c:v>
                </c:pt>
                <c:pt idx="549">
                  <c:v>0.47333333333333338</c:v>
                </c:pt>
                <c:pt idx="550">
                  <c:v>0.47333333333333338</c:v>
                </c:pt>
                <c:pt idx="551">
                  <c:v>0.47333333333333338</c:v>
                </c:pt>
                <c:pt idx="552">
                  <c:v>0.47333333333333338</c:v>
                </c:pt>
                <c:pt idx="553">
                  <c:v>0.47333333333333338</c:v>
                </c:pt>
                <c:pt idx="554">
                  <c:v>0.47333333333333338</c:v>
                </c:pt>
                <c:pt idx="555">
                  <c:v>0.47333333333333338</c:v>
                </c:pt>
                <c:pt idx="556">
                  <c:v>0.47333333333333338</c:v>
                </c:pt>
                <c:pt idx="557">
                  <c:v>0.47333333333333338</c:v>
                </c:pt>
                <c:pt idx="558">
                  <c:v>0.47333333333333338</c:v>
                </c:pt>
                <c:pt idx="559">
                  <c:v>0.47333333333333338</c:v>
                </c:pt>
                <c:pt idx="560">
                  <c:v>0.47333333333333338</c:v>
                </c:pt>
                <c:pt idx="561">
                  <c:v>0.47333333333333338</c:v>
                </c:pt>
                <c:pt idx="562">
                  <c:v>0.47333333333333338</c:v>
                </c:pt>
                <c:pt idx="563">
                  <c:v>0.47333333333333338</c:v>
                </c:pt>
                <c:pt idx="564">
                  <c:v>0.47333333333333338</c:v>
                </c:pt>
                <c:pt idx="565">
                  <c:v>0.47333333333333338</c:v>
                </c:pt>
                <c:pt idx="566">
                  <c:v>0.47333333333333338</c:v>
                </c:pt>
                <c:pt idx="567">
                  <c:v>0.47333333333333338</c:v>
                </c:pt>
                <c:pt idx="568">
                  <c:v>0.47333333333333338</c:v>
                </c:pt>
                <c:pt idx="569">
                  <c:v>0.47333333333333338</c:v>
                </c:pt>
                <c:pt idx="570">
                  <c:v>0.47333333333333338</c:v>
                </c:pt>
                <c:pt idx="571">
                  <c:v>0.47333333333333338</c:v>
                </c:pt>
                <c:pt idx="572">
                  <c:v>0.47333333333333338</c:v>
                </c:pt>
                <c:pt idx="573">
                  <c:v>0.47333333333333338</c:v>
                </c:pt>
                <c:pt idx="574">
                  <c:v>0.47333333333333338</c:v>
                </c:pt>
                <c:pt idx="575">
                  <c:v>0.47333333333333338</c:v>
                </c:pt>
                <c:pt idx="576">
                  <c:v>0.47333333333333338</c:v>
                </c:pt>
                <c:pt idx="577">
                  <c:v>0.47333333333333338</c:v>
                </c:pt>
                <c:pt idx="578">
                  <c:v>0.47333333333333338</c:v>
                </c:pt>
                <c:pt idx="579">
                  <c:v>0.47333333333333338</c:v>
                </c:pt>
                <c:pt idx="580">
                  <c:v>0.47333333333333338</c:v>
                </c:pt>
                <c:pt idx="581">
                  <c:v>0.47333333333333338</c:v>
                </c:pt>
                <c:pt idx="582">
                  <c:v>0.47333333333333338</c:v>
                </c:pt>
                <c:pt idx="583">
                  <c:v>0.47333333333333338</c:v>
                </c:pt>
                <c:pt idx="584">
                  <c:v>0.47333333333333338</c:v>
                </c:pt>
                <c:pt idx="585">
                  <c:v>0.47333333333333338</c:v>
                </c:pt>
                <c:pt idx="586">
                  <c:v>0.47333333333333338</c:v>
                </c:pt>
                <c:pt idx="587">
                  <c:v>0.47333333333333338</c:v>
                </c:pt>
                <c:pt idx="588">
                  <c:v>0.47333333333333338</c:v>
                </c:pt>
                <c:pt idx="589">
                  <c:v>0.47333333333333338</c:v>
                </c:pt>
                <c:pt idx="590">
                  <c:v>0.47333333333333338</c:v>
                </c:pt>
                <c:pt idx="591">
                  <c:v>0.47333333333333338</c:v>
                </c:pt>
                <c:pt idx="592">
                  <c:v>0.47333333333333338</c:v>
                </c:pt>
                <c:pt idx="593">
                  <c:v>0.47333333333333338</c:v>
                </c:pt>
                <c:pt idx="594">
                  <c:v>0.47333333333333338</c:v>
                </c:pt>
                <c:pt idx="595">
                  <c:v>0.47333333333333338</c:v>
                </c:pt>
                <c:pt idx="596">
                  <c:v>0.47333333333333338</c:v>
                </c:pt>
                <c:pt idx="597">
                  <c:v>0.47333333333333338</c:v>
                </c:pt>
                <c:pt idx="598">
                  <c:v>0.47333333333333338</c:v>
                </c:pt>
                <c:pt idx="599">
                  <c:v>0.47333333333333338</c:v>
                </c:pt>
                <c:pt idx="600">
                  <c:v>0.47333333333333338</c:v>
                </c:pt>
                <c:pt idx="601">
                  <c:v>0.47333333333333338</c:v>
                </c:pt>
                <c:pt idx="602">
                  <c:v>0.47333333333333338</c:v>
                </c:pt>
                <c:pt idx="603">
                  <c:v>0.47333333333333338</c:v>
                </c:pt>
                <c:pt idx="604">
                  <c:v>0.47333333333333338</c:v>
                </c:pt>
                <c:pt idx="605">
                  <c:v>0.47333333333333338</c:v>
                </c:pt>
                <c:pt idx="606">
                  <c:v>0.47333333333333338</c:v>
                </c:pt>
                <c:pt idx="607">
                  <c:v>0.47333333333333338</c:v>
                </c:pt>
                <c:pt idx="608">
                  <c:v>0.47333333333333338</c:v>
                </c:pt>
                <c:pt idx="609">
                  <c:v>0.47333333333333338</c:v>
                </c:pt>
                <c:pt idx="610">
                  <c:v>0.47333333333333338</c:v>
                </c:pt>
                <c:pt idx="611">
                  <c:v>0.47333333333333338</c:v>
                </c:pt>
                <c:pt idx="612">
                  <c:v>0.47333333333333338</c:v>
                </c:pt>
                <c:pt idx="613">
                  <c:v>0.47333333333333338</c:v>
                </c:pt>
                <c:pt idx="614">
                  <c:v>0.47333333333333338</c:v>
                </c:pt>
                <c:pt idx="615">
                  <c:v>0.47333333333333338</c:v>
                </c:pt>
                <c:pt idx="616">
                  <c:v>0.47333333333333338</c:v>
                </c:pt>
                <c:pt idx="617">
                  <c:v>0.47333333333333338</c:v>
                </c:pt>
                <c:pt idx="618">
                  <c:v>0.47333333333333338</c:v>
                </c:pt>
                <c:pt idx="619">
                  <c:v>0.47333333333333338</c:v>
                </c:pt>
                <c:pt idx="620">
                  <c:v>0.47333333333333338</c:v>
                </c:pt>
                <c:pt idx="621">
                  <c:v>0.47333333333333338</c:v>
                </c:pt>
                <c:pt idx="622">
                  <c:v>0.47333333333333338</c:v>
                </c:pt>
                <c:pt idx="623">
                  <c:v>0.47333333333333338</c:v>
                </c:pt>
                <c:pt idx="624">
                  <c:v>0.47333333333333338</c:v>
                </c:pt>
                <c:pt idx="625">
                  <c:v>0.47333333333333338</c:v>
                </c:pt>
                <c:pt idx="626">
                  <c:v>0.47333333333333338</c:v>
                </c:pt>
                <c:pt idx="627">
                  <c:v>0.47333333333333338</c:v>
                </c:pt>
                <c:pt idx="628">
                  <c:v>0.47333333333333338</c:v>
                </c:pt>
                <c:pt idx="629">
                  <c:v>0.47333333333333338</c:v>
                </c:pt>
                <c:pt idx="630">
                  <c:v>0.47333333333333338</c:v>
                </c:pt>
                <c:pt idx="631">
                  <c:v>0.47333333333333338</c:v>
                </c:pt>
                <c:pt idx="632">
                  <c:v>0.47333333333333338</c:v>
                </c:pt>
                <c:pt idx="633">
                  <c:v>0.47333333333333338</c:v>
                </c:pt>
                <c:pt idx="634">
                  <c:v>0.47333333333333338</c:v>
                </c:pt>
                <c:pt idx="635">
                  <c:v>0.47333333333333338</c:v>
                </c:pt>
                <c:pt idx="636">
                  <c:v>0.47333333333333338</c:v>
                </c:pt>
                <c:pt idx="637">
                  <c:v>0.47333333333333338</c:v>
                </c:pt>
                <c:pt idx="638">
                  <c:v>0.47333333333333338</c:v>
                </c:pt>
                <c:pt idx="639">
                  <c:v>0.47333333333333338</c:v>
                </c:pt>
                <c:pt idx="640">
                  <c:v>0.47333333333333338</c:v>
                </c:pt>
                <c:pt idx="641">
                  <c:v>0.47333333333333338</c:v>
                </c:pt>
                <c:pt idx="642">
                  <c:v>0.47333333333333338</c:v>
                </c:pt>
                <c:pt idx="643">
                  <c:v>0.47333333333333338</c:v>
                </c:pt>
                <c:pt idx="644">
                  <c:v>0.47333333333333338</c:v>
                </c:pt>
                <c:pt idx="645">
                  <c:v>0.47333333333333338</c:v>
                </c:pt>
                <c:pt idx="646">
                  <c:v>0.47333333333333338</c:v>
                </c:pt>
                <c:pt idx="647">
                  <c:v>0.47333333333333338</c:v>
                </c:pt>
                <c:pt idx="648">
                  <c:v>0.47333333333333338</c:v>
                </c:pt>
                <c:pt idx="649">
                  <c:v>0.47333333333333338</c:v>
                </c:pt>
                <c:pt idx="650">
                  <c:v>0.47333333333333338</c:v>
                </c:pt>
                <c:pt idx="651">
                  <c:v>0.47333333333333338</c:v>
                </c:pt>
                <c:pt idx="652">
                  <c:v>0.47333333333333338</c:v>
                </c:pt>
                <c:pt idx="653">
                  <c:v>0.47333333333333338</c:v>
                </c:pt>
                <c:pt idx="654">
                  <c:v>0.47333333333333338</c:v>
                </c:pt>
                <c:pt idx="655">
                  <c:v>0.47333333333333338</c:v>
                </c:pt>
                <c:pt idx="656">
                  <c:v>0.47333333333333338</c:v>
                </c:pt>
                <c:pt idx="657">
                  <c:v>0.47333333333333338</c:v>
                </c:pt>
                <c:pt idx="658">
                  <c:v>0.47333333333333338</c:v>
                </c:pt>
                <c:pt idx="659">
                  <c:v>0.47333333333333338</c:v>
                </c:pt>
                <c:pt idx="660">
                  <c:v>0.47333333333333338</c:v>
                </c:pt>
                <c:pt idx="661">
                  <c:v>0.47333333333333338</c:v>
                </c:pt>
                <c:pt idx="662">
                  <c:v>0.47333333333333338</c:v>
                </c:pt>
                <c:pt idx="663">
                  <c:v>0.47333333333333338</c:v>
                </c:pt>
                <c:pt idx="664">
                  <c:v>0.47333333333333338</c:v>
                </c:pt>
                <c:pt idx="665">
                  <c:v>0.47333333333333338</c:v>
                </c:pt>
                <c:pt idx="666">
                  <c:v>0.47333333333333338</c:v>
                </c:pt>
                <c:pt idx="667">
                  <c:v>0.47333333333333338</c:v>
                </c:pt>
                <c:pt idx="668">
                  <c:v>0.47333333333333338</c:v>
                </c:pt>
                <c:pt idx="669">
                  <c:v>0.47333333333333338</c:v>
                </c:pt>
                <c:pt idx="670">
                  <c:v>0.47333333333333338</c:v>
                </c:pt>
                <c:pt idx="671">
                  <c:v>0.47333333333333338</c:v>
                </c:pt>
                <c:pt idx="672">
                  <c:v>0.47333333333333338</c:v>
                </c:pt>
                <c:pt idx="673">
                  <c:v>0.47333333333333338</c:v>
                </c:pt>
                <c:pt idx="674">
                  <c:v>0.47333333333333338</c:v>
                </c:pt>
                <c:pt idx="675">
                  <c:v>0.47333333333333338</c:v>
                </c:pt>
                <c:pt idx="676">
                  <c:v>0.47333333333333338</c:v>
                </c:pt>
                <c:pt idx="677">
                  <c:v>0.47333333333333338</c:v>
                </c:pt>
                <c:pt idx="678">
                  <c:v>0.47333333333333338</c:v>
                </c:pt>
                <c:pt idx="679">
                  <c:v>0.47333333333333338</c:v>
                </c:pt>
                <c:pt idx="680">
                  <c:v>0.47333333333333338</c:v>
                </c:pt>
                <c:pt idx="681">
                  <c:v>0.47333333333333338</c:v>
                </c:pt>
                <c:pt idx="682">
                  <c:v>0.47333333333333338</c:v>
                </c:pt>
                <c:pt idx="683">
                  <c:v>0.47333333333333338</c:v>
                </c:pt>
                <c:pt idx="684">
                  <c:v>0.47333333333333338</c:v>
                </c:pt>
                <c:pt idx="685">
                  <c:v>0.47333333333333338</c:v>
                </c:pt>
                <c:pt idx="686">
                  <c:v>0.47333333333333338</c:v>
                </c:pt>
                <c:pt idx="687">
                  <c:v>0.47333333333333338</c:v>
                </c:pt>
                <c:pt idx="688">
                  <c:v>0.47333333333333338</c:v>
                </c:pt>
                <c:pt idx="689">
                  <c:v>0.47333333333333338</c:v>
                </c:pt>
                <c:pt idx="690">
                  <c:v>0.47333333333333338</c:v>
                </c:pt>
                <c:pt idx="691">
                  <c:v>0.47333333333333338</c:v>
                </c:pt>
                <c:pt idx="692">
                  <c:v>0.47333333333333338</c:v>
                </c:pt>
                <c:pt idx="693">
                  <c:v>0.47333333333333338</c:v>
                </c:pt>
                <c:pt idx="694">
                  <c:v>0.47333333333333338</c:v>
                </c:pt>
                <c:pt idx="695">
                  <c:v>0.47333333333333338</c:v>
                </c:pt>
                <c:pt idx="696">
                  <c:v>0.47333333333333338</c:v>
                </c:pt>
                <c:pt idx="697">
                  <c:v>0.47333333333333338</c:v>
                </c:pt>
                <c:pt idx="698">
                  <c:v>0.47333333333333338</c:v>
                </c:pt>
                <c:pt idx="699">
                  <c:v>0.47333333333333338</c:v>
                </c:pt>
                <c:pt idx="700">
                  <c:v>0.47333333333333338</c:v>
                </c:pt>
                <c:pt idx="701">
                  <c:v>0.47333333333333338</c:v>
                </c:pt>
                <c:pt idx="702">
                  <c:v>0.47333333333333338</c:v>
                </c:pt>
                <c:pt idx="703">
                  <c:v>0.47333333333333338</c:v>
                </c:pt>
                <c:pt idx="704">
                  <c:v>0.47333333333333338</c:v>
                </c:pt>
                <c:pt idx="705">
                  <c:v>0.47333333333333338</c:v>
                </c:pt>
                <c:pt idx="706">
                  <c:v>0.47333333333333338</c:v>
                </c:pt>
                <c:pt idx="707">
                  <c:v>0.47333333333333338</c:v>
                </c:pt>
                <c:pt idx="708">
                  <c:v>0.47333333333333338</c:v>
                </c:pt>
                <c:pt idx="709">
                  <c:v>0.47333333333333338</c:v>
                </c:pt>
                <c:pt idx="710">
                  <c:v>0.47333333333333338</c:v>
                </c:pt>
                <c:pt idx="711">
                  <c:v>0.47333333333333338</c:v>
                </c:pt>
                <c:pt idx="712">
                  <c:v>0.47333333333333338</c:v>
                </c:pt>
                <c:pt idx="713">
                  <c:v>0.47333333333333338</c:v>
                </c:pt>
                <c:pt idx="714">
                  <c:v>0.47333333333333338</c:v>
                </c:pt>
                <c:pt idx="715">
                  <c:v>0.47333333333333338</c:v>
                </c:pt>
                <c:pt idx="716">
                  <c:v>0.47333333333333338</c:v>
                </c:pt>
                <c:pt idx="717">
                  <c:v>0.47333333333333338</c:v>
                </c:pt>
                <c:pt idx="718">
                  <c:v>0.47333333333333338</c:v>
                </c:pt>
                <c:pt idx="719">
                  <c:v>0.47333333333333338</c:v>
                </c:pt>
                <c:pt idx="720">
                  <c:v>0.47333333333333338</c:v>
                </c:pt>
                <c:pt idx="721">
                  <c:v>0.47333333333333338</c:v>
                </c:pt>
                <c:pt idx="722">
                  <c:v>0.47333333333333338</c:v>
                </c:pt>
                <c:pt idx="723">
                  <c:v>0.47333333333333338</c:v>
                </c:pt>
                <c:pt idx="724">
                  <c:v>0.47333333333333338</c:v>
                </c:pt>
                <c:pt idx="725">
                  <c:v>0.47333333333333338</c:v>
                </c:pt>
                <c:pt idx="726">
                  <c:v>0.47333333333333338</c:v>
                </c:pt>
                <c:pt idx="727">
                  <c:v>0.47333333333333338</c:v>
                </c:pt>
                <c:pt idx="728">
                  <c:v>0.47333333333333338</c:v>
                </c:pt>
                <c:pt idx="729">
                  <c:v>0.47333333333333338</c:v>
                </c:pt>
                <c:pt idx="730">
                  <c:v>0.47333333333333338</c:v>
                </c:pt>
                <c:pt idx="731">
                  <c:v>0.47333333333333338</c:v>
                </c:pt>
                <c:pt idx="732">
                  <c:v>0.47333333333333338</c:v>
                </c:pt>
                <c:pt idx="733">
                  <c:v>0.47333333333333338</c:v>
                </c:pt>
                <c:pt idx="734">
                  <c:v>0.47333333333333338</c:v>
                </c:pt>
                <c:pt idx="735">
                  <c:v>0.47333333333333338</c:v>
                </c:pt>
                <c:pt idx="736">
                  <c:v>0.47333333333333338</c:v>
                </c:pt>
                <c:pt idx="737">
                  <c:v>0.47333333333333338</c:v>
                </c:pt>
                <c:pt idx="738">
                  <c:v>0.47333333333333338</c:v>
                </c:pt>
                <c:pt idx="739">
                  <c:v>0.47333333333333338</c:v>
                </c:pt>
                <c:pt idx="740">
                  <c:v>0.47333333333333338</c:v>
                </c:pt>
                <c:pt idx="741">
                  <c:v>0.47333333333333338</c:v>
                </c:pt>
                <c:pt idx="742">
                  <c:v>0.47333333333333338</c:v>
                </c:pt>
                <c:pt idx="743">
                  <c:v>0.47333333333333338</c:v>
                </c:pt>
                <c:pt idx="744">
                  <c:v>0.47333333333333338</c:v>
                </c:pt>
                <c:pt idx="745">
                  <c:v>0.47333333333333338</c:v>
                </c:pt>
                <c:pt idx="746">
                  <c:v>0.47333333333333338</c:v>
                </c:pt>
                <c:pt idx="747">
                  <c:v>0.47333333333333338</c:v>
                </c:pt>
                <c:pt idx="748">
                  <c:v>0.47333333333333338</c:v>
                </c:pt>
                <c:pt idx="749">
                  <c:v>0.47333333333333338</c:v>
                </c:pt>
                <c:pt idx="750">
                  <c:v>0.47333333333333338</c:v>
                </c:pt>
                <c:pt idx="751">
                  <c:v>0.47333333333333338</c:v>
                </c:pt>
                <c:pt idx="752">
                  <c:v>0.47333333333333338</c:v>
                </c:pt>
                <c:pt idx="753">
                  <c:v>0.47333333333333338</c:v>
                </c:pt>
                <c:pt idx="754">
                  <c:v>0.47333333333333338</c:v>
                </c:pt>
                <c:pt idx="755">
                  <c:v>0.47333333333333338</c:v>
                </c:pt>
                <c:pt idx="756">
                  <c:v>0.47333333333333338</c:v>
                </c:pt>
                <c:pt idx="757">
                  <c:v>0.47333333333333338</c:v>
                </c:pt>
                <c:pt idx="758">
                  <c:v>0.47333333333333338</c:v>
                </c:pt>
                <c:pt idx="759">
                  <c:v>0.47333333333333338</c:v>
                </c:pt>
                <c:pt idx="760">
                  <c:v>0.47333333333333338</c:v>
                </c:pt>
                <c:pt idx="761">
                  <c:v>0.47333333333333338</c:v>
                </c:pt>
                <c:pt idx="762">
                  <c:v>0.47333333333333338</c:v>
                </c:pt>
                <c:pt idx="763">
                  <c:v>0.47333333333333338</c:v>
                </c:pt>
                <c:pt idx="764">
                  <c:v>0.47333333333333338</c:v>
                </c:pt>
                <c:pt idx="765">
                  <c:v>0.47333333333333338</c:v>
                </c:pt>
                <c:pt idx="766">
                  <c:v>0.47333333333333338</c:v>
                </c:pt>
                <c:pt idx="767">
                  <c:v>0.47333333333333338</c:v>
                </c:pt>
                <c:pt idx="768">
                  <c:v>0.47333333333333338</c:v>
                </c:pt>
                <c:pt idx="769">
                  <c:v>0.47333333333333338</c:v>
                </c:pt>
                <c:pt idx="770">
                  <c:v>0.47333333333333338</c:v>
                </c:pt>
                <c:pt idx="771">
                  <c:v>0.47333333333333338</c:v>
                </c:pt>
                <c:pt idx="772">
                  <c:v>0.47333333333333338</c:v>
                </c:pt>
                <c:pt idx="773">
                  <c:v>0.47333333333333338</c:v>
                </c:pt>
                <c:pt idx="774">
                  <c:v>0.47333333333333338</c:v>
                </c:pt>
                <c:pt idx="775">
                  <c:v>0.47333333333333338</c:v>
                </c:pt>
                <c:pt idx="776">
                  <c:v>0.47333333333333338</c:v>
                </c:pt>
                <c:pt idx="777">
                  <c:v>0.47333333333333338</c:v>
                </c:pt>
                <c:pt idx="778">
                  <c:v>0.47333333333333338</c:v>
                </c:pt>
                <c:pt idx="779">
                  <c:v>0.47333333333333338</c:v>
                </c:pt>
                <c:pt idx="780">
                  <c:v>0.47333333333333338</c:v>
                </c:pt>
                <c:pt idx="781">
                  <c:v>0.47333333333333338</c:v>
                </c:pt>
                <c:pt idx="782">
                  <c:v>0.47333333333333338</c:v>
                </c:pt>
                <c:pt idx="783">
                  <c:v>0.47333333333333338</c:v>
                </c:pt>
                <c:pt idx="784">
                  <c:v>0.47333333333333338</c:v>
                </c:pt>
                <c:pt idx="785">
                  <c:v>0.47333333333333338</c:v>
                </c:pt>
                <c:pt idx="786">
                  <c:v>0.47333333333333338</c:v>
                </c:pt>
                <c:pt idx="787">
                  <c:v>0.47333333333333338</c:v>
                </c:pt>
                <c:pt idx="788">
                  <c:v>0.47333333333333338</c:v>
                </c:pt>
                <c:pt idx="789">
                  <c:v>0.47333333333333338</c:v>
                </c:pt>
                <c:pt idx="790">
                  <c:v>0.47333333333333338</c:v>
                </c:pt>
                <c:pt idx="791">
                  <c:v>0.47333333333333338</c:v>
                </c:pt>
                <c:pt idx="792">
                  <c:v>0.47333333333333338</c:v>
                </c:pt>
                <c:pt idx="793">
                  <c:v>0.47333333333333338</c:v>
                </c:pt>
                <c:pt idx="794">
                  <c:v>0.47333333333333338</c:v>
                </c:pt>
                <c:pt idx="795">
                  <c:v>0.47333333333333338</c:v>
                </c:pt>
                <c:pt idx="796">
                  <c:v>0.47333333333333338</c:v>
                </c:pt>
                <c:pt idx="797">
                  <c:v>0.47333333333333338</c:v>
                </c:pt>
                <c:pt idx="798">
                  <c:v>0.47333333333333338</c:v>
                </c:pt>
                <c:pt idx="799">
                  <c:v>0.47333333333333338</c:v>
                </c:pt>
                <c:pt idx="800">
                  <c:v>0.47333333333333338</c:v>
                </c:pt>
                <c:pt idx="801">
                  <c:v>0.47333333333333338</c:v>
                </c:pt>
                <c:pt idx="802">
                  <c:v>0.47333333333333338</c:v>
                </c:pt>
                <c:pt idx="803">
                  <c:v>0.47333333333333338</c:v>
                </c:pt>
                <c:pt idx="804">
                  <c:v>0.47333333333333338</c:v>
                </c:pt>
                <c:pt idx="805">
                  <c:v>0.47333333333333338</c:v>
                </c:pt>
                <c:pt idx="806">
                  <c:v>0.47333333333333338</c:v>
                </c:pt>
                <c:pt idx="807">
                  <c:v>0.47333333333333338</c:v>
                </c:pt>
                <c:pt idx="808">
                  <c:v>0.47333333333333338</c:v>
                </c:pt>
                <c:pt idx="809">
                  <c:v>0.47333333333333338</c:v>
                </c:pt>
                <c:pt idx="810">
                  <c:v>0.47333333333333338</c:v>
                </c:pt>
                <c:pt idx="811">
                  <c:v>0.47333333333333338</c:v>
                </c:pt>
                <c:pt idx="812">
                  <c:v>0.47333333333333338</c:v>
                </c:pt>
                <c:pt idx="813">
                  <c:v>0.47333333333333338</c:v>
                </c:pt>
                <c:pt idx="814">
                  <c:v>0.47333333333333338</c:v>
                </c:pt>
                <c:pt idx="815">
                  <c:v>0.47333333333333338</c:v>
                </c:pt>
                <c:pt idx="816">
                  <c:v>0.47333333333333338</c:v>
                </c:pt>
                <c:pt idx="817">
                  <c:v>0.47333333333333338</c:v>
                </c:pt>
                <c:pt idx="818">
                  <c:v>0.47333333333333338</c:v>
                </c:pt>
                <c:pt idx="819">
                  <c:v>0.47333333333333338</c:v>
                </c:pt>
                <c:pt idx="820">
                  <c:v>0.47333333333333338</c:v>
                </c:pt>
                <c:pt idx="821">
                  <c:v>0.47333333333333338</c:v>
                </c:pt>
                <c:pt idx="822">
                  <c:v>0.47333333333333338</c:v>
                </c:pt>
                <c:pt idx="823">
                  <c:v>0.47333333333333338</c:v>
                </c:pt>
                <c:pt idx="824">
                  <c:v>0.47333333333333338</c:v>
                </c:pt>
                <c:pt idx="825">
                  <c:v>0.47333333333333338</c:v>
                </c:pt>
                <c:pt idx="826">
                  <c:v>0.47333333333333338</c:v>
                </c:pt>
                <c:pt idx="827">
                  <c:v>0.47333333333333338</c:v>
                </c:pt>
                <c:pt idx="828">
                  <c:v>0.47333333333333338</c:v>
                </c:pt>
                <c:pt idx="829">
                  <c:v>0.47333333333333338</c:v>
                </c:pt>
                <c:pt idx="830">
                  <c:v>0.47333333333333338</c:v>
                </c:pt>
                <c:pt idx="831">
                  <c:v>0.47333333333333338</c:v>
                </c:pt>
                <c:pt idx="832">
                  <c:v>0.47333333333333338</c:v>
                </c:pt>
                <c:pt idx="833">
                  <c:v>0.47333333333333338</c:v>
                </c:pt>
                <c:pt idx="834">
                  <c:v>0.47333333333333338</c:v>
                </c:pt>
                <c:pt idx="835">
                  <c:v>0.47333333333333338</c:v>
                </c:pt>
                <c:pt idx="836">
                  <c:v>0.47333333333333338</c:v>
                </c:pt>
                <c:pt idx="837">
                  <c:v>0.47333333333333338</c:v>
                </c:pt>
                <c:pt idx="838">
                  <c:v>0.47333333333333338</c:v>
                </c:pt>
                <c:pt idx="839">
                  <c:v>0.47333333333333338</c:v>
                </c:pt>
                <c:pt idx="840">
                  <c:v>0.47333333333333338</c:v>
                </c:pt>
                <c:pt idx="841">
                  <c:v>0.47333333333333338</c:v>
                </c:pt>
                <c:pt idx="842">
                  <c:v>0.47333333333333338</c:v>
                </c:pt>
                <c:pt idx="843">
                  <c:v>0.47333333333333338</c:v>
                </c:pt>
                <c:pt idx="844">
                  <c:v>0.47333333333333338</c:v>
                </c:pt>
                <c:pt idx="845">
                  <c:v>0.47333333333333338</c:v>
                </c:pt>
                <c:pt idx="846">
                  <c:v>0.47333333333333338</c:v>
                </c:pt>
                <c:pt idx="847">
                  <c:v>0.47333333333333338</c:v>
                </c:pt>
                <c:pt idx="848">
                  <c:v>0.47333333333333338</c:v>
                </c:pt>
                <c:pt idx="849">
                  <c:v>0.47333333333333338</c:v>
                </c:pt>
                <c:pt idx="850">
                  <c:v>0.47333333333333338</c:v>
                </c:pt>
                <c:pt idx="851">
                  <c:v>0.47333333333333338</c:v>
                </c:pt>
                <c:pt idx="852">
                  <c:v>0.47333333333333338</c:v>
                </c:pt>
                <c:pt idx="853">
                  <c:v>0.47333333333333338</c:v>
                </c:pt>
                <c:pt idx="854">
                  <c:v>0.47333333333333338</c:v>
                </c:pt>
                <c:pt idx="855">
                  <c:v>0.47333333333333338</c:v>
                </c:pt>
                <c:pt idx="856">
                  <c:v>0.47333333333333338</c:v>
                </c:pt>
                <c:pt idx="857">
                  <c:v>0.47333333333333338</c:v>
                </c:pt>
                <c:pt idx="858">
                  <c:v>0.47333333333333338</c:v>
                </c:pt>
                <c:pt idx="859">
                  <c:v>0.47333333333333338</c:v>
                </c:pt>
                <c:pt idx="860">
                  <c:v>0.47333333333333338</c:v>
                </c:pt>
                <c:pt idx="861">
                  <c:v>0.47333333333333338</c:v>
                </c:pt>
                <c:pt idx="862">
                  <c:v>0.47333333333333338</c:v>
                </c:pt>
                <c:pt idx="863">
                  <c:v>0.47333333333333338</c:v>
                </c:pt>
                <c:pt idx="864">
                  <c:v>0.47333333333333338</c:v>
                </c:pt>
                <c:pt idx="865">
                  <c:v>0.47333333333333338</c:v>
                </c:pt>
                <c:pt idx="866">
                  <c:v>0.47333333333333338</c:v>
                </c:pt>
                <c:pt idx="867">
                  <c:v>0.47333333333333338</c:v>
                </c:pt>
                <c:pt idx="868">
                  <c:v>0.47333333333333338</c:v>
                </c:pt>
                <c:pt idx="869">
                  <c:v>0.47333333333333338</c:v>
                </c:pt>
                <c:pt idx="870">
                  <c:v>0.47333333333333338</c:v>
                </c:pt>
                <c:pt idx="871">
                  <c:v>0.47333333333333338</c:v>
                </c:pt>
                <c:pt idx="872">
                  <c:v>0.47333333333333338</c:v>
                </c:pt>
                <c:pt idx="873">
                  <c:v>0.47333333333333338</c:v>
                </c:pt>
                <c:pt idx="874">
                  <c:v>0.47333333333333338</c:v>
                </c:pt>
                <c:pt idx="875">
                  <c:v>0.47333333333333338</c:v>
                </c:pt>
                <c:pt idx="876">
                  <c:v>0.47333333333333338</c:v>
                </c:pt>
                <c:pt idx="877">
                  <c:v>0.47333333333333338</c:v>
                </c:pt>
                <c:pt idx="878">
                  <c:v>0.47333333333333338</c:v>
                </c:pt>
                <c:pt idx="879">
                  <c:v>0.47333333333333338</c:v>
                </c:pt>
              </c:numCache>
            </c:numRef>
          </c:xVal>
          <c:yVal>
            <c:numRef>
              <c:f>MachineSequenceProfile!$CG$11:$CG$890</c:f>
              <c:numCache>
                <c:formatCode>0.000</c:formatCode>
                <c:ptCount val="880"/>
                <c:pt idx="0">
                  <c:v>0</c:v>
                </c:pt>
                <c:pt idx="1">
                  <c:v>90</c:v>
                </c:pt>
                <c:pt idx="2">
                  <c:v>1410</c:v>
                </c:pt>
                <c:pt idx="3">
                  <c:v>1500</c:v>
                </c:pt>
                <c:pt idx="4">
                  <c:v>1500</c:v>
                </c:pt>
                <c:pt idx="5">
                  <c:v>1410</c:v>
                </c:pt>
                <c:pt idx="6">
                  <c:v>90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A-4BEB-AC29-BEC5C0231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11552"/>
        <c:axId val="863336736"/>
      </c:scatterChart>
      <c:valAx>
        <c:axId val="8631115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6736"/>
        <c:crosses val="autoZero"/>
        <c:crossBetween val="midCat"/>
      </c:valAx>
      <c:valAx>
        <c:axId val="8633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115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540193854E-2"/>
          <c:y val="0.20244560522739621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Acceleration</c:v>
          </c:tx>
          <c:spPr>
            <a:ln>
              <a:solidFill>
                <a:srgbClr val="C00000"/>
              </a:solidFill>
            </a:ln>
          </c:spPr>
          <c:marker>
            <c:spPr>
              <a:ln>
                <a:solidFill>
                  <a:srgbClr val="C00000"/>
                </a:solidFill>
              </a:ln>
            </c:spPr>
          </c:marker>
          <c:xVal>
            <c:numRef>
              <c:f>MachineSequenceProfile!$CE$11:$CE$890</c:f>
              <c:numCache>
                <c:formatCode>0.000</c:formatCode>
                <c:ptCount val="880"/>
                <c:pt idx="0">
                  <c:v>0</c:v>
                </c:pt>
                <c:pt idx="1">
                  <c:v>1.4999999999999999E-2</c:v>
                </c:pt>
                <c:pt idx="2">
                  <c:v>0.125</c:v>
                </c:pt>
                <c:pt idx="3">
                  <c:v>0.14000000000000001</c:v>
                </c:pt>
                <c:pt idx="4">
                  <c:v>0.33333333333333337</c:v>
                </c:pt>
                <c:pt idx="5">
                  <c:v>0.34833333333333338</c:v>
                </c:pt>
                <c:pt idx="6">
                  <c:v>0.45833333333333337</c:v>
                </c:pt>
                <c:pt idx="7">
                  <c:v>0.47333333333333338</c:v>
                </c:pt>
                <c:pt idx="8">
                  <c:v>0.47333333333333338</c:v>
                </c:pt>
                <c:pt idx="9">
                  <c:v>0.47333333333333338</c:v>
                </c:pt>
                <c:pt idx="10">
                  <c:v>0.47333333333333338</c:v>
                </c:pt>
                <c:pt idx="11">
                  <c:v>0.47333333333333338</c:v>
                </c:pt>
                <c:pt idx="12">
                  <c:v>0.47333333333333338</c:v>
                </c:pt>
                <c:pt idx="13">
                  <c:v>0.47333333333333338</c:v>
                </c:pt>
                <c:pt idx="14">
                  <c:v>0.47333333333333338</c:v>
                </c:pt>
                <c:pt idx="15">
                  <c:v>0.47333333333333338</c:v>
                </c:pt>
                <c:pt idx="16">
                  <c:v>0.47333333333333338</c:v>
                </c:pt>
                <c:pt idx="17">
                  <c:v>0.47333333333333338</c:v>
                </c:pt>
                <c:pt idx="18">
                  <c:v>0.47333333333333338</c:v>
                </c:pt>
                <c:pt idx="19">
                  <c:v>0.47333333333333338</c:v>
                </c:pt>
                <c:pt idx="20">
                  <c:v>0.47333333333333338</c:v>
                </c:pt>
                <c:pt idx="21">
                  <c:v>0.47333333333333338</c:v>
                </c:pt>
                <c:pt idx="22">
                  <c:v>0.47333333333333338</c:v>
                </c:pt>
                <c:pt idx="23">
                  <c:v>0.47333333333333338</c:v>
                </c:pt>
                <c:pt idx="24">
                  <c:v>0.47333333333333338</c:v>
                </c:pt>
                <c:pt idx="25">
                  <c:v>0.47333333333333338</c:v>
                </c:pt>
                <c:pt idx="26">
                  <c:v>0.47333333333333338</c:v>
                </c:pt>
                <c:pt idx="27">
                  <c:v>0.47333333333333338</c:v>
                </c:pt>
                <c:pt idx="28">
                  <c:v>0.47333333333333338</c:v>
                </c:pt>
                <c:pt idx="29">
                  <c:v>0.47333333333333338</c:v>
                </c:pt>
                <c:pt idx="30">
                  <c:v>0.47333333333333338</c:v>
                </c:pt>
                <c:pt idx="31">
                  <c:v>0.47333333333333338</c:v>
                </c:pt>
                <c:pt idx="32">
                  <c:v>0.47333333333333338</c:v>
                </c:pt>
                <c:pt idx="33">
                  <c:v>0.47333333333333338</c:v>
                </c:pt>
                <c:pt idx="34">
                  <c:v>0.47333333333333338</c:v>
                </c:pt>
                <c:pt idx="35">
                  <c:v>0.47333333333333338</c:v>
                </c:pt>
                <c:pt idx="36">
                  <c:v>0.47333333333333338</c:v>
                </c:pt>
                <c:pt idx="37">
                  <c:v>0.47333333333333338</c:v>
                </c:pt>
                <c:pt idx="38">
                  <c:v>0.47333333333333338</c:v>
                </c:pt>
                <c:pt idx="39">
                  <c:v>0.47333333333333338</c:v>
                </c:pt>
                <c:pt idx="40">
                  <c:v>0.47333333333333338</c:v>
                </c:pt>
                <c:pt idx="41">
                  <c:v>0.47333333333333338</c:v>
                </c:pt>
                <c:pt idx="42">
                  <c:v>0.47333333333333338</c:v>
                </c:pt>
                <c:pt idx="43">
                  <c:v>0.47333333333333338</c:v>
                </c:pt>
                <c:pt idx="44">
                  <c:v>0.47333333333333338</c:v>
                </c:pt>
                <c:pt idx="45">
                  <c:v>0.47333333333333338</c:v>
                </c:pt>
                <c:pt idx="46">
                  <c:v>0.47333333333333338</c:v>
                </c:pt>
                <c:pt idx="47">
                  <c:v>0.47333333333333338</c:v>
                </c:pt>
                <c:pt idx="48">
                  <c:v>0.47333333333333338</c:v>
                </c:pt>
                <c:pt idx="49">
                  <c:v>0.47333333333333338</c:v>
                </c:pt>
                <c:pt idx="50">
                  <c:v>0.47333333333333338</c:v>
                </c:pt>
                <c:pt idx="51">
                  <c:v>0.47333333333333338</c:v>
                </c:pt>
                <c:pt idx="52">
                  <c:v>0.47333333333333338</c:v>
                </c:pt>
                <c:pt idx="53">
                  <c:v>0.47333333333333338</c:v>
                </c:pt>
                <c:pt idx="54">
                  <c:v>0.47333333333333338</c:v>
                </c:pt>
                <c:pt idx="55">
                  <c:v>0.47333333333333338</c:v>
                </c:pt>
                <c:pt idx="56">
                  <c:v>0.47333333333333338</c:v>
                </c:pt>
                <c:pt idx="57">
                  <c:v>0.47333333333333338</c:v>
                </c:pt>
                <c:pt idx="58">
                  <c:v>0.47333333333333338</c:v>
                </c:pt>
                <c:pt idx="59">
                  <c:v>0.47333333333333338</c:v>
                </c:pt>
                <c:pt idx="60">
                  <c:v>0.47333333333333338</c:v>
                </c:pt>
                <c:pt idx="61">
                  <c:v>0.47333333333333338</c:v>
                </c:pt>
                <c:pt idx="62">
                  <c:v>0.47333333333333338</c:v>
                </c:pt>
                <c:pt idx="63">
                  <c:v>0.47333333333333338</c:v>
                </c:pt>
                <c:pt idx="64">
                  <c:v>0.47333333333333338</c:v>
                </c:pt>
                <c:pt idx="65">
                  <c:v>0.47333333333333338</c:v>
                </c:pt>
                <c:pt idx="66">
                  <c:v>0.47333333333333338</c:v>
                </c:pt>
                <c:pt idx="67">
                  <c:v>0.47333333333333338</c:v>
                </c:pt>
                <c:pt idx="68">
                  <c:v>0.47333333333333338</c:v>
                </c:pt>
                <c:pt idx="69">
                  <c:v>0.47333333333333338</c:v>
                </c:pt>
                <c:pt idx="70">
                  <c:v>0.47333333333333338</c:v>
                </c:pt>
                <c:pt idx="71">
                  <c:v>0.47333333333333338</c:v>
                </c:pt>
                <c:pt idx="72">
                  <c:v>0.47333333333333338</c:v>
                </c:pt>
                <c:pt idx="73">
                  <c:v>0.47333333333333338</c:v>
                </c:pt>
                <c:pt idx="74">
                  <c:v>0.47333333333333338</c:v>
                </c:pt>
                <c:pt idx="75">
                  <c:v>0.47333333333333338</c:v>
                </c:pt>
                <c:pt idx="76">
                  <c:v>0.47333333333333338</c:v>
                </c:pt>
                <c:pt idx="77">
                  <c:v>0.47333333333333338</c:v>
                </c:pt>
                <c:pt idx="78">
                  <c:v>0.47333333333333338</c:v>
                </c:pt>
                <c:pt idx="79">
                  <c:v>0.47333333333333338</c:v>
                </c:pt>
                <c:pt idx="80">
                  <c:v>0.47333333333333338</c:v>
                </c:pt>
                <c:pt idx="81">
                  <c:v>0.47333333333333338</c:v>
                </c:pt>
                <c:pt idx="82">
                  <c:v>0.47333333333333338</c:v>
                </c:pt>
                <c:pt idx="83">
                  <c:v>0.47333333333333338</c:v>
                </c:pt>
                <c:pt idx="84">
                  <c:v>0.47333333333333338</c:v>
                </c:pt>
                <c:pt idx="85">
                  <c:v>0.47333333333333338</c:v>
                </c:pt>
                <c:pt idx="86">
                  <c:v>0.47333333333333338</c:v>
                </c:pt>
                <c:pt idx="87">
                  <c:v>0.47333333333333338</c:v>
                </c:pt>
                <c:pt idx="88">
                  <c:v>0.47333333333333338</c:v>
                </c:pt>
                <c:pt idx="89">
                  <c:v>0.47333333333333338</c:v>
                </c:pt>
                <c:pt idx="90">
                  <c:v>0.47333333333333338</c:v>
                </c:pt>
                <c:pt idx="91">
                  <c:v>0.47333333333333338</c:v>
                </c:pt>
                <c:pt idx="92">
                  <c:v>0.47333333333333338</c:v>
                </c:pt>
                <c:pt idx="93">
                  <c:v>0.47333333333333338</c:v>
                </c:pt>
                <c:pt idx="94">
                  <c:v>0.47333333333333338</c:v>
                </c:pt>
                <c:pt idx="95">
                  <c:v>0.47333333333333338</c:v>
                </c:pt>
                <c:pt idx="96">
                  <c:v>0.47333333333333338</c:v>
                </c:pt>
                <c:pt idx="97">
                  <c:v>0.47333333333333338</c:v>
                </c:pt>
                <c:pt idx="98">
                  <c:v>0.47333333333333338</c:v>
                </c:pt>
                <c:pt idx="99">
                  <c:v>0.47333333333333338</c:v>
                </c:pt>
                <c:pt idx="100">
                  <c:v>0.47333333333333338</c:v>
                </c:pt>
                <c:pt idx="101">
                  <c:v>0.47333333333333338</c:v>
                </c:pt>
                <c:pt idx="102">
                  <c:v>0.47333333333333338</c:v>
                </c:pt>
                <c:pt idx="103">
                  <c:v>0.47333333333333338</c:v>
                </c:pt>
                <c:pt idx="104">
                  <c:v>0.47333333333333338</c:v>
                </c:pt>
                <c:pt idx="105">
                  <c:v>0.47333333333333338</c:v>
                </c:pt>
                <c:pt idx="106">
                  <c:v>0.47333333333333338</c:v>
                </c:pt>
                <c:pt idx="107">
                  <c:v>0.47333333333333338</c:v>
                </c:pt>
                <c:pt idx="108">
                  <c:v>0.47333333333333338</c:v>
                </c:pt>
                <c:pt idx="109">
                  <c:v>0.47333333333333338</c:v>
                </c:pt>
                <c:pt idx="110">
                  <c:v>0.47333333333333338</c:v>
                </c:pt>
                <c:pt idx="111">
                  <c:v>0.47333333333333338</c:v>
                </c:pt>
                <c:pt idx="112">
                  <c:v>0.47333333333333338</c:v>
                </c:pt>
                <c:pt idx="113">
                  <c:v>0.47333333333333338</c:v>
                </c:pt>
                <c:pt idx="114">
                  <c:v>0.47333333333333338</c:v>
                </c:pt>
                <c:pt idx="115">
                  <c:v>0.47333333333333338</c:v>
                </c:pt>
                <c:pt idx="116">
                  <c:v>0.47333333333333338</c:v>
                </c:pt>
                <c:pt idx="117">
                  <c:v>0.47333333333333338</c:v>
                </c:pt>
                <c:pt idx="118">
                  <c:v>0.47333333333333338</c:v>
                </c:pt>
                <c:pt idx="119">
                  <c:v>0.47333333333333338</c:v>
                </c:pt>
                <c:pt idx="120">
                  <c:v>0.47333333333333338</c:v>
                </c:pt>
                <c:pt idx="121">
                  <c:v>0.47333333333333338</c:v>
                </c:pt>
                <c:pt idx="122">
                  <c:v>0.47333333333333338</c:v>
                </c:pt>
                <c:pt idx="123">
                  <c:v>0.47333333333333338</c:v>
                </c:pt>
                <c:pt idx="124">
                  <c:v>0.47333333333333338</c:v>
                </c:pt>
                <c:pt idx="125">
                  <c:v>0.47333333333333338</c:v>
                </c:pt>
                <c:pt idx="126">
                  <c:v>0.47333333333333338</c:v>
                </c:pt>
                <c:pt idx="127">
                  <c:v>0.47333333333333338</c:v>
                </c:pt>
                <c:pt idx="128">
                  <c:v>0.47333333333333338</c:v>
                </c:pt>
                <c:pt idx="129">
                  <c:v>0.47333333333333338</c:v>
                </c:pt>
                <c:pt idx="130">
                  <c:v>0.47333333333333338</c:v>
                </c:pt>
                <c:pt idx="131">
                  <c:v>0.47333333333333338</c:v>
                </c:pt>
                <c:pt idx="132">
                  <c:v>0.47333333333333338</c:v>
                </c:pt>
                <c:pt idx="133">
                  <c:v>0.47333333333333338</c:v>
                </c:pt>
                <c:pt idx="134">
                  <c:v>0.47333333333333338</c:v>
                </c:pt>
                <c:pt idx="135">
                  <c:v>0.47333333333333338</c:v>
                </c:pt>
                <c:pt idx="136">
                  <c:v>0.47333333333333338</c:v>
                </c:pt>
                <c:pt idx="137">
                  <c:v>0.47333333333333338</c:v>
                </c:pt>
                <c:pt idx="138">
                  <c:v>0.47333333333333338</c:v>
                </c:pt>
                <c:pt idx="139">
                  <c:v>0.47333333333333338</c:v>
                </c:pt>
                <c:pt idx="140">
                  <c:v>0.47333333333333338</c:v>
                </c:pt>
                <c:pt idx="141">
                  <c:v>0.47333333333333338</c:v>
                </c:pt>
                <c:pt idx="142">
                  <c:v>0.47333333333333338</c:v>
                </c:pt>
                <c:pt idx="143">
                  <c:v>0.47333333333333338</c:v>
                </c:pt>
                <c:pt idx="144">
                  <c:v>0.47333333333333338</c:v>
                </c:pt>
                <c:pt idx="145">
                  <c:v>0.47333333333333338</c:v>
                </c:pt>
                <c:pt idx="146">
                  <c:v>0.47333333333333338</c:v>
                </c:pt>
                <c:pt idx="147">
                  <c:v>0.47333333333333338</c:v>
                </c:pt>
                <c:pt idx="148">
                  <c:v>0.47333333333333338</c:v>
                </c:pt>
                <c:pt idx="149">
                  <c:v>0.47333333333333338</c:v>
                </c:pt>
                <c:pt idx="150">
                  <c:v>0.47333333333333338</c:v>
                </c:pt>
                <c:pt idx="151">
                  <c:v>0.47333333333333338</c:v>
                </c:pt>
                <c:pt idx="152">
                  <c:v>0.47333333333333338</c:v>
                </c:pt>
                <c:pt idx="153">
                  <c:v>0.47333333333333338</c:v>
                </c:pt>
                <c:pt idx="154">
                  <c:v>0.47333333333333338</c:v>
                </c:pt>
                <c:pt idx="155">
                  <c:v>0.47333333333333338</c:v>
                </c:pt>
                <c:pt idx="156">
                  <c:v>0.47333333333333338</c:v>
                </c:pt>
                <c:pt idx="157">
                  <c:v>0.47333333333333338</c:v>
                </c:pt>
                <c:pt idx="158">
                  <c:v>0.47333333333333338</c:v>
                </c:pt>
                <c:pt idx="159">
                  <c:v>0.47333333333333338</c:v>
                </c:pt>
                <c:pt idx="160">
                  <c:v>0.47333333333333338</c:v>
                </c:pt>
                <c:pt idx="161">
                  <c:v>0.47333333333333338</c:v>
                </c:pt>
                <c:pt idx="162">
                  <c:v>0.47333333333333338</c:v>
                </c:pt>
                <c:pt idx="163">
                  <c:v>0.47333333333333338</c:v>
                </c:pt>
                <c:pt idx="164">
                  <c:v>0.47333333333333338</c:v>
                </c:pt>
                <c:pt idx="165">
                  <c:v>0.47333333333333338</c:v>
                </c:pt>
                <c:pt idx="166">
                  <c:v>0.47333333333333338</c:v>
                </c:pt>
                <c:pt idx="167">
                  <c:v>0.47333333333333338</c:v>
                </c:pt>
                <c:pt idx="168">
                  <c:v>0.47333333333333338</c:v>
                </c:pt>
                <c:pt idx="169">
                  <c:v>0.47333333333333338</c:v>
                </c:pt>
                <c:pt idx="170">
                  <c:v>0.47333333333333338</c:v>
                </c:pt>
                <c:pt idx="171">
                  <c:v>0.47333333333333338</c:v>
                </c:pt>
                <c:pt idx="172">
                  <c:v>0.47333333333333338</c:v>
                </c:pt>
                <c:pt idx="173">
                  <c:v>0.47333333333333338</c:v>
                </c:pt>
                <c:pt idx="174">
                  <c:v>0.47333333333333338</c:v>
                </c:pt>
                <c:pt idx="175">
                  <c:v>0.47333333333333338</c:v>
                </c:pt>
                <c:pt idx="176">
                  <c:v>0.47333333333333338</c:v>
                </c:pt>
                <c:pt idx="177">
                  <c:v>0.47333333333333338</c:v>
                </c:pt>
                <c:pt idx="178">
                  <c:v>0.47333333333333338</c:v>
                </c:pt>
                <c:pt idx="179">
                  <c:v>0.47333333333333338</c:v>
                </c:pt>
                <c:pt idx="180">
                  <c:v>0.47333333333333338</c:v>
                </c:pt>
                <c:pt idx="181">
                  <c:v>0.47333333333333338</c:v>
                </c:pt>
                <c:pt idx="182">
                  <c:v>0.47333333333333338</c:v>
                </c:pt>
                <c:pt idx="183">
                  <c:v>0.47333333333333338</c:v>
                </c:pt>
                <c:pt idx="184">
                  <c:v>0.47333333333333338</c:v>
                </c:pt>
                <c:pt idx="185">
                  <c:v>0.47333333333333338</c:v>
                </c:pt>
                <c:pt idx="186">
                  <c:v>0.47333333333333338</c:v>
                </c:pt>
                <c:pt idx="187">
                  <c:v>0.47333333333333338</c:v>
                </c:pt>
                <c:pt idx="188">
                  <c:v>0.47333333333333338</c:v>
                </c:pt>
                <c:pt idx="189">
                  <c:v>0.47333333333333338</c:v>
                </c:pt>
                <c:pt idx="190">
                  <c:v>0.47333333333333338</c:v>
                </c:pt>
                <c:pt idx="191">
                  <c:v>0.47333333333333338</c:v>
                </c:pt>
                <c:pt idx="192">
                  <c:v>0.47333333333333338</c:v>
                </c:pt>
                <c:pt idx="193">
                  <c:v>0.47333333333333338</c:v>
                </c:pt>
                <c:pt idx="194">
                  <c:v>0.47333333333333338</c:v>
                </c:pt>
                <c:pt idx="195">
                  <c:v>0.47333333333333338</c:v>
                </c:pt>
                <c:pt idx="196">
                  <c:v>0.47333333333333338</c:v>
                </c:pt>
                <c:pt idx="197">
                  <c:v>0.47333333333333338</c:v>
                </c:pt>
                <c:pt idx="198">
                  <c:v>0.47333333333333338</c:v>
                </c:pt>
                <c:pt idx="199">
                  <c:v>0.47333333333333338</c:v>
                </c:pt>
                <c:pt idx="200">
                  <c:v>0.47333333333333338</c:v>
                </c:pt>
                <c:pt idx="201">
                  <c:v>0.47333333333333338</c:v>
                </c:pt>
                <c:pt idx="202">
                  <c:v>0.47333333333333338</c:v>
                </c:pt>
                <c:pt idx="203">
                  <c:v>0.47333333333333338</c:v>
                </c:pt>
                <c:pt idx="204">
                  <c:v>0.47333333333333338</c:v>
                </c:pt>
                <c:pt idx="205">
                  <c:v>0.47333333333333338</c:v>
                </c:pt>
                <c:pt idx="206">
                  <c:v>0.47333333333333338</c:v>
                </c:pt>
                <c:pt idx="207">
                  <c:v>0.47333333333333338</c:v>
                </c:pt>
                <c:pt idx="208">
                  <c:v>0.47333333333333338</c:v>
                </c:pt>
                <c:pt idx="209">
                  <c:v>0.47333333333333338</c:v>
                </c:pt>
                <c:pt idx="210">
                  <c:v>0.47333333333333338</c:v>
                </c:pt>
                <c:pt idx="211">
                  <c:v>0.47333333333333338</c:v>
                </c:pt>
                <c:pt idx="212">
                  <c:v>0.47333333333333338</c:v>
                </c:pt>
                <c:pt idx="213">
                  <c:v>0.47333333333333338</c:v>
                </c:pt>
                <c:pt idx="214">
                  <c:v>0.47333333333333338</c:v>
                </c:pt>
                <c:pt idx="215">
                  <c:v>0.47333333333333338</c:v>
                </c:pt>
                <c:pt idx="216">
                  <c:v>0.47333333333333338</c:v>
                </c:pt>
                <c:pt idx="217">
                  <c:v>0.47333333333333338</c:v>
                </c:pt>
                <c:pt idx="218">
                  <c:v>0.47333333333333338</c:v>
                </c:pt>
                <c:pt idx="219">
                  <c:v>0.47333333333333338</c:v>
                </c:pt>
                <c:pt idx="220">
                  <c:v>0.47333333333333338</c:v>
                </c:pt>
                <c:pt idx="221">
                  <c:v>0.47333333333333338</c:v>
                </c:pt>
                <c:pt idx="222">
                  <c:v>0.47333333333333338</c:v>
                </c:pt>
                <c:pt idx="223">
                  <c:v>0.47333333333333338</c:v>
                </c:pt>
                <c:pt idx="224">
                  <c:v>0.47333333333333338</c:v>
                </c:pt>
                <c:pt idx="225">
                  <c:v>0.47333333333333338</c:v>
                </c:pt>
                <c:pt idx="226">
                  <c:v>0.47333333333333338</c:v>
                </c:pt>
                <c:pt idx="227">
                  <c:v>0.47333333333333338</c:v>
                </c:pt>
                <c:pt idx="228">
                  <c:v>0.47333333333333338</c:v>
                </c:pt>
                <c:pt idx="229">
                  <c:v>0.47333333333333338</c:v>
                </c:pt>
                <c:pt idx="230">
                  <c:v>0.47333333333333338</c:v>
                </c:pt>
                <c:pt idx="231">
                  <c:v>0.47333333333333338</c:v>
                </c:pt>
                <c:pt idx="232">
                  <c:v>0.47333333333333338</c:v>
                </c:pt>
                <c:pt idx="233">
                  <c:v>0.47333333333333338</c:v>
                </c:pt>
                <c:pt idx="234">
                  <c:v>0.47333333333333338</c:v>
                </c:pt>
                <c:pt idx="235">
                  <c:v>0.47333333333333338</c:v>
                </c:pt>
                <c:pt idx="236">
                  <c:v>0.47333333333333338</c:v>
                </c:pt>
                <c:pt idx="237">
                  <c:v>0.47333333333333338</c:v>
                </c:pt>
                <c:pt idx="238">
                  <c:v>0.47333333333333338</c:v>
                </c:pt>
                <c:pt idx="239">
                  <c:v>0.47333333333333338</c:v>
                </c:pt>
                <c:pt idx="240">
                  <c:v>0.47333333333333338</c:v>
                </c:pt>
                <c:pt idx="241">
                  <c:v>0.47333333333333338</c:v>
                </c:pt>
                <c:pt idx="242">
                  <c:v>0.47333333333333338</c:v>
                </c:pt>
                <c:pt idx="243">
                  <c:v>0.47333333333333338</c:v>
                </c:pt>
                <c:pt idx="244">
                  <c:v>0.47333333333333338</c:v>
                </c:pt>
                <c:pt idx="245">
                  <c:v>0.47333333333333338</c:v>
                </c:pt>
                <c:pt idx="246">
                  <c:v>0.47333333333333338</c:v>
                </c:pt>
                <c:pt idx="247">
                  <c:v>0.47333333333333338</c:v>
                </c:pt>
                <c:pt idx="248">
                  <c:v>0.47333333333333338</c:v>
                </c:pt>
                <c:pt idx="249">
                  <c:v>0.47333333333333338</c:v>
                </c:pt>
                <c:pt idx="250">
                  <c:v>0.47333333333333338</c:v>
                </c:pt>
                <c:pt idx="251">
                  <c:v>0.47333333333333338</c:v>
                </c:pt>
                <c:pt idx="252">
                  <c:v>0.47333333333333338</c:v>
                </c:pt>
                <c:pt idx="253">
                  <c:v>0.47333333333333338</c:v>
                </c:pt>
                <c:pt idx="254">
                  <c:v>0.47333333333333338</c:v>
                </c:pt>
                <c:pt idx="255">
                  <c:v>0.47333333333333338</c:v>
                </c:pt>
                <c:pt idx="256">
                  <c:v>0.47333333333333338</c:v>
                </c:pt>
                <c:pt idx="257">
                  <c:v>0.47333333333333338</c:v>
                </c:pt>
                <c:pt idx="258">
                  <c:v>0.47333333333333338</c:v>
                </c:pt>
                <c:pt idx="259">
                  <c:v>0.47333333333333338</c:v>
                </c:pt>
                <c:pt idx="260">
                  <c:v>0.47333333333333338</c:v>
                </c:pt>
                <c:pt idx="261">
                  <c:v>0.47333333333333338</c:v>
                </c:pt>
                <c:pt idx="262">
                  <c:v>0.47333333333333338</c:v>
                </c:pt>
                <c:pt idx="263">
                  <c:v>0.47333333333333338</c:v>
                </c:pt>
                <c:pt idx="264">
                  <c:v>0.47333333333333338</c:v>
                </c:pt>
                <c:pt idx="265">
                  <c:v>0.47333333333333338</c:v>
                </c:pt>
                <c:pt idx="266">
                  <c:v>0.47333333333333338</c:v>
                </c:pt>
                <c:pt idx="267">
                  <c:v>0.47333333333333338</c:v>
                </c:pt>
                <c:pt idx="268">
                  <c:v>0.47333333333333338</c:v>
                </c:pt>
                <c:pt idx="269">
                  <c:v>0.47333333333333338</c:v>
                </c:pt>
                <c:pt idx="270">
                  <c:v>0.47333333333333338</c:v>
                </c:pt>
                <c:pt idx="271">
                  <c:v>0.47333333333333338</c:v>
                </c:pt>
                <c:pt idx="272">
                  <c:v>0.47333333333333338</c:v>
                </c:pt>
                <c:pt idx="273">
                  <c:v>0.47333333333333338</c:v>
                </c:pt>
                <c:pt idx="274">
                  <c:v>0.47333333333333338</c:v>
                </c:pt>
                <c:pt idx="275">
                  <c:v>0.47333333333333338</c:v>
                </c:pt>
                <c:pt idx="276">
                  <c:v>0.47333333333333338</c:v>
                </c:pt>
                <c:pt idx="277">
                  <c:v>0.47333333333333338</c:v>
                </c:pt>
                <c:pt idx="278">
                  <c:v>0.47333333333333338</c:v>
                </c:pt>
                <c:pt idx="279">
                  <c:v>0.47333333333333338</c:v>
                </c:pt>
                <c:pt idx="280">
                  <c:v>0.47333333333333338</c:v>
                </c:pt>
                <c:pt idx="281">
                  <c:v>0.47333333333333338</c:v>
                </c:pt>
                <c:pt idx="282">
                  <c:v>0.47333333333333338</c:v>
                </c:pt>
                <c:pt idx="283">
                  <c:v>0.47333333333333338</c:v>
                </c:pt>
                <c:pt idx="284">
                  <c:v>0.47333333333333338</c:v>
                </c:pt>
                <c:pt idx="285">
                  <c:v>0.47333333333333338</c:v>
                </c:pt>
                <c:pt idx="286">
                  <c:v>0.47333333333333338</c:v>
                </c:pt>
                <c:pt idx="287">
                  <c:v>0.47333333333333338</c:v>
                </c:pt>
                <c:pt idx="288">
                  <c:v>0.47333333333333338</c:v>
                </c:pt>
                <c:pt idx="289">
                  <c:v>0.47333333333333338</c:v>
                </c:pt>
                <c:pt idx="290">
                  <c:v>0.47333333333333338</c:v>
                </c:pt>
                <c:pt idx="291">
                  <c:v>0.47333333333333338</c:v>
                </c:pt>
                <c:pt idx="292">
                  <c:v>0.47333333333333338</c:v>
                </c:pt>
                <c:pt idx="293">
                  <c:v>0.47333333333333338</c:v>
                </c:pt>
                <c:pt idx="294">
                  <c:v>0.47333333333333338</c:v>
                </c:pt>
                <c:pt idx="295">
                  <c:v>0.47333333333333338</c:v>
                </c:pt>
                <c:pt idx="296">
                  <c:v>0.47333333333333338</c:v>
                </c:pt>
                <c:pt idx="297">
                  <c:v>0.47333333333333338</c:v>
                </c:pt>
                <c:pt idx="298">
                  <c:v>0.47333333333333338</c:v>
                </c:pt>
                <c:pt idx="299">
                  <c:v>0.47333333333333338</c:v>
                </c:pt>
                <c:pt idx="300">
                  <c:v>0.47333333333333338</c:v>
                </c:pt>
                <c:pt idx="301">
                  <c:v>0.47333333333333338</c:v>
                </c:pt>
                <c:pt idx="302">
                  <c:v>0.47333333333333338</c:v>
                </c:pt>
                <c:pt idx="303">
                  <c:v>0.47333333333333338</c:v>
                </c:pt>
                <c:pt idx="304">
                  <c:v>0.47333333333333338</c:v>
                </c:pt>
                <c:pt idx="305">
                  <c:v>0.47333333333333338</c:v>
                </c:pt>
                <c:pt idx="306">
                  <c:v>0.47333333333333338</c:v>
                </c:pt>
                <c:pt idx="307">
                  <c:v>0.47333333333333338</c:v>
                </c:pt>
                <c:pt idx="308">
                  <c:v>0.47333333333333338</c:v>
                </c:pt>
                <c:pt idx="309">
                  <c:v>0.47333333333333338</c:v>
                </c:pt>
                <c:pt idx="310">
                  <c:v>0.47333333333333338</c:v>
                </c:pt>
                <c:pt idx="311">
                  <c:v>0.47333333333333338</c:v>
                </c:pt>
                <c:pt idx="312">
                  <c:v>0.47333333333333338</c:v>
                </c:pt>
                <c:pt idx="313">
                  <c:v>0.47333333333333338</c:v>
                </c:pt>
                <c:pt idx="314">
                  <c:v>0.47333333333333338</c:v>
                </c:pt>
                <c:pt idx="315">
                  <c:v>0.47333333333333338</c:v>
                </c:pt>
                <c:pt idx="316">
                  <c:v>0.47333333333333338</c:v>
                </c:pt>
                <c:pt idx="317">
                  <c:v>0.47333333333333338</c:v>
                </c:pt>
                <c:pt idx="318">
                  <c:v>0.47333333333333338</c:v>
                </c:pt>
                <c:pt idx="319">
                  <c:v>0.47333333333333338</c:v>
                </c:pt>
                <c:pt idx="320">
                  <c:v>0.47333333333333338</c:v>
                </c:pt>
                <c:pt idx="321">
                  <c:v>0.47333333333333338</c:v>
                </c:pt>
                <c:pt idx="322">
                  <c:v>0.47333333333333338</c:v>
                </c:pt>
                <c:pt idx="323">
                  <c:v>0.47333333333333338</c:v>
                </c:pt>
                <c:pt idx="324">
                  <c:v>0.47333333333333338</c:v>
                </c:pt>
                <c:pt idx="325">
                  <c:v>0.47333333333333338</c:v>
                </c:pt>
                <c:pt idx="326">
                  <c:v>0.47333333333333338</c:v>
                </c:pt>
                <c:pt idx="327">
                  <c:v>0.47333333333333338</c:v>
                </c:pt>
                <c:pt idx="328">
                  <c:v>0.47333333333333338</c:v>
                </c:pt>
                <c:pt idx="329">
                  <c:v>0.47333333333333338</c:v>
                </c:pt>
                <c:pt idx="330">
                  <c:v>0.47333333333333338</c:v>
                </c:pt>
                <c:pt idx="331">
                  <c:v>0.47333333333333338</c:v>
                </c:pt>
                <c:pt idx="332">
                  <c:v>0.47333333333333338</c:v>
                </c:pt>
                <c:pt idx="333">
                  <c:v>0.47333333333333338</c:v>
                </c:pt>
                <c:pt idx="334">
                  <c:v>0.47333333333333338</c:v>
                </c:pt>
                <c:pt idx="335">
                  <c:v>0.47333333333333338</c:v>
                </c:pt>
                <c:pt idx="336">
                  <c:v>0.47333333333333338</c:v>
                </c:pt>
                <c:pt idx="337">
                  <c:v>0.47333333333333338</c:v>
                </c:pt>
                <c:pt idx="338">
                  <c:v>0.47333333333333338</c:v>
                </c:pt>
                <c:pt idx="339">
                  <c:v>0.47333333333333338</c:v>
                </c:pt>
                <c:pt idx="340">
                  <c:v>0.47333333333333338</c:v>
                </c:pt>
                <c:pt idx="341">
                  <c:v>0.47333333333333338</c:v>
                </c:pt>
                <c:pt idx="342">
                  <c:v>0.47333333333333338</c:v>
                </c:pt>
                <c:pt idx="343">
                  <c:v>0.47333333333333338</c:v>
                </c:pt>
                <c:pt idx="344">
                  <c:v>0.47333333333333338</c:v>
                </c:pt>
                <c:pt idx="345">
                  <c:v>0.47333333333333338</c:v>
                </c:pt>
                <c:pt idx="346">
                  <c:v>0.47333333333333338</c:v>
                </c:pt>
                <c:pt idx="347">
                  <c:v>0.47333333333333338</c:v>
                </c:pt>
                <c:pt idx="348">
                  <c:v>0.47333333333333338</c:v>
                </c:pt>
                <c:pt idx="349">
                  <c:v>0.47333333333333338</c:v>
                </c:pt>
                <c:pt idx="350">
                  <c:v>0.47333333333333338</c:v>
                </c:pt>
                <c:pt idx="351">
                  <c:v>0.47333333333333338</c:v>
                </c:pt>
                <c:pt idx="352">
                  <c:v>0.47333333333333338</c:v>
                </c:pt>
                <c:pt idx="353">
                  <c:v>0.47333333333333338</c:v>
                </c:pt>
                <c:pt idx="354">
                  <c:v>0.47333333333333338</c:v>
                </c:pt>
                <c:pt idx="355">
                  <c:v>0.47333333333333338</c:v>
                </c:pt>
                <c:pt idx="356">
                  <c:v>0.47333333333333338</c:v>
                </c:pt>
                <c:pt idx="357">
                  <c:v>0.47333333333333338</c:v>
                </c:pt>
                <c:pt idx="358">
                  <c:v>0.47333333333333338</c:v>
                </c:pt>
                <c:pt idx="359">
                  <c:v>0.47333333333333338</c:v>
                </c:pt>
                <c:pt idx="360">
                  <c:v>0.47333333333333338</c:v>
                </c:pt>
                <c:pt idx="361">
                  <c:v>0.47333333333333338</c:v>
                </c:pt>
                <c:pt idx="362">
                  <c:v>0.47333333333333338</c:v>
                </c:pt>
                <c:pt idx="363">
                  <c:v>0.47333333333333338</c:v>
                </c:pt>
                <c:pt idx="364">
                  <c:v>0.47333333333333338</c:v>
                </c:pt>
                <c:pt idx="365">
                  <c:v>0.47333333333333338</c:v>
                </c:pt>
                <c:pt idx="366">
                  <c:v>0.47333333333333338</c:v>
                </c:pt>
                <c:pt idx="367">
                  <c:v>0.47333333333333338</c:v>
                </c:pt>
                <c:pt idx="368">
                  <c:v>0.47333333333333338</c:v>
                </c:pt>
                <c:pt idx="369">
                  <c:v>0.47333333333333338</c:v>
                </c:pt>
                <c:pt idx="370">
                  <c:v>0.47333333333333338</c:v>
                </c:pt>
                <c:pt idx="371">
                  <c:v>0.47333333333333338</c:v>
                </c:pt>
                <c:pt idx="372">
                  <c:v>0.47333333333333338</c:v>
                </c:pt>
                <c:pt idx="373">
                  <c:v>0.47333333333333338</c:v>
                </c:pt>
                <c:pt idx="374">
                  <c:v>0.47333333333333338</c:v>
                </c:pt>
                <c:pt idx="375">
                  <c:v>0.47333333333333338</c:v>
                </c:pt>
                <c:pt idx="376">
                  <c:v>0.47333333333333338</c:v>
                </c:pt>
                <c:pt idx="377">
                  <c:v>0.47333333333333338</c:v>
                </c:pt>
                <c:pt idx="378">
                  <c:v>0.47333333333333338</c:v>
                </c:pt>
                <c:pt idx="379">
                  <c:v>0.47333333333333338</c:v>
                </c:pt>
                <c:pt idx="380">
                  <c:v>0.47333333333333338</c:v>
                </c:pt>
                <c:pt idx="381">
                  <c:v>0.47333333333333338</c:v>
                </c:pt>
                <c:pt idx="382">
                  <c:v>0.47333333333333338</c:v>
                </c:pt>
                <c:pt idx="383">
                  <c:v>0.47333333333333338</c:v>
                </c:pt>
                <c:pt idx="384">
                  <c:v>0.47333333333333338</c:v>
                </c:pt>
                <c:pt idx="385">
                  <c:v>0.47333333333333338</c:v>
                </c:pt>
                <c:pt idx="386">
                  <c:v>0.47333333333333338</c:v>
                </c:pt>
                <c:pt idx="387">
                  <c:v>0.47333333333333338</c:v>
                </c:pt>
                <c:pt idx="388">
                  <c:v>0.47333333333333338</c:v>
                </c:pt>
                <c:pt idx="389">
                  <c:v>0.47333333333333338</c:v>
                </c:pt>
                <c:pt idx="390">
                  <c:v>0.47333333333333338</c:v>
                </c:pt>
                <c:pt idx="391">
                  <c:v>0.47333333333333338</c:v>
                </c:pt>
                <c:pt idx="392">
                  <c:v>0.47333333333333338</c:v>
                </c:pt>
                <c:pt idx="393">
                  <c:v>0.47333333333333338</c:v>
                </c:pt>
                <c:pt idx="394">
                  <c:v>0.47333333333333338</c:v>
                </c:pt>
                <c:pt idx="395">
                  <c:v>0.47333333333333338</c:v>
                </c:pt>
                <c:pt idx="396">
                  <c:v>0.47333333333333338</c:v>
                </c:pt>
                <c:pt idx="397">
                  <c:v>0.47333333333333338</c:v>
                </c:pt>
                <c:pt idx="398">
                  <c:v>0.47333333333333338</c:v>
                </c:pt>
                <c:pt idx="399">
                  <c:v>0.47333333333333338</c:v>
                </c:pt>
                <c:pt idx="400">
                  <c:v>0.47333333333333338</c:v>
                </c:pt>
                <c:pt idx="401">
                  <c:v>0.47333333333333338</c:v>
                </c:pt>
                <c:pt idx="402">
                  <c:v>0.47333333333333338</c:v>
                </c:pt>
                <c:pt idx="403">
                  <c:v>0.47333333333333338</c:v>
                </c:pt>
                <c:pt idx="404">
                  <c:v>0.47333333333333338</c:v>
                </c:pt>
                <c:pt idx="405">
                  <c:v>0.47333333333333338</c:v>
                </c:pt>
                <c:pt idx="406">
                  <c:v>0.47333333333333338</c:v>
                </c:pt>
                <c:pt idx="407">
                  <c:v>0.47333333333333338</c:v>
                </c:pt>
                <c:pt idx="408">
                  <c:v>0.47333333333333338</c:v>
                </c:pt>
                <c:pt idx="409">
                  <c:v>0.47333333333333338</c:v>
                </c:pt>
                <c:pt idx="410">
                  <c:v>0.47333333333333338</c:v>
                </c:pt>
                <c:pt idx="411">
                  <c:v>0.47333333333333338</c:v>
                </c:pt>
                <c:pt idx="412">
                  <c:v>0.47333333333333338</c:v>
                </c:pt>
                <c:pt idx="413">
                  <c:v>0.47333333333333338</c:v>
                </c:pt>
                <c:pt idx="414">
                  <c:v>0.47333333333333338</c:v>
                </c:pt>
                <c:pt idx="415">
                  <c:v>0.47333333333333338</c:v>
                </c:pt>
                <c:pt idx="416">
                  <c:v>0.47333333333333338</c:v>
                </c:pt>
                <c:pt idx="417">
                  <c:v>0.47333333333333338</c:v>
                </c:pt>
                <c:pt idx="418">
                  <c:v>0.47333333333333338</c:v>
                </c:pt>
                <c:pt idx="419">
                  <c:v>0.47333333333333338</c:v>
                </c:pt>
                <c:pt idx="420">
                  <c:v>0.47333333333333338</c:v>
                </c:pt>
                <c:pt idx="421">
                  <c:v>0.47333333333333338</c:v>
                </c:pt>
                <c:pt idx="422">
                  <c:v>0.47333333333333338</c:v>
                </c:pt>
                <c:pt idx="423">
                  <c:v>0.47333333333333338</c:v>
                </c:pt>
                <c:pt idx="424">
                  <c:v>0.47333333333333338</c:v>
                </c:pt>
                <c:pt idx="425">
                  <c:v>0.47333333333333338</c:v>
                </c:pt>
                <c:pt idx="426">
                  <c:v>0.47333333333333338</c:v>
                </c:pt>
                <c:pt idx="427">
                  <c:v>0.47333333333333338</c:v>
                </c:pt>
                <c:pt idx="428">
                  <c:v>0.47333333333333338</c:v>
                </c:pt>
                <c:pt idx="429">
                  <c:v>0.47333333333333338</c:v>
                </c:pt>
                <c:pt idx="430">
                  <c:v>0.47333333333333338</c:v>
                </c:pt>
                <c:pt idx="431">
                  <c:v>0.47333333333333338</c:v>
                </c:pt>
                <c:pt idx="432">
                  <c:v>0.47333333333333338</c:v>
                </c:pt>
                <c:pt idx="433">
                  <c:v>0.47333333333333338</c:v>
                </c:pt>
                <c:pt idx="434">
                  <c:v>0.47333333333333338</c:v>
                </c:pt>
                <c:pt idx="435">
                  <c:v>0.47333333333333338</c:v>
                </c:pt>
                <c:pt idx="436">
                  <c:v>0.47333333333333338</c:v>
                </c:pt>
                <c:pt idx="437">
                  <c:v>0.47333333333333338</c:v>
                </c:pt>
                <c:pt idx="438">
                  <c:v>0.47333333333333338</c:v>
                </c:pt>
                <c:pt idx="439">
                  <c:v>0.47333333333333338</c:v>
                </c:pt>
                <c:pt idx="440">
                  <c:v>0.47333333333333338</c:v>
                </c:pt>
                <c:pt idx="441">
                  <c:v>0.47333333333333338</c:v>
                </c:pt>
                <c:pt idx="442">
                  <c:v>0.47333333333333338</c:v>
                </c:pt>
                <c:pt idx="443">
                  <c:v>0.47333333333333338</c:v>
                </c:pt>
                <c:pt idx="444">
                  <c:v>0.47333333333333338</c:v>
                </c:pt>
                <c:pt idx="445">
                  <c:v>0.47333333333333338</c:v>
                </c:pt>
                <c:pt idx="446">
                  <c:v>0.47333333333333338</c:v>
                </c:pt>
                <c:pt idx="447">
                  <c:v>0.47333333333333338</c:v>
                </c:pt>
                <c:pt idx="448">
                  <c:v>0.47333333333333338</c:v>
                </c:pt>
                <c:pt idx="449">
                  <c:v>0.47333333333333338</c:v>
                </c:pt>
                <c:pt idx="450">
                  <c:v>0.47333333333333338</c:v>
                </c:pt>
                <c:pt idx="451">
                  <c:v>0.47333333333333338</c:v>
                </c:pt>
                <c:pt idx="452">
                  <c:v>0.47333333333333338</c:v>
                </c:pt>
                <c:pt idx="453">
                  <c:v>0.47333333333333338</c:v>
                </c:pt>
                <c:pt idx="454">
                  <c:v>0.47333333333333338</c:v>
                </c:pt>
                <c:pt idx="455">
                  <c:v>0.47333333333333338</c:v>
                </c:pt>
                <c:pt idx="456">
                  <c:v>0.47333333333333338</c:v>
                </c:pt>
                <c:pt idx="457">
                  <c:v>0.47333333333333338</c:v>
                </c:pt>
                <c:pt idx="458">
                  <c:v>0.47333333333333338</c:v>
                </c:pt>
                <c:pt idx="459">
                  <c:v>0.47333333333333338</c:v>
                </c:pt>
                <c:pt idx="460">
                  <c:v>0.47333333333333338</c:v>
                </c:pt>
                <c:pt idx="461">
                  <c:v>0.47333333333333338</c:v>
                </c:pt>
                <c:pt idx="462">
                  <c:v>0.47333333333333338</c:v>
                </c:pt>
                <c:pt idx="463">
                  <c:v>0.47333333333333338</c:v>
                </c:pt>
                <c:pt idx="464">
                  <c:v>0.47333333333333338</c:v>
                </c:pt>
                <c:pt idx="465">
                  <c:v>0.47333333333333338</c:v>
                </c:pt>
                <c:pt idx="466">
                  <c:v>0.47333333333333338</c:v>
                </c:pt>
                <c:pt idx="467">
                  <c:v>0.47333333333333338</c:v>
                </c:pt>
                <c:pt idx="468">
                  <c:v>0.47333333333333338</c:v>
                </c:pt>
                <c:pt idx="469">
                  <c:v>0.47333333333333338</c:v>
                </c:pt>
                <c:pt idx="470">
                  <c:v>0.47333333333333338</c:v>
                </c:pt>
                <c:pt idx="471">
                  <c:v>0.47333333333333338</c:v>
                </c:pt>
                <c:pt idx="472">
                  <c:v>0.47333333333333338</c:v>
                </c:pt>
                <c:pt idx="473">
                  <c:v>0.47333333333333338</c:v>
                </c:pt>
                <c:pt idx="474">
                  <c:v>0.47333333333333338</c:v>
                </c:pt>
                <c:pt idx="475">
                  <c:v>0.47333333333333338</c:v>
                </c:pt>
                <c:pt idx="476">
                  <c:v>0.47333333333333338</c:v>
                </c:pt>
                <c:pt idx="477">
                  <c:v>0.47333333333333338</c:v>
                </c:pt>
                <c:pt idx="478">
                  <c:v>0.47333333333333338</c:v>
                </c:pt>
                <c:pt idx="479">
                  <c:v>0.47333333333333338</c:v>
                </c:pt>
                <c:pt idx="480">
                  <c:v>0.47333333333333338</c:v>
                </c:pt>
                <c:pt idx="481">
                  <c:v>0.47333333333333338</c:v>
                </c:pt>
                <c:pt idx="482">
                  <c:v>0.47333333333333338</c:v>
                </c:pt>
                <c:pt idx="483">
                  <c:v>0.47333333333333338</c:v>
                </c:pt>
                <c:pt idx="484">
                  <c:v>0.47333333333333338</c:v>
                </c:pt>
                <c:pt idx="485">
                  <c:v>0.47333333333333338</c:v>
                </c:pt>
                <c:pt idx="486">
                  <c:v>0.47333333333333338</c:v>
                </c:pt>
                <c:pt idx="487">
                  <c:v>0.47333333333333338</c:v>
                </c:pt>
                <c:pt idx="488">
                  <c:v>0.47333333333333338</c:v>
                </c:pt>
                <c:pt idx="489">
                  <c:v>0.47333333333333338</c:v>
                </c:pt>
                <c:pt idx="490">
                  <c:v>0.47333333333333338</c:v>
                </c:pt>
                <c:pt idx="491">
                  <c:v>0.47333333333333338</c:v>
                </c:pt>
                <c:pt idx="492">
                  <c:v>0.47333333333333338</c:v>
                </c:pt>
                <c:pt idx="493">
                  <c:v>0.47333333333333338</c:v>
                </c:pt>
                <c:pt idx="494">
                  <c:v>0.47333333333333338</c:v>
                </c:pt>
                <c:pt idx="495">
                  <c:v>0.47333333333333338</c:v>
                </c:pt>
                <c:pt idx="496">
                  <c:v>0.47333333333333338</c:v>
                </c:pt>
                <c:pt idx="497">
                  <c:v>0.47333333333333338</c:v>
                </c:pt>
                <c:pt idx="498">
                  <c:v>0.47333333333333338</c:v>
                </c:pt>
                <c:pt idx="499">
                  <c:v>0.47333333333333338</c:v>
                </c:pt>
                <c:pt idx="500">
                  <c:v>0.47333333333333338</c:v>
                </c:pt>
                <c:pt idx="501">
                  <c:v>0.47333333333333338</c:v>
                </c:pt>
                <c:pt idx="502">
                  <c:v>0.47333333333333338</c:v>
                </c:pt>
                <c:pt idx="503">
                  <c:v>0.47333333333333338</c:v>
                </c:pt>
                <c:pt idx="504">
                  <c:v>0.47333333333333338</c:v>
                </c:pt>
                <c:pt idx="505">
                  <c:v>0.47333333333333338</c:v>
                </c:pt>
                <c:pt idx="506">
                  <c:v>0.47333333333333338</c:v>
                </c:pt>
                <c:pt idx="507">
                  <c:v>0.47333333333333338</c:v>
                </c:pt>
                <c:pt idx="508">
                  <c:v>0.47333333333333338</c:v>
                </c:pt>
                <c:pt idx="509">
                  <c:v>0.47333333333333338</c:v>
                </c:pt>
                <c:pt idx="510">
                  <c:v>0.47333333333333338</c:v>
                </c:pt>
                <c:pt idx="511">
                  <c:v>0.47333333333333338</c:v>
                </c:pt>
                <c:pt idx="512">
                  <c:v>0.47333333333333338</c:v>
                </c:pt>
                <c:pt idx="513">
                  <c:v>0.47333333333333338</c:v>
                </c:pt>
                <c:pt idx="514">
                  <c:v>0.47333333333333338</c:v>
                </c:pt>
                <c:pt idx="515">
                  <c:v>0.47333333333333338</c:v>
                </c:pt>
                <c:pt idx="516">
                  <c:v>0.47333333333333338</c:v>
                </c:pt>
                <c:pt idx="517">
                  <c:v>0.47333333333333338</c:v>
                </c:pt>
                <c:pt idx="518">
                  <c:v>0.47333333333333338</c:v>
                </c:pt>
                <c:pt idx="519">
                  <c:v>0.47333333333333338</c:v>
                </c:pt>
                <c:pt idx="520">
                  <c:v>0.47333333333333338</c:v>
                </c:pt>
                <c:pt idx="521">
                  <c:v>0.47333333333333338</c:v>
                </c:pt>
                <c:pt idx="522">
                  <c:v>0.47333333333333338</c:v>
                </c:pt>
                <c:pt idx="523">
                  <c:v>0.47333333333333338</c:v>
                </c:pt>
                <c:pt idx="524">
                  <c:v>0.47333333333333338</c:v>
                </c:pt>
                <c:pt idx="525">
                  <c:v>0.47333333333333338</c:v>
                </c:pt>
                <c:pt idx="526">
                  <c:v>0.47333333333333338</c:v>
                </c:pt>
                <c:pt idx="527">
                  <c:v>0.47333333333333338</c:v>
                </c:pt>
                <c:pt idx="528">
                  <c:v>0.47333333333333338</c:v>
                </c:pt>
                <c:pt idx="529">
                  <c:v>0.47333333333333338</c:v>
                </c:pt>
                <c:pt idx="530">
                  <c:v>0.47333333333333338</c:v>
                </c:pt>
                <c:pt idx="531">
                  <c:v>0.47333333333333338</c:v>
                </c:pt>
                <c:pt idx="532">
                  <c:v>0.47333333333333338</c:v>
                </c:pt>
                <c:pt idx="533">
                  <c:v>0.47333333333333338</c:v>
                </c:pt>
                <c:pt idx="534">
                  <c:v>0.47333333333333338</c:v>
                </c:pt>
                <c:pt idx="535">
                  <c:v>0.47333333333333338</c:v>
                </c:pt>
                <c:pt idx="536">
                  <c:v>0.47333333333333338</c:v>
                </c:pt>
                <c:pt idx="537">
                  <c:v>0.47333333333333338</c:v>
                </c:pt>
                <c:pt idx="538">
                  <c:v>0.47333333333333338</c:v>
                </c:pt>
                <c:pt idx="539">
                  <c:v>0.47333333333333338</c:v>
                </c:pt>
                <c:pt idx="540">
                  <c:v>0.47333333333333338</c:v>
                </c:pt>
                <c:pt idx="541">
                  <c:v>0.47333333333333338</c:v>
                </c:pt>
                <c:pt idx="542">
                  <c:v>0.47333333333333338</c:v>
                </c:pt>
                <c:pt idx="543">
                  <c:v>0.47333333333333338</c:v>
                </c:pt>
                <c:pt idx="544">
                  <c:v>0.47333333333333338</c:v>
                </c:pt>
                <c:pt idx="545">
                  <c:v>0.47333333333333338</c:v>
                </c:pt>
                <c:pt idx="546">
                  <c:v>0.47333333333333338</c:v>
                </c:pt>
                <c:pt idx="547">
                  <c:v>0.47333333333333338</c:v>
                </c:pt>
                <c:pt idx="548">
                  <c:v>0.47333333333333338</c:v>
                </c:pt>
                <c:pt idx="549">
                  <c:v>0.47333333333333338</c:v>
                </c:pt>
                <c:pt idx="550">
                  <c:v>0.47333333333333338</c:v>
                </c:pt>
                <c:pt idx="551">
                  <c:v>0.47333333333333338</c:v>
                </c:pt>
                <c:pt idx="552">
                  <c:v>0.47333333333333338</c:v>
                </c:pt>
                <c:pt idx="553">
                  <c:v>0.47333333333333338</c:v>
                </c:pt>
                <c:pt idx="554">
                  <c:v>0.47333333333333338</c:v>
                </c:pt>
                <c:pt idx="555">
                  <c:v>0.47333333333333338</c:v>
                </c:pt>
                <c:pt idx="556">
                  <c:v>0.47333333333333338</c:v>
                </c:pt>
                <c:pt idx="557">
                  <c:v>0.47333333333333338</c:v>
                </c:pt>
                <c:pt idx="558">
                  <c:v>0.47333333333333338</c:v>
                </c:pt>
                <c:pt idx="559">
                  <c:v>0.47333333333333338</c:v>
                </c:pt>
                <c:pt idx="560">
                  <c:v>0.47333333333333338</c:v>
                </c:pt>
                <c:pt idx="561">
                  <c:v>0.47333333333333338</c:v>
                </c:pt>
                <c:pt idx="562">
                  <c:v>0.47333333333333338</c:v>
                </c:pt>
                <c:pt idx="563">
                  <c:v>0.47333333333333338</c:v>
                </c:pt>
                <c:pt idx="564">
                  <c:v>0.47333333333333338</c:v>
                </c:pt>
                <c:pt idx="565">
                  <c:v>0.47333333333333338</c:v>
                </c:pt>
                <c:pt idx="566">
                  <c:v>0.47333333333333338</c:v>
                </c:pt>
                <c:pt idx="567">
                  <c:v>0.47333333333333338</c:v>
                </c:pt>
                <c:pt idx="568">
                  <c:v>0.47333333333333338</c:v>
                </c:pt>
                <c:pt idx="569">
                  <c:v>0.47333333333333338</c:v>
                </c:pt>
                <c:pt idx="570">
                  <c:v>0.47333333333333338</c:v>
                </c:pt>
                <c:pt idx="571">
                  <c:v>0.47333333333333338</c:v>
                </c:pt>
                <c:pt idx="572">
                  <c:v>0.47333333333333338</c:v>
                </c:pt>
                <c:pt idx="573">
                  <c:v>0.47333333333333338</c:v>
                </c:pt>
                <c:pt idx="574">
                  <c:v>0.47333333333333338</c:v>
                </c:pt>
                <c:pt idx="575">
                  <c:v>0.47333333333333338</c:v>
                </c:pt>
                <c:pt idx="576">
                  <c:v>0.47333333333333338</c:v>
                </c:pt>
                <c:pt idx="577">
                  <c:v>0.47333333333333338</c:v>
                </c:pt>
                <c:pt idx="578">
                  <c:v>0.47333333333333338</c:v>
                </c:pt>
                <c:pt idx="579">
                  <c:v>0.47333333333333338</c:v>
                </c:pt>
                <c:pt idx="580">
                  <c:v>0.47333333333333338</c:v>
                </c:pt>
                <c:pt idx="581">
                  <c:v>0.47333333333333338</c:v>
                </c:pt>
                <c:pt idx="582">
                  <c:v>0.47333333333333338</c:v>
                </c:pt>
                <c:pt idx="583">
                  <c:v>0.47333333333333338</c:v>
                </c:pt>
                <c:pt idx="584">
                  <c:v>0.47333333333333338</c:v>
                </c:pt>
                <c:pt idx="585">
                  <c:v>0.47333333333333338</c:v>
                </c:pt>
                <c:pt idx="586">
                  <c:v>0.47333333333333338</c:v>
                </c:pt>
                <c:pt idx="587">
                  <c:v>0.47333333333333338</c:v>
                </c:pt>
                <c:pt idx="588">
                  <c:v>0.47333333333333338</c:v>
                </c:pt>
                <c:pt idx="589">
                  <c:v>0.47333333333333338</c:v>
                </c:pt>
                <c:pt idx="590">
                  <c:v>0.47333333333333338</c:v>
                </c:pt>
                <c:pt idx="591">
                  <c:v>0.47333333333333338</c:v>
                </c:pt>
                <c:pt idx="592">
                  <c:v>0.47333333333333338</c:v>
                </c:pt>
                <c:pt idx="593">
                  <c:v>0.47333333333333338</c:v>
                </c:pt>
                <c:pt idx="594">
                  <c:v>0.47333333333333338</c:v>
                </c:pt>
                <c:pt idx="595">
                  <c:v>0.47333333333333338</c:v>
                </c:pt>
                <c:pt idx="596">
                  <c:v>0.47333333333333338</c:v>
                </c:pt>
                <c:pt idx="597">
                  <c:v>0.47333333333333338</c:v>
                </c:pt>
                <c:pt idx="598">
                  <c:v>0.47333333333333338</c:v>
                </c:pt>
                <c:pt idx="599">
                  <c:v>0.47333333333333338</c:v>
                </c:pt>
                <c:pt idx="600">
                  <c:v>0.47333333333333338</c:v>
                </c:pt>
                <c:pt idx="601">
                  <c:v>0.47333333333333338</c:v>
                </c:pt>
                <c:pt idx="602">
                  <c:v>0.47333333333333338</c:v>
                </c:pt>
                <c:pt idx="603">
                  <c:v>0.47333333333333338</c:v>
                </c:pt>
                <c:pt idx="604">
                  <c:v>0.47333333333333338</c:v>
                </c:pt>
                <c:pt idx="605">
                  <c:v>0.47333333333333338</c:v>
                </c:pt>
                <c:pt idx="606">
                  <c:v>0.47333333333333338</c:v>
                </c:pt>
                <c:pt idx="607">
                  <c:v>0.47333333333333338</c:v>
                </c:pt>
                <c:pt idx="608">
                  <c:v>0.47333333333333338</c:v>
                </c:pt>
                <c:pt idx="609">
                  <c:v>0.47333333333333338</c:v>
                </c:pt>
                <c:pt idx="610">
                  <c:v>0.47333333333333338</c:v>
                </c:pt>
                <c:pt idx="611">
                  <c:v>0.47333333333333338</c:v>
                </c:pt>
                <c:pt idx="612">
                  <c:v>0.47333333333333338</c:v>
                </c:pt>
                <c:pt idx="613">
                  <c:v>0.47333333333333338</c:v>
                </c:pt>
                <c:pt idx="614">
                  <c:v>0.47333333333333338</c:v>
                </c:pt>
                <c:pt idx="615">
                  <c:v>0.47333333333333338</c:v>
                </c:pt>
                <c:pt idx="616">
                  <c:v>0.47333333333333338</c:v>
                </c:pt>
                <c:pt idx="617">
                  <c:v>0.47333333333333338</c:v>
                </c:pt>
                <c:pt idx="618">
                  <c:v>0.47333333333333338</c:v>
                </c:pt>
                <c:pt idx="619">
                  <c:v>0.47333333333333338</c:v>
                </c:pt>
                <c:pt idx="620">
                  <c:v>0.47333333333333338</c:v>
                </c:pt>
                <c:pt idx="621">
                  <c:v>0.47333333333333338</c:v>
                </c:pt>
                <c:pt idx="622">
                  <c:v>0.47333333333333338</c:v>
                </c:pt>
                <c:pt idx="623">
                  <c:v>0.47333333333333338</c:v>
                </c:pt>
                <c:pt idx="624">
                  <c:v>0.47333333333333338</c:v>
                </c:pt>
                <c:pt idx="625">
                  <c:v>0.47333333333333338</c:v>
                </c:pt>
                <c:pt idx="626">
                  <c:v>0.47333333333333338</c:v>
                </c:pt>
                <c:pt idx="627">
                  <c:v>0.47333333333333338</c:v>
                </c:pt>
                <c:pt idx="628">
                  <c:v>0.47333333333333338</c:v>
                </c:pt>
                <c:pt idx="629">
                  <c:v>0.47333333333333338</c:v>
                </c:pt>
                <c:pt idx="630">
                  <c:v>0.47333333333333338</c:v>
                </c:pt>
                <c:pt idx="631">
                  <c:v>0.47333333333333338</c:v>
                </c:pt>
                <c:pt idx="632">
                  <c:v>0.47333333333333338</c:v>
                </c:pt>
                <c:pt idx="633">
                  <c:v>0.47333333333333338</c:v>
                </c:pt>
                <c:pt idx="634">
                  <c:v>0.47333333333333338</c:v>
                </c:pt>
                <c:pt idx="635">
                  <c:v>0.47333333333333338</c:v>
                </c:pt>
                <c:pt idx="636">
                  <c:v>0.47333333333333338</c:v>
                </c:pt>
                <c:pt idx="637">
                  <c:v>0.47333333333333338</c:v>
                </c:pt>
                <c:pt idx="638">
                  <c:v>0.47333333333333338</c:v>
                </c:pt>
                <c:pt idx="639">
                  <c:v>0.47333333333333338</c:v>
                </c:pt>
                <c:pt idx="640">
                  <c:v>0.47333333333333338</c:v>
                </c:pt>
                <c:pt idx="641">
                  <c:v>0.47333333333333338</c:v>
                </c:pt>
                <c:pt idx="642">
                  <c:v>0.47333333333333338</c:v>
                </c:pt>
                <c:pt idx="643">
                  <c:v>0.47333333333333338</c:v>
                </c:pt>
                <c:pt idx="644">
                  <c:v>0.47333333333333338</c:v>
                </c:pt>
                <c:pt idx="645">
                  <c:v>0.47333333333333338</c:v>
                </c:pt>
                <c:pt idx="646">
                  <c:v>0.47333333333333338</c:v>
                </c:pt>
                <c:pt idx="647">
                  <c:v>0.47333333333333338</c:v>
                </c:pt>
                <c:pt idx="648">
                  <c:v>0.47333333333333338</c:v>
                </c:pt>
                <c:pt idx="649">
                  <c:v>0.47333333333333338</c:v>
                </c:pt>
                <c:pt idx="650">
                  <c:v>0.47333333333333338</c:v>
                </c:pt>
                <c:pt idx="651">
                  <c:v>0.47333333333333338</c:v>
                </c:pt>
                <c:pt idx="652">
                  <c:v>0.47333333333333338</c:v>
                </c:pt>
                <c:pt idx="653">
                  <c:v>0.47333333333333338</c:v>
                </c:pt>
                <c:pt idx="654">
                  <c:v>0.47333333333333338</c:v>
                </c:pt>
                <c:pt idx="655">
                  <c:v>0.47333333333333338</c:v>
                </c:pt>
                <c:pt idx="656">
                  <c:v>0.47333333333333338</c:v>
                </c:pt>
                <c:pt idx="657">
                  <c:v>0.47333333333333338</c:v>
                </c:pt>
                <c:pt idx="658">
                  <c:v>0.47333333333333338</c:v>
                </c:pt>
                <c:pt idx="659">
                  <c:v>0.47333333333333338</c:v>
                </c:pt>
                <c:pt idx="660">
                  <c:v>0.47333333333333338</c:v>
                </c:pt>
                <c:pt idx="661">
                  <c:v>0.47333333333333338</c:v>
                </c:pt>
                <c:pt idx="662">
                  <c:v>0.47333333333333338</c:v>
                </c:pt>
                <c:pt idx="663">
                  <c:v>0.47333333333333338</c:v>
                </c:pt>
                <c:pt idx="664">
                  <c:v>0.47333333333333338</c:v>
                </c:pt>
                <c:pt idx="665">
                  <c:v>0.47333333333333338</c:v>
                </c:pt>
                <c:pt idx="666">
                  <c:v>0.47333333333333338</c:v>
                </c:pt>
                <c:pt idx="667">
                  <c:v>0.47333333333333338</c:v>
                </c:pt>
                <c:pt idx="668">
                  <c:v>0.47333333333333338</c:v>
                </c:pt>
                <c:pt idx="669">
                  <c:v>0.47333333333333338</c:v>
                </c:pt>
                <c:pt idx="670">
                  <c:v>0.47333333333333338</c:v>
                </c:pt>
                <c:pt idx="671">
                  <c:v>0.47333333333333338</c:v>
                </c:pt>
                <c:pt idx="672">
                  <c:v>0.47333333333333338</c:v>
                </c:pt>
                <c:pt idx="673">
                  <c:v>0.47333333333333338</c:v>
                </c:pt>
                <c:pt idx="674">
                  <c:v>0.47333333333333338</c:v>
                </c:pt>
                <c:pt idx="675">
                  <c:v>0.47333333333333338</c:v>
                </c:pt>
                <c:pt idx="676">
                  <c:v>0.47333333333333338</c:v>
                </c:pt>
                <c:pt idx="677">
                  <c:v>0.47333333333333338</c:v>
                </c:pt>
                <c:pt idx="678">
                  <c:v>0.47333333333333338</c:v>
                </c:pt>
                <c:pt idx="679">
                  <c:v>0.47333333333333338</c:v>
                </c:pt>
                <c:pt idx="680">
                  <c:v>0.47333333333333338</c:v>
                </c:pt>
                <c:pt idx="681">
                  <c:v>0.47333333333333338</c:v>
                </c:pt>
                <c:pt idx="682">
                  <c:v>0.47333333333333338</c:v>
                </c:pt>
                <c:pt idx="683">
                  <c:v>0.47333333333333338</c:v>
                </c:pt>
                <c:pt idx="684">
                  <c:v>0.47333333333333338</c:v>
                </c:pt>
                <c:pt idx="685">
                  <c:v>0.47333333333333338</c:v>
                </c:pt>
                <c:pt idx="686">
                  <c:v>0.47333333333333338</c:v>
                </c:pt>
                <c:pt idx="687">
                  <c:v>0.47333333333333338</c:v>
                </c:pt>
                <c:pt idx="688">
                  <c:v>0.47333333333333338</c:v>
                </c:pt>
                <c:pt idx="689">
                  <c:v>0.47333333333333338</c:v>
                </c:pt>
                <c:pt idx="690">
                  <c:v>0.47333333333333338</c:v>
                </c:pt>
                <c:pt idx="691">
                  <c:v>0.47333333333333338</c:v>
                </c:pt>
                <c:pt idx="692">
                  <c:v>0.47333333333333338</c:v>
                </c:pt>
                <c:pt idx="693">
                  <c:v>0.47333333333333338</c:v>
                </c:pt>
                <c:pt idx="694">
                  <c:v>0.47333333333333338</c:v>
                </c:pt>
                <c:pt idx="695">
                  <c:v>0.47333333333333338</c:v>
                </c:pt>
                <c:pt idx="696">
                  <c:v>0.47333333333333338</c:v>
                </c:pt>
                <c:pt idx="697">
                  <c:v>0.47333333333333338</c:v>
                </c:pt>
                <c:pt idx="698">
                  <c:v>0.47333333333333338</c:v>
                </c:pt>
                <c:pt idx="699">
                  <c:v>0.47333333333333338</c:v>
                </c:pt>
                <c:pt idx="700">
                  <c:v>0.47333333333333338</c:v>
                </c:pt>
                <c:pt idx="701">
                  <c:v>0.47333333333333338</c:v>
                </c:pt>
                <c:pt idx="702">
                  <c:v>0.47333333333333338</c:v>
                </c:pt>
                <c:pt idx="703">
                  <c:v>0.47333333333333338</c:v>
                </c:pt>
                <c:pt idx="704">
                  <c:v>0.47333333333333338</c:v>
                </c:pt>
                <c:pt idx="705">
                  <c:v>0.47333333333333338</c:v>
                </c:pt>
                <c:pt idx="706">
                  <c:v>0.47333333333333338</c:v>
                </c:pt>
                <c:pt idx="707">
                  <c:v>0.47333333333333338</c:v>
                </c:pt>
                <c:pt idx="708">
                  <c:v>0.47333333333333338</c:v>
                </c:pt>
                <c:pt idx="709">
                  <c:v>0.47333333333333338</c:v>
                </c:pt>
                <c:pt idx="710">
                  <c:v>0.47333333333333338</c:v>
                </c:pt>
                <c:pt idx="711">
                  <c:v>0.47333333333333338</c:v>
                </c:pt>
                <c:pt idx="712">
                  <c:v>0.47333333333333338</c:v>
                </c:pt>
                <c:pt idx="713">
                  <c:v>0.47333333333333338</c:v>
                </c:pt>
                <c:pt idx="714">
                  <c:v>0.47333333333333338</c:v>
                </c:pt>
                <c:pt idx="715">
                  <c:v>0.47333333333333338</c:v>
                </c:pt>
                <c:pt idx="716">
                  <c:v>0.47333333333333338</c:v>
                </c:pt>
                <c:pt idx="717">
                  <c:v>0.47333333333333338</c:v>
                </c:pt>
                <c:pt idx="718">
                  <c:v>0.47333333333333338</c:v>
                </c:pt>
                <c:pt idx="719">
                  <c:v>0.47333333333333338</c:v>
                </c:pt>
                <c:pt idx="720">
                  <c:v>0.47333333333333338</c:v>
                </c:pt>
                <c:pt idx="721">
                  <c:v>0.47333333333333338</c:v>
                </c:pt>
                <c:pt idx="722">
                  <c:v>0.47333333333333338</c:v>
                </c:pt>
                <c:pt idx="723">
                  <c:v>0.47333333333333338</c:v>
                </c:pt>
                <c:pt idx="724">
                  <c:v>0.47333333333333338</c:v>
                </c:pt>
                <c:pt idx="725">
                  <c:v>0.47333333333333338</c:v>
                </c:pt>
                <c:pt idx="726">
                  <c:v>0.47333333333333338</c:v>
                </c:pt>
                <c:pt idx="727">
                  <c:v>0.47333333333333338</c:v>
                </c:pt>
                <c:pt idx="728">
                  <c:v>0.47333333333333338</c:v>
                </c:pt>
                <c:pt idx="729">
                  <c:v>0.47333333333333338</c:v>
                </c:pt>
                <c:pt idx="730">
                  <c:v>0.47333333333333338</c:v>
                </c:pt>
                <c:pt idx="731">
                  <c:v>0.47333333333333338</c:v>
                </c:pt>
                <c:pt idx="732">
                  <c:v>0.47333333333333338</c:v>
                </c:pt>
                <c:pt idx="733">
                  <c:v>0.47333333333333338</c:v>
                </c:pt>
                <c:pt idx="734">
                  <c:v>0.47333333333333338</c:v>
                </c:pt>
                <c:pt idx="735">
                  <c:v>0.47333333333333338</c:v>
                </c:pt>
                <c:pt idx="736">
                  <c:v>0.47333333333333338</c:v>
                </c:pt>
                <c:pt idx="737">
                  <c:v>0.47333333333333338</c:v>
                </c:pt>
                <c:pt idx="738">
                  <c:v>0.47333333333333338</c:v>
                </c:pt>
                <c:pt idx="739">
                  <c:v>0.47333333333333338</c:v>
                </c:pt>
                <c:pt idx="740">
                  <c:v>0.47333333333333338</c:v>
                </c:pt>
                <c:pt idx="741">
                  <c:v>0.47333333333333338</c:v>
                </c:pt>
                <c:pt idx="742">
                  <c:v>0.47333333333333338</c:v>
                </c:pt>
                <c:pt idx="743">
                  <c:v>0.47333333333333338</c:v>
                </c:pt>
                <c:pt idx="744">
                  <c:v>0.47333333333333338</c:v>
                </c:pt>
                <c:pt idx="745">
                  <c:v>0.47333333333333338</c:v>
                </c:pt>
                <c:pt idx="746">
                  <c:v>0.47333333333333338</c:v>
                </c:pt>
                <c:pt idx="747">
                  <c:v>0.47333333333333338</c:v>
                </c:pt>
                <c:pt idx="748">
                  <c:v>0.47333333333333338</c:v>
                </c:pt>
                <c:pt idx="749">
                  <c:v>0.47333333333333338</c:v>
                </c:pt>
                <c:pt idx="750">
                  <c:v>0.47333333333333338</c:v>
                </c:pt>
                <c:pt idx="751">
                  <c:v>0.47333333333333338</c:v>
                </c:pt>
                <c:pt idx="752">
                  <c:v>0.47333333333333338</c:v>
                </c:pt>
                <c:pt idx="753">
                  <c:v>0.47333333333333338</c:v>
                </c:pt>
                <c:pt idx="754">
                  <c:v>0.47333333333333338</c:v>
                </c:pt>
                <c:pt idx="755">
                  <c:v>0.47333333333333338</c:v>
                </c:pt>
                <c:pt idx="756">
                  <c:v>0.47333333333333338</c:v>
                </c:pt>
                <c:pt idx="757">
                  <c:v>0.47333333333333338</c:v>
                </c:pt>
                <c:pt idx="758">
                  <c:v>0.47333333333333338</c:v>
                </c:pt>
                <c:pt idx="759">
                  <c:v>0.47333333333333338</c:v>
                </c:pt>
                <c:pt idx="760">
                  <c:v>0.47333333333333338</c:v>
                </c:pt>
                <c:pt idx="761">
                  <c:v>0.47333333333333338</c:v>
                </c:pt>
                <c:pt idx="762">
                  <c:v>0.47333333333333338</c:v>
                </c:pt>
                <c:pt idx="763">
                  <c:v>0.47333333333333338</c:v>
                </c:pt>
                <c:pt idx="764">
                  <c:v>0.47333333333333338</c:v>
                </c:pt>
                <c:pt idx="765">
                  <c:v>0.47333333333333338</c:v>
                </c:pt>
                <c:pt idx="766">
                  <c:v>0.47333333333333338</c:v>
                </c:pt>
                <c:pt idx="767">
                  <c:v>0.47333333333333338</c:v>
                </c:pt>
                <c:pt idx="768">
                  <c:v>0.47333333333333338</c:v>
                </c:pt>
                <c:pt idx="769">
                  <c:v>0.47333333333333338</c:v>
                </c:pt>
                <c:pt idx="770">
                  <c:v>0.47333333333333338</c:v>
                </c:pt>
                <c:pt idx="771">
                  <c:v>0.47333333333333338</c:v>
                </c:pt>
                <c:pt idx="772">
                  <c:v>0.47333333333333338</c:v>
                </c:pt>
                <c:pt idx="773">
                  <c:v>0.47333333333333338</c:v>
                </c:pt>
                <c:pt idx="774">
                  <c:v>0.47333333333333338</c:v>
                </c:pt>
                <c:pt idx="775">
                  <c:v>0.47333333333333338</c:v>
                </c:pt>
                <c:pt idx="776">
                  <c:v>0.47333333333333338</c:v>
                </c:pt>
                <c:pt idx="777">
                  <c:v>0.47333333333333338</c:v>
                </c:pt>
                <c:pt idx="778">
                  <c:v>0.47333333333333338</c:v>
                </c:pt>
                <c:pt idx="779">
                  <c:v>0.47333333333333338</c:v>
                </c:pt>
                <c:pt idx="780">
                  <c:v>0.47333333333333338</c:v>
                </c:pt>
                <c:pt idx="781">
                  <c:v>0.47333333333333338</c:v>
                </c:pt>
                <c:pt idx="782">
                  <c:v>0.47333333333333338</c:v>
                </c:pt>
                <c:pt idx="783">
                  <c:v>0.47333333333333338</c:v>
                </c:pt>
                <c:pt idx="784">
                  <c:v>0.47333333333333338</c:v>
                </c:pt>
                <c:pt idx="785">
                  <c:v>0.47333333333333338</c:v>
                </c:pt>
                <c:pt idx="786">
                  <c:v>0.47333333333333338</c:v>
                </c:pt>
                <c:pt idx="787">
                  <c:v>0.47333333333333338</c:v>
                </c:pt>
                <c:pt idx="788">
                  <c:v>0.47333333333333338</c:v>
                </c:pt>
                <c:pt idx="789">
                  <c:v>0.47333333333333338</c:v>
                </c:pt>
                <c:pt idx="790">
                  <c:v>0.47333333333333338</c:v>
                </c:pt>
                <c:pt idx="791">
                  <c:v>0.47333333333333338</c:v>
                </c:pt>
                <c:pt idx="792">
                  <c:v>0.47333333333333338</c:v>
                </c:pt>
                <c:pt idx="793">
                  <c:v>0.47333333333333338</c:v>
                </c:pt>
                <c:pt idx="794">
                  <c:v>0.47333333333333338</c:v>
                </c:pt>
                <c:pt idx="795">
                  <c:v>0.47333333333333338</c:v>
                </c:pt>
                <c:pt idx="796">
                  <c:v>0.47333333333333338</c:v>
                </c:pt>
                <c:pt idx="797">
                  <c:v>0.47333333333333338</c:v>
                </c:pt>
                <c:pt idx="798">
                  <c:v>0.47333333333333338</c:v>
                </c:pt>
                <c:pt idx="799">
                  <c:v>0.47333333333333338</c:v>
                </c:pt>
                <c:pt idx="800">
                  <c:v>0.47333333333333338</c:v>
                </c:pt>
                <c:pt idx="801">
                  <c:v>0.47333333333333338</c:v>
                </c:pt>
                <c:pt idx="802">
                  <c:v>0.47333333333333338</c:v>
                </c:pt>
                <c:pt idx="803">
                  <c:v>0.47333333333333338</c:v>
                </c:pt>
                <c:pt idx="804">
                  <c:v>0.47333333333333338</c:v>
                </c:pt>
                <c:pt idx="805">
                  <c:v>0.47333333333333338</c:v>
                </c:pt>
                <c:pt idx="806">
                  <c:v>0.47333333333333338</c:v>
                </c:pt>
                <c:pt idx="807">
                  <c:v>0.47333333333333338</c:v>
                </c:pt>
                <c:pt idx="808">
                  <c:v>0.47333333333333338</c:v>
                </c:pt>
                <c:pt idx="809">
                  <c:v>0.47333333333333338</c:v>
                </c:pt>
                <c:pt idx="810">
                  <c:v>0.47333333333333338</c:v>
                </c:pt>
                <c:pt idx="811">
                  <c:v>0.47333333333333338</c:v>
                </c:pt>
                <c:pt idx="812">
                  <c:v>0.47333333333333338</c:v>
                </c:pt>
                <c:pt idx="813">
                  <c:v>0.47333333333333338</c:v>
                </c:pt>
                <c:pt idx="814">
                  <c:v>0.47333333333333338</c:v>
                </c:pt>
                <c:pt idx="815">
                  <c:v>0.47333333333333338</c:v>
                </c:pt>
                <c:pt idx="816">
                  <c:v>0.47333333333333338</c:v>
                </c:pt>
                <c:pt idx="817">
                  <c:v>0.47333333333333338</c:v>
                </c:pt>
                <c:pt idx="818">
                  <c:v>0.47333333333333338</c:v>
                </c:pt>
                <c:pt idx="819">
                  <c:v>0.47333333333333338</c:v>
                </c:pt>
                <c:pt idx="820">
                  <c:v>0.47333333333333338</c:v>
                </c:pt>
                <c:pt idx="821">
                  <c:v>0.47333333333333338</c:v>
                </c:pt>
                <c:pt idx="822">
                  <c:v>0.47333333333333338</c:v>
                </c:pt>
                <c:pt idx="823">
                  <c:v>0.47333333333333338</c:v>
                </c:pt>
                <c:pt idx="824">
                  <c:v>0.47333333333333338</c:v>
                </c:pt>
                <c:pt idx="825">
                  <c:v>0.47333333333333338</c:v>
                </c:pt>
                <c:pt idx="826">
                  <c:v>0.47333333333333338</c:v>
                </c:pt>
                <c:pt idx="827">
                  <c:v>0.47333333333333338</c:v>
                </c:pt>
                <c:pt idx="828">
                  <c:v>0.47333333333333338</c:v>
                </c:pt>
                <c:pt idx="829">
                  <c:v>0.47333333333333338</c:v>
                </c:pt>
                <c:pt idx="830">
                  <c:v>0.47333333333333338</c:v>
                </c:pt>
                <c:pt idx="831">
                  <c:v>0.47333333333333338</c:v>
                </c:pt>
                <c:pt idx="832">
                  <c:v>0.47333333333333338</c:v>
                </c:pt>
                <c:pt idx="833">
                  <c:v>0.47333333333333338</c:v>
                </c:pt>
                <c:pt idx="834">
                  <c:v>0.47333333333333338</c:v>
                </c:pt>
                <c:pt idx="835">
                  <c:v>0.47333333333333338</c:v>
                </c:pt>
                <c:pt idx="836">
                  <c:v>0.47333333333333338</c:v>
                </c:pt>
                <c:pt idx="837">
                  <c:v>0.47333333333333338</c:v>
                </c:pt>
                <c:pt idx="838">
                  <c:v>0.47333333333333338</c:v>
                </c:pt>
                <c:pt idx="839">
                  <c:v>0.47333333333333338</c:v>
                </c:pt>
                <c:pt idx="840">
                  <c:v>0.47333333333333338</c:v>
                </c:pt>
                <c:pt idx="841">
                  <c:v>0.47333333333333338</c:v>
                </c:pt>
                <c:pt idx="842">
                  <c:v>0.47333333333333338</c:v>
                </c:pt>
                <c:pt idx="843">
                  <c:v>0.47333333333333338</c:v>
                </c:pt>
                <c:pt idx="844">
                  <c:v>0.47333333333333338</c:v>
                </c:pt>
                <c:pt idx="845">
                  <c:v>0.47333333333333338</c:v>
                </c:pt>
                <c:pt idx="846">
                  <c:v>0.47333333333333338</c:v>
                </c:pt>
                <c:pt idx="847">
                  <c:v>0.47333333333333338</c:v>
                </c:pt>
                <c:pt idx="848">
                  <c:v>0.47333333333333338</c:v>
                </c:pt>
                <c:pt idx="849">
                  <c:v>0.47333333333333338</c:v>
                </c:pt>
                <c:pt idx="850">
                  <c:v>0.47333333333333338</c:v>
                </c:pt>
                <c:pt idx="851">
                  <c:v>0.47333333333333338</c:v>
                </c:pt>
                <c:pt idx="852">
                  <c:v>0.47333333333333338</c:v>
                </c:pt>
                <c:pt idx="853">
                  <c:v>0.47333333333333338</c:v>
                </c:pt>
                <c:pt idx="854">
                  <c:v>0.47333333333333338</c:v>
                </c:pt>
                <c:pt idx="855">
                  <c:v>0.47333333333333338</c:v>
                </c:pt>
                <c:pt idx="856">
                  <c:v>0.47333333333333338</c:v>
                </c:pt>
                <c:pt idx="857">
                  <c:v>0.47333333333333338</c:v>
                </c:pt>
                <c:pt idx="858">
                  <c:v>0.47333333333333338</c:v>
                </c:pt>
                <c:pt idx="859">
                  <c:v>0.47333333333333338</c:v>
                </c:pt>
                <c:pt idx="860">
                  <c:v>0.47333333333333338</c:v>
                </c:pt>
                <c:pt idx="861">
                  <c:v>0.47333333333333338</c:v>
                </c:pt>
                <c:pt idx="862">
                  <c:v>0.47333333333333338</c:v>
                </c:pt>
                <c:pt idx="863">
                  <c:v>0.47333333333333338</c:v>
                </c:pt>
                <c:pt idx="864">
                  <c:v>0.47333333333333338</c:v>
                </c:pt>
                <c:pt idx="865">
                  <c:v>0.47333333333333338</c:v>
                </c:pt>
                <c:pt idx="866">
                  <c:v>0.47333333333333338</c:v>
                </c:pt>
                <c:pt idx="867">
                  <c:v>0.47333333333333338</c:v>
                </c:pt>
                <c:pt idx="868">
                  <c:v>0.47333333333333338</c:v>
                </c:pt>
                <c:pt idx="869">
                  <c:v>0.47333333333333338</c:v>
                </c:pt>
                <c:pt idx="870">
                  <c:v>0.47333333333333338</c:v>
                </c:pt>
                <c:pt idx="871">
                  <c:v>0.47333333333333338</c:v>
                </c:pt>
                <c:pt idx="872">
                  <c:v>0.47333333333333338</c:v>
                </c:pt>
                <c:pt idx="873">
                  <c:v>0.47333333333333338</c:v>
                </c:pt>
                <c:pt idx="874">
                  <c:v>0.47333333333333338</c:v>
                </c:pt>
                <c:pt idx="875">
                  <c:v>0.47333333333333338</c:v>
                </c:pt>
                <c:pt idx="876">
                  <c:v>0.47333333333333338</c:v>
                </c:pt>
                <c:pt idx="877">
                  <c:v>0.47333333333333338</c:v>
                </c:pt>
                <c:pt idx="878">
                  <c:v>0.47333333333333338</c:v>
                </c:pt>
                <c:pt idx="879">
                  <c:v>0.47333333333333338</c:v>
                </c:pt>
              </c:numCache>
            </c:numRef>
          </c:xVal>
          <c:yVal>
            <c:numRef>
              <c:f>MachineSequenceProfile!$CH$11:$CH$890</c:f>
              <c:numCache>
                <c:formatCode>0.000</c:formatCode>
                <c:ptCount val="880"/>
                <c:pt idx="0">
                  <c:v>0</c:v>
                </c:pt>
                <c:pt idx="1">
                  <c:v>12000</c:v>
                </c:pt>
                <c:pt idx="2">
                  <c:v>12000</c:v>
                </c:pt>
                <c:pt idx="3">
                  <c:v>0</c:v>
                </c:pt>
                <c:pt idx="4">
                  <c:v>0</c:v>
                </c:pt>
                <c:pt idx="5">
                  <c:v>-12000</c:v>
                </c:pt>
                <c:pt idx="6">
                  <c:v>-12000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A0-4998-8A1B-2AAC2D9EE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338976"/>
        <c:axId val="863339536"/>
      </c:scatterChart>
      <c:valAx>
        <c:axId val="863338976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9536"/>
        <c:crosses val="autoZero"/>
        <c:crossBetween val="midCat"/>
      </c:valAx>
      <c:valAx>
        <c:axId val="8633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8976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10287281706E-2"/>
          <c:y val="6.5013477088948793E-2"/>
          <c:w val="0.9444095733584903"/>
          <c:h val="0.78333057424425723"/>
        </c:manualLayout>
      </c:layout>
      <c:scatterChart>
        <c:scatterStyle val="lineMarker"/>
        <c:varyColors val="0"/>
        <c:ser>
          <c:idx val="2"/>
          <c:order val="0"/>
          <c:tx>
            <c:v>Position</c:v>
          </c:tx>
          <c:xVal>
            <c:numRef>
              <c:f>SingleMotionProfile!$CA$11:$CA$891</c:f>
              <c:numCache>
                <c:formatCode>0.000</c:formatCode>
                <c:ptCount val="881"/>
                <c:pt idx="0">
                  <c:v>0</c:v>
                </c:pt>
                <c:pt idx="1">
                  <c:v>1.2499999999999998</c:v>
                </c:pt>
                <c:pt idx="2">
                  <c:v>1.2500000000000002</c:v>
                </c:pt>
                <c:pt idx="3">
                  <c:v>2.5</c:v>
                </c:pt>
                <c:pt idx="4">
                  <c:v>2.5</c:v>
                </c:pt>
                <c:pt idx="5">
                  <c:v>3.75</c:v>
                </c:pt>
                <c:pt idx="6">
                  <c:v>3.7500000000000004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</c:numCache>
            </c:numRef>
          </c:xVal>
          <c:yVal>
            <c:numRef>
              <c:f>SingleMotionProfile!$CB$11:$CB$891</c:f>
              <c:numCache>
                <c:formatCode>0.000</c:formatCode>
                <c:ptCount val="881"/>
                <c:pt idx="0">
                  <c:v>0</c:v>
                </c:pt>
                <c:pt idx="1">
                  <c:v>249.99999999999989</c:v>
                </c:pt>
                <c:pt idx="2">
                  <c:v>250.00000000000014</c:v>
                </c:pt>
                <c:pt idx="3">
                  <c:v>1500.0000000000005</c:v>
                </c:pt>
                <c:pt idx="4">
                  <c:v>1500.0000000000005</c:v>
                </c:pt>
                <c:pt idx="5">
                  <c:v>2750</c:v>
                </c:pt>
                <c:pt idx="6">
                  <c:v>2750.0000000000005</c:v>
                </c:pt>
                <c:pt idx="7">
                  <c:v>3000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7-4BE8-B1AD-BFBB351D4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08752"/>
        <c:axId val="863109312"/>
      </c:scatterChart>
      <c:valAx>
        <c:axId val="8631087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9312"/>
        <c:crosses val="autoZero"/>
        <c:crossBetween val="midCat"/>
      </c:valAx>
      <c:valAx>
        <c:axId val="863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87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312034301E-2"/>
          <c:y val="6.019126213186729E-2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Velocity</c:v>
          </c:tx>
          <c:spPr>
            <a:ln>
              <a:solidFill>
                <a:schemeClr val="accent2"/>
              </a:solidFill>
            </a:ln>
          </c:spPr>
          <c:marker>
            <c:spPr>
              <a:ln>
                <a:solidFill>
                  <a:schemeClr val="accent2"/>
                </a:solidFill>
              </a:ln>
            </c:spPr>
          </c:marker>
          <c:xVal>
            <c:numRef>
              <c:f>SingleMotionProfile!$CA$11:$CA$891</c:f>
              <c:numCache>
                <c:formatCode>0.000</c:formatCode>
                <c:ptCount val="881"/>
                <c:pt idx="0">
                  <c:v>0</c:v>
                </c:pt>
                <c:pt idx="1">
                  <c:v>1.2499999999999998</c:v>
                </c:pt>
                <c:pt idx="2">
                  <c:v>1.2500000000000002</c:v>
                </c:pt>
                <c:pt idx="3">
                  <c:v>2.5</c:v>
                </c:pt>
                <c:pt idx="4">
                  <c:v>2.5</c:v>
                </c:pt>
                <c:pt idx="5">
                  <c:v>3.75</c:v>
                </c:pt>
                <c:pt idx="6">
                  <c:v>3.7500000000000004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</c:numCache>
            </c:numRef>
          </c:xVal>
          <c:yVal>
            <c:numRef>
              <c:f>SingleMotionProfile!$CC$11:$CC$891</c:f>
              <c:numCache>
                <c:formatCode>0.000</c:formatCode>
                <c:ptCount val="881"/>
                <c:pt idx="0">
                  <c:v>0</c:v>
                </c:pt>
                <c:pt idx="1">
                  <c:v>599.99999999999989</c:v>
                </c:pt>
                <c:pt idx="2">
                  <c:v>600.00000000000034</c:v>
                </c:pt>
                <c:pt idx="3">
                  <c:v>1200</c:v>
                </c:pt>
                <c:pt idx="4">
                  <c:v>1200</c:v>
                </c:pt>
                <c:pt idx="5">
                  <c:v>600.00000000000011</c:v>
                </c:pt>
                <c:pt idx="6">
                  <c:v>599.99999999999966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A-4AB7-9B9E-E26B08360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11552"/>
        <c:axId val="863336736"/>
      </c:scatterChart>
      <c:valAx>
        <c:axId val="8631115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6736"/>
        <c:crosses val="autoZero"/>
        <c:crossBetween val="midCat"/>
      </c:valAx>
      <c:valAx>
        <c:axId val="8633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115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540193854E-2"/>
          <c:y val="0.20244560522739621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Acceleration</c:v>
          </c:tx>
          <c:spPr>
            <a:ln>
              <a:solidFill>
                <a:srgbClr val="C00000"/>
              </a:solidFill>
            </a:ln>
          </c:spPr>
          <c:marker>
            <c:spPr>
              <a:ln>
                <a:solidFill>
                  <a:srgbClr val="C00000"/>
                </a:solidFill>
              </a:ln>
            </c:spPr>
          </c:marker>
          <c:xVal>
            <c:numRef>
              <c:f>SingleMotionProfile!$CA$11:$CA$891</c:f>
              <c:numCache>
                <c:formatCode>0.000</c:formatCode>
                <c:ptCount val="881"/>
                <c:pt idx="0">
                  <c:v>0</c:v>
                </c:pt>
                <c:pt idx="1">
                  <c:v>1.2499999999999998</c:v>
                </c:pt>
                <c:pt idx="2">
                  <c:v>1.2500000000000002</c:v>
                </c:pt>
                <c:pt idx="3">
                  <c:v>2.5</c:v>
                </c:pt>
                <c:pt idx="4">
                  <c:v>2.5</c:v>
                </c:pt>
                <c:pt idx="5">
                  <c:v>3.75</c:v>
                </c:pt>
                <c:pt idx="6">
                  <c:v>3.7500000000000004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</c:numCache>
            </c:numRef>
          </c:xVal>
          <c:yVal>
            <c:numRef>
              <c:f>SingleMotionProfile!$CD$11:$CD$891</c:f>
              <c:numCache>
                <c:formatCode>0.000</c:formatCode>
                <c:ptCount val="881"/>
                <c:pt idx="0">
                  <c:v>0</c:v>
                </c:pt>
                <c:pt idx="1">
                  <c:v>960</c:v>
                </c:pt>
                <c:pt idx="2">
                  <c:v>960</c:v>
                </c:pt>
                <c:pt idx="3">
                  <c:v>0</c:v>
                </c:pt>
                <c:pt idx="4">
                  <c:v>0</c:v>
                </c:pt>
                <c:pt idx="5">
                  <c:v>-960</c:v>
                </c:pt>
                <c:pt idx="6">
                  <c:v>-960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EF-4478-B7F8-680428008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338976"/>
        <c:axId val="863339536"/>
      </c:scatterChart>
      <c:valAx>
        <c:axId val="863338976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9536"/>
        <c:crosses val="autoZero"/>
        <c:crossBetween val="midCat"/>
      </c:valAx>
      <c:valAx>
        <c:axId val="8633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8976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10287281706E-2"/>
          <c:y val="6.5013477088948793E-2"/>
          <c:w val="0.9444095733584903"/>
          <c:h val="0.78333057424425723"/>
        </c:manualLayout>
      </c:layout>
      <c:scatterChart>
        <c:scatterStyle val="lineMarker"/>
        <c:varyColors val="0"/>
        <c:ser>
          <c:idx val="2"/>
          <c:order val="0"/>
          <c:tx>
            <c:v>Position</c:v>
          </c:tx>
          <c:xVal>
            <c:numRef>
              <c:f>MotionToMotion!$CC$11:$CC$891</c:f>
              <c:numCache>
                <c:formatCode>0.000</c:formatCode>
                <c:ptCount val="881"/>
                <c:pt idx="0">
                  <c:v>0</c:v>
                </c:pt>
                <c:pt idx="1">
                  <c:v>2.2613350843332273E-2</c:v>
                </c:pt>
                <c:pt idx="2">
                  <c:v>2.2613350843332273E-2</c:v>
                </c:pt>
                <c:pt idx="3">
                  <c:v>4.5226701686664546E-2</c:v>
                </c:pt>
                <c:pt idx="4">
                  <c:v>0</c:v>
                </c:pt>
                <c:pt idx="5">
                  <c:v>-22110.831935702663</c:v>
                </c:pt>
                <c:pt idx="6">
                  <c:v>-22110.831935702663</c:v>
                </c:pt>
                <c:pt idx="7">
                  <c:v>0</c:v>
                </c:pt>
                <c:pt idx="8">
                  <c:v>9.0453403373329092E-2</c:v>
                </c:pt>
                <c:pt idx="9">
                  <c:v>0.1809476239529566</c:v>
                </c:pt>
                <c:pt idx="10">
                  <c:v>0.1809476239529566</c:v>
                </c:pt>
                <c:pt idx="11">
                  <c:v>0.27144184453258413</c:v>
                </c:pt>
                <c:pt idx="12">
                  <c:v>0</c:v>
                </c:pt>
                <c:pt idx="13">
                  <c:v>-30527.997748325917</c:v>
                </c:pt>
                <c:pt idx="14">
                  <c:v>-30527.997748325917</c:v>
                </c:pt>
                <c:pt idx="15">
                  <c:v>0</c:v>
                </c:pt>
                <c:pt idx="16">
                  <c:v>0.45243028569183913</c:v>
                </c:pt>
                <c:pt idx="17">
                  <c:v>0.50243028569183912</c:v>
                </c:pt>
                <c:pt idx="18">
                  <c:v>0.53897527785506905</c:v>
                </c:pt>
                <c:pt idx="19">
                  <c:v>0.58897527785506909</c:v>
                </c:pt>
                <c:pt idx="20">
                  <c:v>0</c:v>
                </c:pt>
                <c:pt idx="21">
                  <c:v>-34928.63114360506</c:v>
                </c:pt>
                <c:pt idx="22">
                  <c:v>-34928.63114360506</c:v>
                </c:pt>
                <c:pt idx="23">
                  <c:v>0</c:v>
                </c:pt>
                <c:pt idx="24">
                  <c:v>0.75437946351989305</c:v>
                </c:pt>
                <c:pt idx="25">
                  <c:v>0.80437946351989309</c:v>
                </c:pt>
                <c:pt idx="26">
                  <c:v>0.83744519228188719</c:v>
                </c:pt>
                <c:pt idx="27">
                  <c:v>0.88744519228188723</c:v>
                </c:pt>
                <c:pt idx="28">
                  <c:v>0</c:v>
                </c:pt>
                <c:pt idx="29">
                  <c:v>-37040.164067596379</c:v>
                </c:pt>
                <c:pt idx="30">
                  <c:v>-37040.164067596379</c:v>
                </c:pt>
                <c:pt idx="31">
                  <c:v>0</c:v>
                </c:pt>
                <c:pt idx="32">
                  <c:v>1.0499533709829281</c:v>
                </c:pt>
                <c:pt idx="33">
                  <c:v>1.0999533709829281</c:v>
                </c:pt>
                <c:pt idx="34">
                  <c:v>1.1990959266980252</c:v>
                </c:pt>
                <c:pt idx="35">
                  <c:v>1.2490959266980253</c:v>
                </c:pt>
                <c:pt idx="36">
                  <c:v>0</c:v>
                </c:pt>
                <c:pt idx="37">
                  <c:v>-13456.140350877193</c:v>
                </c:pt>
                <c:pt idx="38">
                  <c:v>-13456.140350877193</c:v>
                </c:pt>
                <c:pt idx="39">
                  <c:v>0</c:v>
                </c:pt>
                <c:pt idx="40">
                  <c:v>1.4982384824131221</c:v>
                </c:pt>
                <c:pt idx="41">
                  <c:v>1.5482384824131221</c:v>
                </c:pt>
                <c:pt idx="42">
                  <c:v>2.0914844617193986</c:v>
                </c:pt>
                <c:pt idx="43">
                  <c:v>2.1414844617193984</c:v>
                </c:pt>
                <c:pt idx="44">
                  <c:v>0</c:v>
                </c:pt>
                <c:pt idx="45">
                  <c:v>-1310.2619236746311</c:v>
                </c:pt>
                <c:pt idx="46">
                  <c:v>-1310.2619236746311</c:v>
                </c:pt>
                <c:pt idx="47">
                  <c:v>0</c:v>
                </c:pt>
                <c:pt idx="48">
                  <c:v>2.7847304410256748</c:v>
                </c:pt>
                <c:pt idx="49">
                  <c:v>2.9141366030533895</c:v>
                </c:pt>
                <c:pt idx="50">
                  <c:v>2.9141366030533895</c:v>
                </c:pt>
                <c:pt idx="51">
                  <c:v>3.0435427650811042</c:v>
                </c:pt>
                <c:pt idx="52">
                  <c:v>0</c:v>
                </c:pt>
                <c:pt idx="53">
                  <c:v>-14928.978575576626</c:v>
                </c:pt>
                <c:pt idx="54">
                  <c:v>-14928.978575576626</c:v>
                </c:pt>
                <c:pt idx="55">
                  <c:v>0</c:v>
                </c:pt>
                <c:pt idx="56">
                  <c:v>3.3023550891365341</c:v>
                </c:pt>
                <c:pt idx="57">
                  <c:v>3.3523550891365339</c:v>
                </c:pt>
                <c:pt idx="58">
                  <c:v>3.6694902110525516</c:v>
                </c:pt>
                <c:pt idx="59">
                  <c:v>3.7194902110525514</c:v>
                </c:pt>
                <c:pt idx="60">
                  <c:v>0</c:v>
                </c:pt>
                <c:pt idx="61">
                  <c:v>-3264.8806732612757</c:v>
                </c:pt>
                <c:pt idx="62">
                  <c:v>-3264.8806732612757</c:v>
                </c:pt>
                <c:pt idx="63">
                  <c:v>0</c:v>
                </c:pt>
                <c:pt idx="64">
                  <c:v>4.1366253329685687</c:v>
                </c:pt>
                <c:pt idx="65">
                  <c:v>4.1366253329685687</c:v>
                </c:pt>
                <c:pt idx="66">
                  <c:v>4.1366253329685687</c:v>
                </c:pt>
                <c:pt idx="67">
                  <c:v>4.1366253329685687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4.1366253329685687</c:v>
                </c:pt>
                <c:pt idx="73">
                  <c:v>4.1366253329685687</c:v>
                </c:pt>
                <c:pt idx="74">
                  <c:v>4.1366253329685687</c:v>
                </c:pt>
                <c:pt idx="75">
                  <c:v>4.1366253329685687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4.1366253329685687</c:v>
                </c:pt>
                <c:pt idx="81">
                  <c:v>4.1366253329685687</c:v>
                </c:pt>
                <c:pt idx="82">
                  <c:v>4.1366253329685687</c:v>
                </c:pt>
                <c:pt idx="83">
                  <c:v>4.1366253329685687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4.1366253329685687</c:v>
                </c:pt>
                <c:pt idx="89">
                  <c:v>4.1366253329685687</c:v>
                </c:pt>
                <c:pt idx="90">
                  <c:v>4.1366253329685687</c:v>
                </c:pt>
                <c:pt idx="91">
                  <c:v>4.1366253329685687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4.1366253329685687</c:v>
                </c:pt>
                <c:pt idx="97">
                  <c:v>4.1366253329685687</c:v>
                </c:pt>
                <c:pt idx="98">
                  <c:v>4.1366253329685687</c:v>
                </c:pt>
                <c:pt idx="99">
                  <c:v>4.1366253329685687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4.1366253329685687</c:v>
                </c:pt>
                <c:pt idx="105">
                  <c:v>4.1366253329685687</c:v>
                </c:pt>
                <c:pt idx="106">
                  <c:v>4.1366253329685687</c:v>
                </c:pt>
                <c:pt idx="107">
                  <c:v>4.1366253329685687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4.1366253329685687</c:v>
                </c:pt>
                <c:pt idx="114">
                  <c:v>4.1366253329685687</c:v>
                </c:pt>
                <c:pt idx="115">
                  <c:v>4.1366253329685687</c:v>
                </c:pt>
                <c:pt idx="116">
                  <c:v>4.1366253329685687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4.1366253329685687</c:v>
                </c:pt>
                <c:pt idx="122">
                  <c:v>4.1366253329685687</c:v>
                </c:pt>
                <c:pt idx="123">
                  <c:v>4.1366253329685687</c:v>
                </c:pt>
                <c:pt idx="124">
                  <c:v>4.1366253329685687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4.1366253329685687</c:v>
                </c:pt>
                <c:pt idx="130">
                  <c:v>4.1366253329685687</c:v>
                </c:pt>
                <c:pt idx="131">
                  <c:v>4.1366253329685687</c:v>
                </c:pt>
                <c:pt idx="132">
                  <c:v>4.1366253329685687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4.1366253329685687</c:v>
                </c:pt>
                <c:pt idx="138">
                  <c:v>4.1366253329685687</c:v>
                </c:pt>
                <c:pt idx="139">
                  <c:v>4.1366253329685687</c:v>
                </c:pt>
                <c:pt idx="140">
                  <c:v>4.1366253329685687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4.1366253329685687</c:v>
                </c:pt>
                <c:pt idx="146">
                  <c:v>4.1366253329685687</c:v>
                </c:pt>
                <c:pt idx="147">
                  <c:v>4.1366253329685687</c:v>
                </c:pt>
                <c:pt idx="148">
                  <c:v>4.1366253329685687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4.1366253329685687</c:v>
                </c:pt>
                <c:pt idx="154">
                  <c:v>4.1366253329685687</c:v>
                </c:pt>
                <c:pt idx="155">
                  <c:v>4.1366253329685687</c:v>
                </c:pt>
                <c:pt idx="156">
                  <c:v>4.1366253329685687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4.1366253329685687</c:v>
                </c:pt>
                <c:pt idx="162">
                  <c:v>4.1366253329685687</c:v>
                </c:pt>
                <c:pt idx="163">
                  <c:v>4.1366253329685687</c:v>
                </c:pt>
                <c:pt idx="164">
                  <c:v>4.1366253329685687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4.1366253329685687</c:v>
                </c:pt>
                <c:pt idx="170">
                  <c:v>4.1366253329685687</c:v>
                </c:pt>
                <c:pt idx="171">
                  <c:v>4.1366253329685687</c:v>
                </c:pt>
                <c:pt idx="172">
                  <c:v>4.1366253329685687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4.1366253329685687</c:v>
                </c:pt>
                <c:pt idx="178">
                  <c:v>4.1366253329685687</c:v>
                </c:pt>
                <c:pt idx="179">
                  <c:v>4.1366253329685687</c:v>
                </c:pt>
                <c:pt idx="180">
                  <c:v>4.1366253329685687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4.1366253329685687</c:v>
                </c:pt>
                <c:pt idx="186">
                  <c:v>4.1366253329685687</c:v>
                </c:pt>
                <c:pt idx="187">
                  <c:v>4.1366253329685687</c:v>
                </c:pt>
                <c:pt idx="188">
                  <c:v>4.1366253329685687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4.1366253329685687</c:v>
                </c:pt>
                <c:pt idx="194">
                  <c:v>4.1366253329685687</c:v>
                </c:pt>
                <c:pt idx="195">
                  <c:v>4.1366253329685687</c:v>
                </c:pt>
                <c:pt idx="196">
                  <c:v>4.1366253329685687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4.1366253329685687</c:v>
                </c:pt>
                <c:pt idx="202">
                  <c:v>4.1366253329685687</c:v>
                </c:pt>
                <c:pt idx="203">
                  <c:v>4.1366253329685687</c:v>
                </c:pt>
                <c:pt idx="204">
                  <c:v>4.1366253329685687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4.1366253329685687</c:v>
                </c:pt>
                <c:pt idx="210">
                  <c:v>4.1366253329685687</c:v>
                </c:pt>
                <c:pt idx="211">
                  <c:v>4.1366253329685687</c:v>
                </c:pt>
                <c:pt idx="212">
                  <c:v>4.1366253329685687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4.1366253329685687</c:v>
                </c:pt>
                <c:pt idx="218">
                  <c:v>4.1366253329685687</c:v>
                </c:pt>
                <c:pt idx="219">
                  <c:v>4.1366253329685687</c:v>
                </c:pt>
                <c:pt idx="220">
                  <c:v>4.1366253329685687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4.1366253329685687</c:v>
                </c:pt>
                <c:pt idx="226">
                  <c:v>4.1366253329685687</c:v>
                </c:pt>
                <c:pt idx="227">
                  <c:v>4.1366253329685687</c:v>
                </c:pt>
                <c:pt idx="228">
                  <c:v>4.1366253329685687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4.1366253329685687</c:v>
                </c:pt>
                <c:pt idx="234">
                  <c:v>4.1366253329685687</c:v>
                </c:pt>
                <c:pt idx="235">
                  <c:v>4.1366253329685687</c:v>
                </c:pt>
                <c:pt idx="236">
                  <c:v>4.1366253329685687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4.1366253329685687</c:v>
                </c:pt>
                <c:pt idx="242">
                  <c:v>4.1366253329685687</c:v>
                </c:pt>
                <c:pt idx="243">
                  <c:v>4.1366253329685687</c:v>
                </c:pt>
                <c:pt idx="244">
                  <c:v>4.1366253329685687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4.1366253329685687</c:v>
                </c:pt>
                <c:pt idx="250">
                  <c:v>4.1366253329685687</c:v>
                </c:pt>
                <c:pt idx="251">
                  <c:v>4.1366253329685687</c:v>
                </c:pt>
                <c:pt idx="252">
                  <c:v>4.1366253329685687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4.1366253329685687</c:v>
                </c:pt>
                <c:pt idx="258">
                  <c:v>4.1366253329685687</c:v>
                </c:pt>
                <c:pt idx="259">
                  <c:v>4.1366253329685687</c:v>
                </c:pt>
                <c:pt idx="260">
                  <c:v>4.1366253329685687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4.1366253329685687</c:v>
                </c:pt>
                <c:pt idx="266">
                  <c:v>4.1366253329685687</c:v>
                </c:pt>
                <c:pt idx="267">
                  <c:v>4.1366253329685687</c:v>
                </c:pt>
                <c:pt idx="268">
                  <c:v>4.1366253329685687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4.1366253329685687</c:v>
                </c:pt>
                <c:pt idx="274">
                  <c:v>4.1366253329685687</c:v>
                </c:pt>
                <c:pt idx="275">
                  <c:v>4.1366253329685687</c:v>
                </c:pt>
                <c:pt idx="276">
                  <c:v>4.1366253329685687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4.1366253329685687</c:v>
                </c:pt>
                <c:pt idx="282">
                  <c:v>4.1366253329685687</c:v>
                </c:pt>
                <c:pt idx="283">
                  <c:v>4.1366253329685687</c:v>
                </c:pt>
                <c:pt idx="284">
                  <c:v>4.1366253329685687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4.1366253329685687</c:v>
                </c:pt>
                <c:pt idx="290">
                  <c:v>4.1366253329685687</c:v>
                </c:pt>
                <c:pt idx="291">
                  <c:v>4.1366253329685687</c:v>
                </c:pt>
                <c:pt idx="292">
                  <c:v>4.1366253329685687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4.1366253329685687</c:v>
                </c:pt>
                <c:pt idx="298">
                  <c:v>4.1366253329685687</c:v>
                </c:pt>
                <c:pt idx="299">
                  <c:v>4.1366253329685687</c:v>
                </c:pt>
                <c:pt idx="300">
                  <c:v>4.1366253329685687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4.1366253329685687</c:v>
                </c:pt>
                <c:pt idx="306">
                  <c:v>4.1366253329685687</c:v>
                </c:pt>
                <c:pt idx="307">
                  <c:v>4.1366253329685687</c:v>
                </c:pt>
                <c:pt idx="308">
                  <c:v>4.1366253329685687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4.1366253329685687</c:v>
                </c:pt>
                <c:pt idx="314">
                  <c:v>4.1366253329685687</c:v>
                </c:pt>
                <c:pt idx="315">
                  <c:v>4.1366253329685687</c:v>
                </c:pt>
                <c:pt idx="316">
                  <c:v>4.1366253329685687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4.1366253329685687</c:v>
                </c:pt>
                <c:pt idx="322">
                  <c:v>4.1366253329685687</c:v>
                </c:pt>
                <c:pt idx="323">
                  <c:v>4.1366253329685687</c:v>
                </c:pt>
                <c:pt idx="324">
                  <c:v>4.1366253329685687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4.1366253329685687</c:v>
                </c:pt>
                <c:pt idx="330">
                  <c:v>4.1366253329685687</c:v>
                </c:pt>
                <c:pt idx="331">
                  <c:v>4.1366253329685687</c:v>
                </c:pt>
                <c:pt idx="332">
                  <c:v>4.1366253329685687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4.1366253329685687</c:v>
                </c:pt>
                <c:pt idx="338">
                  <c:v>4.1366253329685687</c:v>
                </c:pt>
                <c:pt idx="339">
                  <c:v>4.1366253329685687</c:v>
                </c:pt>
                <c:pt idx="340">
                  <c:v>4.1366253329685687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4.1366253329685687</c:v>
                </c:pt>
                <c:pt idx="346">
                  <c:v>4.1366253329685687</c:v>
                </c:pt>
                <c:pt idx="347">
                  <c:v>4.1366253329685687</c:v>
                </c:pt>
                <c:pt idx="348">
                  <c:v>4.1366253329685687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4.1366253329685687</c:v>
                </c:pt>
                <c:pt idx="354">
                  <c:v>4.1366253329685687</c:v>
                </c:pt>
                <c:pt idx="355">
                  <c:v>4.1366253329685687</c:v>
                </c:pt>
                <c:pt idx="356">
                  <c:v>4.1366253329685687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4.1366253329685687</c:v>
                </c:pt>
                <c:pt idx="362">
                  <c:v>4.1366253329685687</c:v>
                </c:pt>
                <c:pt idx="363">
                  <c:v>4.1366253329685687</c:v>
                </c:pt>
                <c:pt idx="364">
                  <c:v>4.1366253329685687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4.1366253329685687</c:v>
                </c:pt>
                <c:pt idx="370">
                  <c:v>4.1366253329685687</c:v>
                </c:pt>
                <c:pt idx="371">
                  <c:v>4.1366253329685687</c:v>
                </c:pt>
                <c:pt idx="372">
                  <c:v>4.1366253329685687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4.1366253329685687</c:v>
                </c:pt>
                <c:pt idx="378">
                  <c:v>4.1366253329685687</c:v>
                </c:pt>
                <c:pt idx="379">
                  <c:v>4.1366253329685687</c:v>
                </c:pt>
                <c:pt idx="380">
                  <c:v>4.1366253329685687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4.1366253329685687</c:v>
                </c:pt>
                <c:pt idx="386">
                  <c:v>4.1366253329685687</c:v>
                </c:pt>
                <c:pt idx="387">
                  <c:v>4.1366253329685687</c:v>
                </c:pt>
                <c:pt idx="388">
                  <c:v>4.1366253329685687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4.1366253329685687</c:v>
                </c:pt>
                <c:pt idx="394">
                  <c:v>4.1366253329685687</c:v>
                </c:pt>
                <c:pt idx="395">
                  <c:v>4.1366253329685687</c:v>
                </c:pt>
                <c:pt idx="396">
                  <c:v>4.1366253329685687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4.1366253329685687</c:v>
                </c:pt>
                <c:pt idx="402">
                  <c:v>4.1366253329685687</c:v>
                </c:pt>
                <c:pt idx="403">
                  <c:v>4.1366253329685687</c:v>
                </c:pt>
                <c:pt idx="404">
                  <c:v>4.1366253329685687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4.1366253329685687</c:v>
                </c:pt>
                <c:pt idx="410">
                  <c:v>4.1366253329685687</c:v>
                </c:pt>
                <c:pt idx="411">
                  <c:v>4.1366253329685687</c:v>
                </c:pt>
                <c:pt idx="412">
                  <c:v>4.1366253329685687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4.1366253329685687</c:v>
                </c:pt>
                <c:pt idx="418">
                  <c:v>4.1366253329685687</c:v>
                </c:pt>
                <c:pt idx="419">
                  <c:v>4.1366253329685687</c:v>
                </c:pt>
                <c:pt idx="420">
                  <c:v>4.1366253329685687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4.1366253329685687</c:v>
                </c:pt>
                <c:pt idx="426">
                  <c:v>4.1366253329685687</c:v>
                </c:pt>
                <c:pt idx="427">
                  <c:v>4.1366253329685687</c:v>
                </c:pt>
                <c:pt idx="428">
                  <c:v>4.1366253329685687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4.1366253329685687</c:v>
                </c:pt>
                <c:pt idx="434">
                  <c:v>4.1366253329685687</c:v>
                </c:pt>
                <c:pt idx="435">
                  <c:v>4.1366253329685687</c:v>
                </c:pt>
                <c:pt idx="436">
                  <c:v>4.1366253329685687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4.1366253329685687</c:v>
                </c:pt>
                <c:pt idx="442">
                  <c:v>4.1366253329685687</c:v>
                </c:pt>
                <c:pt idx="443">
                  <c:v>4.1366253329685687</c:v>
                </c:pt>
                <c:pt idx="444">
                  <c:v>4.1366253329685687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4.1366253329685687</c:v>
                </c:pt>
                <c:pt idx="450">
                  <c:v>4.1366253329685687</c:v>
                </c:pt>
                <c:pt idx="451">
                  <c:v>4.1366253329685687</c:v>
                </c:pt>
                <c:pt idx="452">
                  <c:v>4.1366253329685687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4.1366253329685687</c:v>
                </c:pt>
                <c:pt idx="458">
                  <c:v>4.1366253329685687</c:v>
                </c:pt>
                <c:pt idx="459">
                  <c:v>4.1366253329685687</c:v>
                </c:pt>
                <c:pt idx="460">
                  <c:v>4.1366253329685687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4.1366253329685687</c:v>
                </c:pt>
                <c:pt idx="466">
                  <c:v>4.1366253329685687</c:v>
                </c:pt>
                <c:pt idx="467">
                  <c:v>4.1366253329685687</c:v>
                </c:pt>
                <c:pt idx="468">
                  <c:v>4.1366253329685687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4.1366253329685687</c:v>
                </c:pt>
                <c:pt idx="474">
                  <c:v>4.1366253329685687</c:v>
                </c:pt>
                <c:pt idx="475">
                  <c:v>4.1366253329685687</c:v>
                </c:pt>
                <c:pt idx="476">
                  <c:v>4.1366253329685687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4.1366253329685687</c:v>
                </c:pt>
                <c:pt idx="482">
                  <c:v>4.1366253329685687</c:v>
                </c:pt>
                <c:pt idx="483">
                  <c:v>4.1366253329685687</c:v>
                </c:pt>
                <c:pt idx="484">
                  <c:v>4.1366253329685687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4.1366253329685687</c:v>
                </c:pt>
                <c:pt idx="490">
                  <c:v>4.1366253329685687</c:v>
                </c:pt>
                <c:pt idx="491">
                  <c:v>4.1366253329685687</c:v>
                </c:pt>
                <c:pt idx="492">
                  <c:v>4.1366253329685687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4.1366253329685687</c:v>
                </c:pt>
                <c:pt idx="498">
                  <c:v>4.1366253329685687</c:v>
                </c:pt>
                <c:pt idx="499">
                  <c:v>4.1366253329685687</c:v>
                </c:pt>
                <c:pt idx="500">
                  <c:v>4.1366253329685687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4.1366253329685687</c:v>
                </c:pt>
                <c:pt idx="506">
                  <c:v>4.1366253329685687</c:v>
                </c:pt>
                <c:pt idx="507">
                  <c:v>4.1366253329685687</c:v>
                </c:pt>
                <c:pt idx="508">
                  <c:v>4.1366253329685687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4.1366253329685687</c:v>
                </c:pt>
                <c:pt idx="514">
                  <c:v>4.1366253329685687</c:v>
                </c:pt>
                <c:pt idx="515">
                  <c:v>4.1366253329685687</c:v>
                </c:pt>
                <c:pt idx="516">
                  <c:v>4.1366253329685687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4.1366253329685687</c:v>
                </c:pt>
                <c:pt idx="522">
                  <c:v>4.1366253329685687</c:v>
                </c:pt>
                <c:pt idx="523">
                  <c:v>4.1366253329685687</c:v>
                </c:pt>
                <c:pt idx="524">
                  <c:v>4.1366253329685687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4.1366253329685687</c:v>
                </c:pt>
                <c:pt idx="530">
                  <c:v>4.1366253329685687</c:v>
                </c:pt>
                <c:pt idx="531">
                  <c:v>4.1366253329685687</c:v>
                </c:pt>
                <c:pt idx="532">
                  <c:v>4.1366253329685687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4.1366253329685687</c:v>
                </c:pt>
                <c:pt idx="538">
                  <c:v>4.1366253329685687</c:v>
                </c:pt>
                <c:pt idx="539">
                  <c:v>4.1366253329685687</c:v>
                </c:pt>
                <c:pt idx="540">
                  <c:v>4.1366253329685687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4.1366253329685687</c:v>
                </c:pt>
                <c:pt idx="546">
                  <c:v>4.1366253329685687</c:v>
                </c:pt>
                <c:pt idx="547">
                  <c:v>4.1366253329685687</c:v>
                </c:pt>
                <c:pt idx="548">
                  <c:v>4.1366253329685687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4.1366253329685687</c:v>
                </c:pt>
                <c:pt idx="554">
                  <c:v>4.1366253329685687</c:v>
                </c:pt>
                <c:pt idx="555">
                  <c:v>4.1366253329685687</c:v>
                </c:pt>
                <c:pt idx="556">
                  <c:v>4.1366253329685687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4.1366253329685687</c:v>
                </c:pt>
                <c:pt idx="562">
                  <c:v>4.1366253329685687</c:v>
                </c:pt>
                <c:pt idx="563">
                  <c:v>4.1366253329685687</c:v>
                </c:pt>
                <c:pt idx="564">
                  <c:v>4.1366253329685687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4.1366253329685687</c:v>
                </c:pt>
                <c:pt idx="570">
                  <c:v>4.1366253329685687</c:v>
                </c:pt>
                <c:pt idx="571">
                  <c:v>4.1366253329685687</c:v>
                </c:pt>
                <c:pt idx="572">
                  <c:v>4.1366253329685687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4.1366253329685687</c:v>
                </c:pt>
                <c:pt idx="578">
                  <c:v>4.1366253329685687</c:v>
                </c:pt>
                <c:pt idx="579">
                  <c:v>4.1366253329685687</c:v>
                </c:pt>
                <c:pt idx="580">
                  <c:v>4.1366253329685687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4.1366253329685687</c:v>
                </c:pt>
                <c:pt idx="586">
                  <c:v>4.1366253329685687</c:v>
                </c:pt>
                <c:pt idx="587">
                  <c:v>4.1366253329685687</c:v>
                </c:pt>
                <c:pt idx="588">
                  <c:v>4.1366253329685687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4.1366253329685687</c:v>
                </c:pt>
                <c:pt idx="594">
                  <c:v>4.1366253329685687</c:v>
                </c:pt>
                <c:pt idx="595">
                  <c:v>4.1366253329685687</c:v>
                </c:pt>
                <c:pt idx="596">
                  <c:v>4.1366253329685687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4.1366253329685687</c:v>
                </c:pt>
                <c:pt idx="602">
                  <c:v>4.1366253329685687</c:v>
                </c:pt>
                <c:pt idx="603">
                  <c:v>4.1366253329685687</c:v>
                </c:pt>
                <c:pt idx="604">
                  <c:v>4.1366253329685687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4.1366253329685687</c:v>
                </c:pt>
                <c:pt idx="610">
                  <c:v>4.1366253329685687</c:v>
                </c:pt>
                <c:pt idx="611">
                  <c:v>4.1366253329685687</c:v>
                </c:pt>
                <c:pt idx="612">
                  <c:v>4.1366253329685687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4.1366253329685687</c:v>
                </c:pt>
                <c:pt idx="618">
                  <c:v>4.1366253329685687</c:v>
                </c:pt>
                <c:pt idx="619">
                  <c:v>4.1366253329685687</c:v>
                </c:pt>
                <c:pt idx="620">
                  <c:v>4.1366253329685687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4.1366253329685687</c:v>
                </c:pt>
                <c:pt idx="626">
                  <c:v>4.1366253329685687</c:v>
                </c:pt>
                <c:pt idx="627">
                  <c:v>4.1366253329685687</c:v>
                </c:pt>
                <c:pt idx="628">
                  <c:v>4.1366253329685687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4.1366253329685687</c:v>
                </c:pt>
                <c:pt idx="634">
                  <c:v>4.1366253329685687</c:v>
                </c:pt>
                <c:pt idx="635">
                  <c:v>4.1366253329685687</c:v>
                </c:pt>
                <c:pt idx="636">
                  <c:v>4.1366253329685687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4.1366253329685687</c:v>
                </c:pt>
                <c:pt idx="642">
                  <c:v>4.1366253329685687</c:v>
                </c:pt>
                <c:pt idx="643">
                  <c:v>4.1366253329685687</c:v>
                </c:pt>
                <c:pt idx="644">
                  <c:v>4.1366253329685687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4.1366253329685687</c:v>
                </c:pt>
                <c:pt idx="650">
                  <c:v>4.1366253329685687</c:v>
                </c:pt>
                <c:pt idx="651">
                  <c:v>4.1366253329685687</c:v>
                </c:pt>
                <c:pt idx="652">
                  <c:v>4.1366253329685687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4.1366253329685687</c:v>
                </c:pt>
                <c:pt idx="658">
                  <c:v>4.1366253329685687</c:v>
                </c:pt>
                <c:pt idx="659">
                  <c:v>4.1366253329685687</c:v>
                </c:pt>
                <c:pt idx="660">
                  <c:v>4.1366253329685687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4.1366253329685687</c:v>
                </c:pt>
                <c:pt idx="666">
                  <c:v>4.1366253329685687</c:v>
                </c:pt>
                <c:pt idx="667">
                  <c:v>4.1366253329685687</c:v>
                </c:pt>
                <c:pt idx="668">
                  <c:v>4.1366253329685687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4.1366253329685687</c:v>
                </c:pt>
                <c:pt idx="674">
                  <c:v>4.1366253329685687</c:v>
                </c:pt>
                <c:pt idx="675">
                  <c:v>4.1366253329685687</c:v>
                </c:pt>
                <c:pt idx="676">
                  <c:v>4.1366253329685687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4.1366253329685687</c:v>
                </c:pt>
                <c:pt idx="682">
                  <c:v>4.1366253329685687</c:v>
                </c:pt>
                <c:pt idx="683">
                  <c:v>4.1366253329685687</c:v>
                </c:pt>
                <c:pt idx="684">
                  <c:v>4.1366253329685687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4.1366253329685687</c:v>
                </c:pt>
                <c:pt idx="690">
                  <c:v>4.1366253329685687</c:v>
                </c:pt>
                <c:pt idx="691">
                  <c:v>4.1366253329685687</c:v>
                </c:pt>
                <c:pt idx="692">
                  <c:v>4.1366253329685687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4.1366253329685687</c:v>
                </c:pt>
                <c:pt idx="698">
                  <c:v>4.1366253329685687</c:v>
                </c:pt>
                <c:pt idx="699">
                  <c:v>4.1366253329685687</c:v>
                </c:pt>
                <c:pt idx="700">
                  <c:v>4.1366253329685687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4.1366253329685687</c:v>
                </c:pt>
                <c:pt idx="706">
                  <c:v>4.1366253329685687</c:v>
                </c:pt>
                <c:pt idx="707">
                  <c:v>4.1366253329685687</c:v>
                </c:pt>
                <c:pt idx="708">
                  <c:v>4.1366253329685687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4.1366253329685687</c:v>
                </c:pt>
                <c:pt idx="714">
                  <c:v>4.1366253329685687</c:v>
                </c:pt>
                <c:pt idx="715">
                  <c:v>4.1366253329685687</c:v>
                </c:pt>
                <c:pt idx="716">
                  <c:v>4.1366253329685687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4.1366253329685687</c:v>
                </c:pt>
                <c:pt idx="722">
                  <c:v>4.1366253329685687</c:v>
                </c:pt>
                <c:pt idx="723">
                  <c:v>4.1366253329685687</c:v>
                </c:pt>
                <c:pt idx="724">
                  <c:v>4.1366253329685687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4.1366253329685687</c:v>
                </c:pt>
                <c:pt idx="730">
                  <c:v>4.1366253329685687</c:v>
                </c:pt>
                <c:pt idx="731">
                  <c:v>4.1366253329685687</c:v>
                </c:pt>
                <c:pt idx="732">
                  <c:v>4.1366253329685687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4.1366253329685687</c:v>
                </c:pt>
                <c:pt idx="738">
                  <c:v>4.1366253329685687</c:v>
                </c:pt>
                <c:pt idx="739">
                  <c:v>4.1366253329685687</c:v>
                </c:pt>
                <c:pt idx="740">
                  <c:v>4.1366253329685687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4.1366253329685687</c:v>
                </c:pt>
                <c:pt idx="746">
                  <c:v>4.1366253329685687</c:v>
                </c:pt>
                <c:pt idx="747">
                  <c:v>4.1366253329685687</c:v>
                </c:pt>
                <c:pt idx="748">
                  <c:v>4.1366253329685687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4.1366253329685687</c:v>
                </c:pt>
                <c:pt idx="754">
                  <c:v>4.1366253329685687</c:v>
                </c:pt>
                <c:pt idx="755">
                  <c:v>4.1366253329685687</c:v>
                </c:pt>
                <c:pt idx="756">
                  <c:v>4.1366253329685687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4.1366253329685687</c:v>
                </c:pt>
                <c:pt idx="762">
                  <c:v>4.1366253329685687</c:v>
                </c:pt>
                <c:pt idx="763">
                  <c:v>4.1366253329685687</c:v>
                </c:pt>
                <c:pt idx="764">
                  <c:v>4.1366253329685687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4.1366253329685687</c:v>
                </c:pt>
                <c:pt idx="770">
                  <c:v>4.1366253329685687</c:v>
                </c:pt>
                <c:pt idx="771">
                  <c:v>4.1366253329685687</c:v>
                </c:pt>
                <c:pt idx="772">
                  <c:v>4.1366253329685687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4.1366253329685687</c:v>
                </c:pt>
                <c:pt idx="778">
                  <c:v>4.1366253329685687</c:v>
                </c:pt>
                <c:pt idx="779">
                  <c:v>4.1366253329685687</c:v>
                </c:pt>
                <c:pt idx="780">
                  <c:v>4.1366253329685687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4.1366253329685687</c:v>
                </c:pt>
                <c:pt idx="786">
                  <c:v>4.1366253329685687</c:v>
                </c:pt>
                <c:pt idx="787">
                  <c:v>4.1366253329685687</c:v>
                </c:pt>
                <c:pt idx="788">
                  <c:v>4.1366253329685687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4.1366253329685687</c:v>
                </c:pt>
                <c:pt idx="794">
                  <c:v>4.1366253329685687</c:v>
                </c:pt>
                <c:pt idx="795">
                  <c:v>4.1366253329685687</c:v>
                </c:pt>
                <c:pt idx="796">
                  <c:v>4.1366253329685687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4.1366253329685687</c:v>
                </c:pt>
                <c:pt idx="802">
                  <c:v>4.1366253329685687</c:v>
                </c:pt>
                <c:pt idx="803">
                  <c:v>4.1366253329685687</c:v>
                </c:pt>
                <c:pt idx="804">
                  <c:v>4.1366253329685687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4.1366253329685687</c:v>
                </c:pt>
                <c:pt idx="810">
                  <c:v>4.1366253329685687</c:v>
                </c:pt>
                <c:pt idx="811">
                  <c:v>4.1366253329685687</c:v>
                </c:pt>
                <c:pt idx="812">
                  <c:v>4.1366253329685687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4.1366253329685687</c:v>
                </c:pt>
                <c:pt idx="818">
                  <c:v>4.1366253329685687</c:v>
                </c:pt>
                <c:pt idx="819">
                  <c:v>4.1366253329685687</c:v>
                </c:pt>
                <c:pt idx="820">
                  <c:v>4.1366253329685687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4.1366253329685687</c:v>
                </c:pt>
                <c:pt idx="826">
                  <c:v>4.1366253329685687</c:v>
                </c:pt>
                <c:pt idx="827">
                  <c:v>4.1366253329685687</c:v>
                </c:pt>
                <c:pt idx="828">
                  <c:v>4.1366253329685687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4.1366253329685687</c:v>
                </c:pt>
                <c:pt idx="834">
                  <c:v>4.1366253329685687</c:v>
                </c:pt>
                <c:pt idx="835">
                  <c:v>4.1366253329685687</c:v>
                </c:pt>
                <c:pt idx="836">
                  <c:v>4.1366253329685687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4.1366253329685687</c:v>
                </c:pt>
                <c:pt idx="842">
                  <c:v>4.1366253329685687</c:v>
                </c:pt>
                <c:pt idx="843">
                  <c:v>4.1366253329685687</c:v>
                </c:pt>
                <c:pt idx="844">
                  <c:v>4.1366253329685687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4.1366253329685687</c:v>
                </c:pt>
                <c:pt idx="850">
                  <c:v>4.1366253329685687</c:v>
                </c:pt>
                <c:pt idx="851">
                  <c:v>4.1366253329685687</c:v>
                </c:pt>
                <c:pt idx="852">
                  <c:v>4.1366253329685687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4.1366253329685687</c:v>
                </c:pt>
                <c:pt idx="858">
                  <c:v>4.1366253329685687</c:v>
                </c:pt>
                <c:pt idx="859">
                  <c:v>4.1366253329685687</c:v>
                </c:pt>
                <c:pt idx="860">
                  <c:v>4.1366253329685687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4.1366253329685687</c:v>
                </c:pt>
                <c:pt idx="866">
                  <c:v>4.1366253329685687</c:v>
                </c:pt>
                <c:pt idx="867">
                  <c:v>4.1366253329685687</c:v>
                </c:pt>
                <c:pt idx="868">
                  <c:v>4.1366253329685687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4.1366253329685687</c:v>
                </c:pt>
                <c:pt idx="874">
                  <c:v>4.1366253329685687</c:v>
                </c:pt>
                <c:pt idx="875">
                  <c:v>4.1366253329685687</c:v>
                </c:pt>
                <c:pt idx="876">
                  <c:v>4.1366253329685687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xVal>
          <c:yVal>
            <c:numRef>
              <c:f>MotionToMotion!$CD$11:$CD$891</c:f>
              <c:numCache>
                <c:formatCode>0.000</c:formatCode>
                <c:ptCount val="881"/>
                <c:pt idx="0">
                  <c:v>500</c:v>
                </c:pt>
                <c:pt idx="1">
                  <c:v>513.19112132527721</c:v>
                </c:pt>
                <c:pt idx="2">
                  <c:v>513.19112132527721</c:v>
                </c:pt>
                <c:pt idx="3">
                  <c:v>533.92002626499846</c:v>
                </c:pt>
                <c:pt idx="4">
                  <c:v>0</c:v>
                </c:pt>
                <c:pt idx="5">
                  <c:v>4.5226701686664546E-2</c:v>
                </c:pt>
                <c:pt idx="6">
                  <c:v>6.7840052529996822E-2</c:v>
                </c:pt>
                <c:pt idx="7">
                  <c:v>6.7840052529996822E-2</c:v>
                </c:pt>
                <c:pt idx="8">
                  <c:v>0</c:v>
                </c:pt>
                <c:pt idx="9">
                  <c:v>41.666666666666671</c:v>
                </c:pt>
                <c:pt idx="10">
                  <c:v>41.666666666666671</c:v>
                </c:pt>
                <c:pt idx="11">
                  <c:v>250</c:v>
                </c:pt>
                <c:pt idx="12">
                  <c:v>0</c:v>
                </c:pt>
                <c:pt idx="13">
                  <c:v>0.27144184453258413</c:v>
                </c:pt>
                <c:pt idx="14">
                  <c:v>0.36193606511221166</c:v>
                </c:pt>
                <c:pt idx="15">
                  <c:v>0.36193606511221166</c:v>
                </c:pt>
                <c:pt idx="16">
                  <c:v>0</c:v>
                </c:pt>
                <c:pt idx="17">
                  <c:v>14.553596309835442</c:v>
                </c:pt>
                <c:pt idx="18">
                  <c:v>69.789490154270752</c:v>
                </c:pt>
                <c:pt idx="19">
                  <c:v>206.38079927421779</c:v>
                </c:pt>
                <c:pt idx="20">
                  <c:v>0</c:v>
                </c:pt>
                <c:pt idx="21">
                  <c:v>0.61783447135666314</c:v>
                </c:pt>
                <c:pt idx="22">
                  <c:v>0.66783447135666318</c:v>
                </c:pt>
                <c:pt idx="23">
                  <c:v>0.70437946351989311</c:v>
                </c:pt>
                <c:pt idx="24">
                  <c:v>0</c:v>
                </c:pt>
                <c:pt idx="25">
                  <c:v>15.433401694831828</c:v>
                </c:pt>
                <c:pt idx="26">
                  <c:v>66.301193436599561</c:v>
                </c:pt>
                <c:pt idx="27">
                  <c:v>204.70620282870379</c:v>
                </c:pt>
                <c:pt idx="28">
                  <c:v>0</c:v>
                </c:pt>
                <c:pt idx="29">
                  <c:v>0.91688764222093411</c:v>
                </c:pt>
                <c:pt idx="30">
                  <c:v>0.96688764222093415</c:v>
                </c:pt>
                <c:pt idx="31">
                  <c:v>0.99995337098292825</c:v>
                </c:pt>
                <c:pt idx="32">
                  <c:v>0</c:v>
                </c:pt>
                <c:pt idx="33">
                  <c:v>5.606725146198829</c:v>
                </c:pt>
                <c:pt idx="34">
                  <c:v>105.09048799688378</c:v>
                </c:pt>
                <c:pt idx="35">
                  <c:v>199.82792095022833</c:v>
                </c:pt>
                <c:pt idx="36">
                  <c:v>0</c:v>
                </c:pt>
                <c:pt idx="37">
                  <c:v>1.2990959266980253</c:v>
                </c:pt>
                <c:pt idx="38">
                  <c:v>1.3490959266980254</c:v>
                </c:pt>
                <c:pt idx="39">
                  <c:v>1.4482384824131225</c:v>
                </c:pt>
                <c:pt idx="40">
                  <c:v>0</c:v>
                </c:pt>
                <c:pt idx="41">
                  <c:v>0.54594246819776293</c:v>
                </c:pt>
                <c:pt idx="42">
                  <c:v>211.68056156529371</c:v>
                </c:pt>
                <c:pt idx="43">
                  <c:v>250.00000000000006</c:v>
                </c:pt>
                <c:pt idx="44">
                  <c:v>0</c:v>
                </c:pt>
                <c:pt idx="45">
                  <c:v>2.1414844617193984</c:v>
                </c:pt>
                <c:pt idx="46">
                  <c:v>2.1914844617193983</c:v>
                </c:pt>
                <c:pt idx="47">
                  <c:v>2.7347304410256745</c:v>
                </c:pt>
                <c:pt idx="48">
                  <c:v>0</c:v>
                </c:pt>
                <c:pt idx="49">
                  <c:v>41.666666666666664</c:v>
                </c:pt>
                <c:pt idx="50">
                  <c:v>41.666666666666664</c:v>
                </c:pt>
                <c:pt idx="51">
                  <c:v>250.00000000000009</c:v>
                </c:pt>
                <c:pt idx="52">
                  <c:v>0</c:v>
                </c:pt>
                <c:pt idx="53">
                  <c:v>3.0435427650811042</c:v>
                </c:pt>
                <c:pt idx="54">
                  <c:v>3.1729489271088189</c:v>
                </c:pt>
                <c:pt idx="55">
                  <c:v>3.1729489271088189</c:v>
                </c:pt>
                <c:pt idx="56">
                  <c:v>0</c:v>
                </c:pt>
                <c:pt idx="57">
                  <c:v>1.3603669471921984</c:v>
                </c:pt>
                <c:pt idx="58">
                  <c:v>191.42774874624075</c:v>
                </c:pt>
                <c:pt idx="59">
                  <c:v>249.99999999999994</c:v>
                </c:pt>
                <c:pt idx="60">
                  <c:v>0</c:v>
                </c:pt>
                <c:pt idx="61">
                  <c:v>3.7194902110525514</c:v>
                </c:pt>
                <c:pt idx="62">
                  <c:v>3.7694902110525512</c:v>
                </c:pt>
                <c:pt idx="63">
                  <c:v>4.0866253329685689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4.1366253329685687</c:v>
                </c:pt>
                <c:pt idx="70">
                  <c:v>4.1366253329685687</c:v>
                </c:pt>
                <c:pt idx="71">
                  <c:v>4.1366253329685687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4.1366253329685687</c:v>
                </c:pt>
                <c:pt idx="78">
                  <c:v>4.1366253329685687</c:v>
                </c:pt>
                <c:pt idx="79">
                  <c:v>4.1366253329685687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4.1366253329685687</c:v>
                </c:pt>
                <c:pt idx="86">
                  <c:v>4.1366253329685687</c:v>
                </c:pt>
                <c:pt idx="87">
                  <c:v>4.1366253329685687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4.1366253329685687</c:v>
                </c:pt>
                <c:pt idx="94">
                  <c:v>4.1366253329685687</c:v>
                </c:pt>
                <c:pt idx="95">
                  <c:v>4.1366253329685687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4.1366253329685687</c:v>
                </c:pt>
                <c:pt idx="102">
                  <c:v>4.1366253329685687</c:v>
                </c:pt>
                <c:pt idx="103">
                  <c:v>4.1366253329685687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4.1366253329685687</c:v>
                </c:pt>
                <c:pt idx="110">
                  <c:v>4.1366253329685687</c:v>
                </c:pt>
                <c:pt idx="112">
                  <c:v>4.1366253329685687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4.1366253329685687</c:v>
                </c:pt>
                <c:pt idx="119">
                  <c:v>4.1366253329685687</c:v>
                </c:pt>
                <c:pt idx="120">
                  <c:v>4.1366253329685687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4.1366253329685687</c:v>
                </c:pt>
                <c:pt idx="127">
                  <c:v>4.1366253329685687</c:v>
                </c:pt>
                <c:pt idx="128">
                  <c:v>4.1366253329685687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4.1366253329685687</c:v>
                </c:pt>
                <c:pt idx="135">
                  <c:v>4.1366253329685687</c:v>
                </c:pt>
                <c:pt idx="136">
                  <c:v>4.1366253329685687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4.1366253329685687</c:v>
                </c:pt>
                <c:pt idx="143">
                  <c:v>4.1366253329685687</c:v>
                </c:pt>
                <c:pt idx="144">
                  <c:v>4.1366253329685687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4.1366253329685687</c:v>
                </c:pt>
                <c:pt idx="151">
                  <c:v>4.1366253329685687</c:v>
                </c:pt>
                <c:pt idx="152">
                  <c:v>4.1366253329685687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4.1366253329685687</c:v>
                </c:pt>
                <c:pt idx="159">
                  <c:v>4.1366253329685687</c:v>
                </c:pt>
                <c:pt idx="160">
                  <c:v>4.1366253329685687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4.1366253329685687</c:v>
                </c:pt>
                <c:pt idx="167">
                  <c:v>4.1366253329685687</c:v>
                </c:pt>
                <c:pt idx="168">
                  <c:v>4.1366253329685687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4.1366253329685687</c:v>
                </c:pt>
                <c:pt idx="175">
                  <c:v>4.1366253329685687</c:v>
                </c:pt>
                <c:pt idx="176">
                  <c:v>4.1366253329685687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4.1366253329685687</c:v>
                </c:pt>
                <c:pt idx="183">
                  <c:v>4.1366253329685687</c:v>
                </c:pt>
                <c:pt idx="184">
                  <c:v>4.1366253329685687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4.1366253329685687</c:v>
                </c:pt>
                <c:pt idx="191">
                  <c:v>4.1366253329685687</c:v>
                </c:pt>
                <c:pt idx="192">
                  <c:v>4.1366253329685687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4.1366253329685687</c:v>
                </c:pt>
                <c:pt idx="199">
                  <c:v>4.1366253329685687</c:v>
                </c:pt>
                <c:pt idx="200">
                  <c:v>4.1366253329685687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4.1366253329685687</c:v>
                </c:pt>
                <c:pt idx="207">
                  <c:v>4.1366253329685687</c:v>
                </c:pt>
                <c:pt idx="208">
                  <c:v>4.1366253329685687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4.1366253329685687</c:v>
                </c:pt>
                <c:pt idx="215">
                  <c:v>4.1366253329685687</c:v>
                </c:pt>
                <c:pt idx="216">
                  <c:v>4.1366253329685687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4.1366253329685687</c:v>
                </c:pt>
                <c:pt idx="223">
                  <c:v>4.1366253329685687</c:v>
                </c:pt>
                <c:pt idx="224">
                  <c:v>4.1366253329685687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4.1366253329685687</c:v>
                </c:pt>
                <c:pt idx="231">
                  <c:v>4.1366253329685687</c:v>
                </c:pt>
                <c:pt idx="232">
                  <c:v>4.1366253329685687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4.1366253329685687</c:v>
                </c:pt>
                <c:pt idx="239">
                  <c:v>4.1366253329685687</c:v>
                </c:pt>
                <c:pt idx="240">
                  <c:v>4.1366253329685687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4.1366253329685687</c:v>
                </c:pt>
                <c:pt idx="247">
                  <c:v>4.1366253329685687</c:v>
                </c:pt>
                <c:pt idx="248">
                  <c:v>4.1366253329685687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4.1366253329685687</c:v>
                </c:pt>
                <c:pt idx="255">
                  <c:v>4.1366253329685687</c:v>
                </c:pt>
                <c:pt idx="256">
                  <c:v>4.1366253329685687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4.1366253329685687</c:v>
                </c:pt>
                <c:pt idx="263">
                  <c:v>4.1366253329685687</c:v>
                </c:pt>
                <c:pt idx="264">
                  <c:v>4.1366253329685687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4.1366253329685687</c:v>
                </c:pt>
                <c:pt idx="271">
                  <c:v>4.1366253329685687</c:v>
                </c:pt>
                <c:pt idx="272">
                  <c:v>4.1366253329685687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4.1366253329685687</c:v>
                </c:pt>
                <c:pt idx="279">
                  <c:v>4.1366253329685687</c:v>
                </c:pt>
                <c:pt idx="280">
                  <c:v>4.1366253329685687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4.1366253329685687</c:v>
                </c:pt>
                <c:pt idx="287">
                  <c:v>4.1366253329685687</c:v>
                </c:pt>
                <c:pt idx="288">
                  <c:v>4.1366253329685687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4.1366253329685687</c:v>
                </c:pt>
                <c:pt idx="295">
                  <c:v>4.1366253329685687</c:v>
                </c:pt>
                <c:pt idx="296">
                  <c:v>4.1366253329685687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4.1366253329685687</c:v>
                </c:pt>
                <c:pt idx="303">
                  <c:v>4.1366253329685687</c:v>
                </c:pt>
                <c:pt idx="304">
                  <c:v>4.1366253329685687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4.1366253329685687</c:v>
                </c:pt>
                <c:pt idx="311">
                  <c:v>4.1366253329685687</c:v>
                </c:pt>
                <c:pt idx="312">
                  <c:v>4.1366253329685687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4.1366253329685687</c:v>
                </c:pt>
                <c:pt idx="319">
                  <c:v>4.1366253329685687</c:v>
                </c:pt>
                <c:pt idx="320">
                  <c:v>4.1366253329685687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4.1366253329685687</c:v>
                </c:pt>
                <c:pt idx="327">
                  <c:v>4.1366253329685687</c:v>
                </c:pt>
                <c:pt idx="328">
                  <c:v>4.1366253329685687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4.1366253329685687</c:v>
                </c:pt>
                <c:pt idx="335">
                  <c:v>4.1366253329685687</c:v>
                </c:pt>
                <c:pt idx="336">
                  <c:v>4.1366253329685687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4.1366253329685687</c:v>
                </c:pt>
                <c:pt idx="343">
                  <c:v>4.1366253329685687</c:v>
                </c:pt>
                <c:pt idx="344">
                  <c:v>4.1366253329685687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4.1366253329685687</c:v>
                </c:pt>
                <c:pt idx="351">
                  <c:v>4.1366253329685687</c:v>
                </c:pt>
                <c:pt idx="352">
                  <c:v>4.1366253329685687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4.1366253329685687</c:v>
                </c:pt>
                <c:pt idx="359">
                  <c:v>4.1366253329685687</c:v>
                </c:pt>
                <c:pt idx="360">
                  <c:v>4.1366253329685687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4.1366253329685687</c:v>
                </c:pt>
                <c:pt idx="367">
                  <c:v>4.1366253329685687</c:v>
                </c:pt>
                <c:pt idx="368">
                  <c:v>4.1366253329685687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4.1366253329685687</c:v>
                </c:pt>
                <c:pt idx="375">
                  <c:v>4.1366253329685687</c:v>
                </c:pt>
                <c:pt idx="376">
                  <c:v>4.1366253329685687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4.1366253329685687</c:v>
                </c:pt>
                <c:pt idx="383">
                  <c:v>4.1366253329685687</c:v>
                </c:pt>
                <c:pt idx="384">
                  <c:v>4.1366253329685687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4.1366253329685687</c:v>
                </c:pt>
                <c:pt idx="391">
                  <c:v>4.1366253329685687</c:v>
                </c:pt>
                <c:pt idx="392">
                  <c:v>4.1366253329685687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4.1366253329685687</c:v>
                </c:pt>
                <c:pt idx="399">
                  <c:v>4.1366253329685687</c:v>
                </c:pt>
                <c:pt idx="400">
                  <c:v>4.1366253329685687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4.1366253329685687</c:v>
                </c:pt>
                <c:pt idx="407">
                  <c:v>4.1366253329685687</c:v>
                </c:pt>
                <c:pt idx="408">
                  <c:v>4.1366253329685687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4.1366253329685687</c:v>
                </c:pt>
                <c:pt idx="415">
                  <c:v>4.1366253329685687</c:v>
                </c:pt>
                <c:pt idx="416">
                  <c:v>4.1366253329685687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4.1366253329685687</c:v>
                </c:pt>
                <c:pt idx="423">
                  <c:v>4.1366253329685687</c:v>
                </c:pt>
                <c:pt idx="424">
                  <c:v>4.1366253329685687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4.1366253329685687</c:v>
                </c:pt>
                <c:pt idx="431">
                  <c:v>4.1366253329685687</c:v>
                </c:pt>
                <c:pt idx="432">
                  <c:v>4.1366253329685687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4.1366253329685687</c:v>
                </c:pt>
                <c:pt idx="439">
                  <c:v>4.1366253329685687</c:v>
                </c:pt>
                <c:pt idx="440">
                  <c:v>4.1366253329685687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4.1366253329685687</c:v>
                </c:pt>
                <c:pt idx="447">
                  <c:v>4.1366253329685687</c:v>
                </c:pt>
                <c:pt idx="448">
                  <c:v>4.1366253329685687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4.1366253329685687</c:v>
                </c:pt>
                <c:pt idx="455">
                  <c:v>4.1366253329685687</c:v>
                </c:pt>
                <c:pt idx="456">
                  <c:v>4.1366253329685687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4.1366253329685687</c:v>
                </c:pt>
                <c:pt idx="463">
                  <c:v>4.1366253329685687</c:v>
                </c:pt>
                <c:pt idx="464">
                  <c:v>4.1366253329685687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4.1366253329685687</c:v>
                </c:pt>
                <c:pt idx="471">
                  <c:v>4.1366253329685687</c:v>
                </c:pt>
                <c:pt idx="472">
                  <c:v>4.1366253329685687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4.1366253329685687</c:v>
                </c:pt>
                <c:pt idx="479">
                  <c:v>4.1366253329685687</c:v>
                </c:pt>
                <c:pt idx="480">
                  <c:v>4.1366253329685687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4.1366253329685687</c:v>
                </c:pt>
                <c:pt idx="487">
                  <c:v>4.1366253329685687</c:v>
                </c:pt>
                <c:pt idx="488">
                  <c:v>4.1366253329685687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4.1366253329685687</c:v>
                </c:pt>
                <c:pt idx="495">
                  <c:v>4.1366253329685687</c:v>
                </c:pt>
                <c:pt idx="496">
                  <c:v>4.1366253329685687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4.1366253329685687</c:v>
                </c:pt>
                <c:pt idx="503">
                  <c:v>4.1366253329685687</c:v>
                </c:pt>
                <c:pt idx="504">
                  <c:v>4.1366253329685687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4.1366253329685687</c:v>
                </c:pt>
                <c:pt idx="511">
                  <c:v>4.1366253329685687</c:v>
                </c:pt>
                <c:pt idx="512">
                  <c:v>4.1366253329685687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4.1366253329685687</c:v>
                </c:pt>
                <c:pt idx="519">
                  <c:v>4.1366253329685687</c:v>
                </c:pt>
                <c:pt idx="520">
                  <c:v>4.1366253329685687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4.1366253329685687</c:v>
                </c:pt>
                <c:pt idx="527">
                  <c:v>4.1366253329685687</c:v>
                </c:pt>
                <c:pt idx="528">
                  <c:v>4.1366253329685687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4.1366253329685687</c:v>
                </c:pt>
                <c:pt idx="535">
                  <c:v>4.1366253329685687</c:v>
                </c:pt>
                <c:pt idx="536">
                  <c:v>4.1366253329685687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4.1366253329685687</c:v>
                </c:pt>
                <c:pt idx="543">
                  <c:v>4.1366253329685687</c:v>
                </c:pt>
                <c:pt idx="544">
                  <c:v>4.1366253329685687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4.1366253329685687</c:v>
                </c:pt>
                <c:pt idx="551">
                  <c:v>4.1366253329685687</c:v>
                </c:pt>
                <c:pt idx="552">
                  <c:v>4.1366253329685687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4.1366253329685687</c:v>
                </c:pt>
                <c:pt idx="559">
                  <c:v>4.1366253329685687</c:v>
                </c:pt>
                <c:pt idx="560">
                  <c:v>4.1366253329685687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4.1366253329685687</c:v>
                </c:pt>
                <c:pt idx="567">
                  <c:v>4.1366253329685687</c:v>
                </c:pt>
                <c:pt idx="568">
                  <c:v>4.1366253329685687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4.1366253329685687</c:v>
                </c:pt>
                <c:pt idx="575">
                  <c:v>4.1366253329685687</c:v>
                </c:pt>
                <c:pt idx="576">
                  <c:v>4.1366253329685687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4.1366253329685687</c:v>
                </c:pt>
                <c:pt idx="583">
                  <c:v>4.1366253329685687</c:v>
                </c:pt>
                <c:pt idx="584">
                  <c:v>4.1366253329685687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4.1366253329685687</c:v>
                </c:pt>
                <c:pt idx="591">
                  <c:v>4.1366253329685687</c:v>
                </c:pt>
                <c:pt idx="592">
                  <c:v>4.1366253329685687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4.1366253329685687</c:v>
                </c:pt>
                <c:pt idx="599">
                  <c:v>4.1366253329685687</c:v>
                </c:pt>
                <c:pt idx="600">
                  <c:v>4.1366253329685687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4.1366253329685687</c:v>
                </c:pt>
                <c:pt idx="607">
                  <c:v>4.1366253329685687</c:v>
                </c:pt>
                <c:pt idx="608">
                  <c:v>4.1366253329685687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4.1366253329685687</c:v>
                </c:pt>
                <c:pt idx="615">
                  <c:v>4.1366253329685687</c:v>
                </c:pt>
                <c:pt idx="616">
                  <c:v>4.1366253329685687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4.1366253329685687</c:v>
                </c:pt>
                <c:pt idx="623">
                  <c:v>4.1366253329685687</c:v>
                </c:pt>
                <c:pt idx="624">
                  <c:v>4.1366253329685687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4.1366253329685687</c:v>
                </c:pt>
                <c:pt idx="631">
                  <c:v>4.1366253329685687</c:v>
                </c:pt>
                <c:pt idx="632">
                  <c:v>4.1366253329685687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4.1366253329685687</c:v>
                </c:pt>
                <c:pt idx="639">
                  <c:v>4.1366253329685687</c:v>
                </c:pt>
                <c:pt idx="640">
                  <c:v>4.1366253329685687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4.1366253329685687</c:v>
                </c:pt>
                <c:pt idx="647">
                  <c:v>4.1366253329685687</c:v>
                </c:pt>
                <c:pt idx="648">
                  <c:v>4.1366253329685687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4.1366253329685687</c:v>
                </c:pt>
                <c:pt idx="655">
                  <c:v>4.1366253329685687</c:v>
                </c:pt>
                <c:pt idx="656">
                  <c:v>4.1366253329685687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4.1366253329685687</c:v>
                </c:pt>
                <c:pt idx="663">
                  <c:v>4.1366253329685687</c:v>
                </c:pt>
                <c:pt idx="664">
                  <c:v>4.1366253329685687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4.1366253329685687</c:v>
                </c:pt>
                <c:pt idx="671">
                  <c:v>4.1366253329685687</c:v>
                </c:pt>
                <c:pt idx="672">
                  <c:v>4.1366253329685687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4.1366253329685687</c:v>
                </c:pt>
                <c:pt idx="679">
                  <c:v>4.1366253329685687</c:v>
                </c:pt>
                <c:pt idx="680">
                  <c:v>4.1366253329685687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4.1366253329685687</c:v>
                </c:pt>
                <c:pt idx="687">
                  <c:v>4.1366253329685687</c:v>
                </c:pt>
                <c:pt idx="688">
                  <c:v>4.1366253329685687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4.1366253329685687</c:v>
                </c:pt>
                <c:pt idx="695">
                  <c:v>4.1366253329685687</c:v>
                </c:pt>
                <c:pt idx="696">
                  <c:v>4.1366253329685687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4.1366253329685687</c:v>
                </c:pt>
                <c:pt idx="703">
                  <c:v>4.1366253329685687</c:v>
                </c:pt>
                <c:pt idx="704">
                  <c:v>4.1366253329685687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4.1366253329685687</c:v>
                </c:pt>
                <c:pt idx="711">
                  <c:v>4.1366253329685687</c:v>
                </c:pt>
                <c:pt idx="712">
                  <c:v>4.1366253329685687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4.1366253329685687</c:v>
                </c:pt>
                <c:pt idx="719">
                  <c:v>4.1366253329685687</c:v>
                </c:pt>
                <c:pt idx="720">
                  <c:v>4.1366253329685687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4.1366253329685687</c:v>
                </c:pt>
                <c:pt idx="727">
                  <c:v>4.1366253329685687</c:v>
                </c:pt>
                <c:pt idx="728">
                  <c:v>4.1366253329685687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4.1366253329685687</c:v>
                </c:pt>
                <c:pt idx="735">
                  <c:v>4.1366253329685687</c:v>
                </c:pt>
                <c:pt idx="736">
                  <c:v>4.1366253329685687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4.1366253329685687</c:v>
                </c:pt>
                <c:pt idx="743">
                  <c:v>4.1366253329685687</c:v>
                </c:pt>
                <c:pt idx="744">
                  <c:v>4.1366253329685687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4.1366253329685687</c:v>
                </c:pt>
                <c:pt idx="751">
                  <c:v>4.1366253329685687</c:v>
                </c:pt>
                <c:pt idx="752">
                  <c:v>4.1366253329685687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4.1366253329685687</c:v>
                </c:pt>
                <c:pt idx="759">
                  <c:v>4.1366253329685687</c:v>
                </c:pt>
                <c:pt idx="760">
                  <c:v>4.1366253329685687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4.1366253329685687</c:v>
                </c:pt>
                <c:pt idx="767">
                  <c:v>4.1366253329685687</c:v>
                </c:pt>
                <c:pt idx="768">
                  <c:v>4.1366253329685687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4.1366253329685687</c:v>
                </c:pt>
                <c:pt idx="775">
                  <c:v>4.1366253329685687</c:v>
                </c:pt>
                <c:pt idx="776">
                  <c:v>4.1366253329685687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4.1366253329685687</c:v>
                </c:pt>
                <c:pt idx="783">
                  <c:v>4.1366253329685687</c:v>
                </c:pt>
                <c:pt idx="784">
                  <c:v>4.1366253329685687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4.1366253329685687</c:v>
                </c:pt>
                <c:pt idx="791">
                  <c:v>4.1366253329685687</c:v>
                </c:pt>
                <c:pt idx="792">
                  <c:v>4.1366253329685687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4.1366253329685687</c:v>
                </c:pt>
                <c:pt idx="799">
                  <c:v>4.1366253329685687</c:v>
                </c:pt>
                <c:pt idx="800">
                  <c:v>4.1366253329685687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4.1366253329685687</c:v>
                </c:pt>
                <c:pt idx="807">
                  <c:v>4.1366253329685687</c:v>
                </c:pt>
                <c:pt idx="808">
                  <c:v>4.1366253329685687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4.1366253329685687</c:v>
                </c:pt>
                <c:pt idx="815">
                  <c:v>4.1366253329685687</c:v>
                </c:pt>
                <c:pt idx="816">
                  <c:v>4.1366253329685687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4.1366253329685687</c:v>
                </c:pt>
                <c:pt idx="823">
                  <c:v>4.1366253329685687</c:v>
                </c:pt>
                <c:pt idx="824">
                  <c:v>4.1366253329685687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4.1366253329685687</c:v>
                </c:pt>
                <c:pt idx="831">
                  <c:v>4.1366253329685687</c:v>
                </c:pt>
                <c:pt idx="832">
                  <c:v>4.1366253329685687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4.1366253329685687</c:v>
                </c:pt>
                <c:pt idx="839">
                  <c:v>4.1366253329685687</c:v>
                </c:pt>
                <c:pt idx="840">
                  <c:v>4.1366253329685687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4.1366253329685687</c:v>
                </c:pt>
                <c:pt idx="847">
                  <c:v>4.1366253329685687</c:v>
                </c:pt>
                <c:pt idx="848">
                  <c:v>4.1366253329685687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4.1366253329685687</c:v>
                </c:pt>
                <c:pt idx="855">
                  <c:v>4.1366253329685687</c:v>
                </c:pt>
                <c:pt idx="856">
                  <c:v>4.1366253329685687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4.1366253329685687</c:v>
                </c:pt>
                <c:pt idx="863">
                  <c:v>4.1366253329685687</c:v>
                </c:pt>
                <c:pt idx="864">
                  <c:v>4.1366253329685687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4.1366253329685687</c:v>
                </c:pt>
                <c:pt idx="871">
                  <c:v>4.1366253329685687</c:v>
                </c:pt>
                <c:pt idx="872">
                  <c:v>4.1366253329685687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4.1366253329685687</c:v>
                </c:pt>
                <c:pt idx="879">
                  <c:v>4.1366253329685687</c:v>
                </c:pt>
                <c:pt idx="880">
                  <c:v>4.1366253329685687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F-4C46-B05A-A990B69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08752"/>
        <c:axId val="863109312"/>
      </c:scatterChart>
      <c:valAx>
        <c:axId val="8631087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9312"/>
        <c:crosses val="autoZero"/>
        <c:crossBetween val="midCat"/>
      </c:valAx>
      <c:valAx>
        <c:axId val="863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87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312034301E-2"/>
          <c:y val="6.019126213186729E-2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Velocity</c:v>
          </c:tx>
          <c:spPr>
            <a:ln>
              <a:solidFill>
                <a:schemeClr val="accent2"/>
              </a:solidFill>
            </a:ln>
          </c:spPr>
          <c:marker>
            <c:spPr>
              <a:ln>
                <a:solidFill>
                  <a:schemeClr val="accent2"/>
                </a:solidFill>
              </a:ln>
            </c:spPr>
          </c:marker>
          <c:xVal>
            <c:numRef>
              <c:f>MotionToMotion!$CC$11:$CC$891</c:f>
              <c:numCache>
                <c:formatCode>0.000</c:formatCode>
                <c:ptCount val="881"/>
                <c:pt idx="0">
                  <c:v>0</c:v>
                </c:pt>
                <c:pt idx="1">
                  <c:v>2.2613350843332273E-2</c:v>
                </c:pt>
                <c:pt idx="2">
                  <c:v>2.2613350843332273E-2</c:v>
                </c:pt>
                <c:pt idx="3">
                  <c:v>4.5226701686664546E-2</c:v>
                </c:pt>
                <c:pt idx="4">
                  <c:v>0</c:v>
                </c:pt>
                <c:pt idx="5">
                  <c:v>-22110.831935702663</c:v>
                </c:pt>
                <c:pt idx="6">
                  <c:v>-22110.831935702663</c:v>
                </c:pt>
                <c:pt idx="7">
                  <c:v>0</c:v>
                </c:pt>
                <c:pt idx="8">
                  <c:v>9.0453403373329092E-2</c:v>
                </c:pt>
                <c:pt idx="9">
                  <c:v>0.1809476239529566</c:v>
                </c:pt>
                <c:pt idx="10">
                  <c:v>0.1809476239529566</c:v>
                </c:pt>
                <c:pt idx="11">
                  <c:v>0.27144184453258413</c:v>
                </c:pt>
                <c:pt idx="12">
                  <c:v>0</c:v>
                </c:pt>
                <c:pt idx="13">
                  <c:v>-30527.997748325917</c:v>
                </c:pt>
                <c:pt idx="14">
                  <c:v>-30527.997748325917</c:v>
                </c:pt>
                <c:pt idx="15">
                  <c:v>0</c:v>
                </c:pt>
                <c:pt idx="16">
                  <c:v>0.45243028569183913</c:v>
                </c:pt>
                <c:pt idx="17">
                  <c:v>0.50243028569183912</c:v>
                </c:pt>
                <c:pt idx="18">
                  <c:v>0.53897527785506905</c:v>
                </c:pt>
                <c:pt idx="19">
                  <c:v>0.58897527785506909</c:v>
                </c:pt>
                <c:pt idx="20">
                  <c:v>0</c:v>
                </c:pt>
                <c:pt idx="21">
                  <c:v>-34928.63114360506</c:v>
                </c:pt>
                <c:pt idx="22">
                  <c:v>-34928.63114360506</c:v>
                </c:pt>
                <c:pt idx="23">
                  <c:v>0</c:v>
                </c:pt>
                <c:pt idx="24">
                  <c:v>0.75437946351989305</c:v>
                </c:pt>
                <c:pt idx="25">
                  <c:v>0.80437946351989309</c:v>
                </c:pt>
                <c:pt idx="26">
                  <c:v>0.83744519228188719</c:v>
                </c:pt>
                <c:pt idx="27">
                  <c:v>0.88744519228188723</c:v>
                </c:pt>
                <c:pt idx="28">
                  <c:v>0</c:v>
                </c:pt>
                <c:pt idx="29">
                  <c:v>-37040.164067596379</c:v>
                </c:pt>
                <c:pt idx="30">
                  <c:v>-37040.164067596379</c:v>
                </c:pt>
                <c:pt idx="31">
                  <c:v>0</c:v>
                </c:pt>
                <c:pt idx="32">
                  <c:v>1.0499533709829281</c:v>
                </c:pt>
                <c:pt idx="33">
                  <c:v>1.0999533709829281</c:v>
                </c:pt>
                <c:pt idx="34">
                  <c:v>1.1990959266980252</c:v>
                </c:pt>
                <c:pt idx="35">
                  <c:v>1.2490959266980253</c:v>
                </c:pt>
                <c:pt idx="36">
                  <c:v>0</c:v>
                </c:pt>
                <c:pt idx="37">
                  <c:v>-13456.140350877193</c:v>
                </c:pt>
                <c:pt idx="38">
                  <c:v>-13456.140350877193</c:v>
                </c:pt>
                <c:pt idx="39">
                  <c:v>0</c:v>
                </c:pt>
                <c:pt idx="40">
                  <c:v>1.4982384824131221</c:v>
                </c:pt>
                <c:pt idx="41">
                  <c:v>1.5482384824131221</c:v>
                </c:pt>
                <c:pt idx="42">
                  <c:v>2.0914844617193986</c:v>
                </c:pt>
                <c:pt idx="43">
                  <c:v>2.1414844617193984</c:v>
                </c:pt>
                <c:pt idx="44">
                  <c:v>0</c:v>
                </c:pt>
                <c:pt idx="45">
                  <c:v>-1310.2619236746311</c:v>
                </c:pt>
                <c:pt idx="46">
                  <c:v>-1310.2619236746311</c:v>
                </c:pt>
                <c:pt idx="47">
                  <c:v>0</c:v>
                </c:pt>
                <c:pt idx="48">
                  <c:v>2.7847304410256748</c:v>
                </c:pt>
                <c:pt idx="49">
                  <c:v>2.9141366030533895</c:v>
                </c:pt>
                <c:pt idx="50">
                  <c:v>2.9141366030533895</c:v>
                </c:pt>
                <c:pt idx="51">
                  <c:v>3.0435427650811042</c:v>
                </c:pt>
                <c:pt idx="52">
                  <c:v>0</c:v>
                </c:pt>
                <c:pt idx="53">
                  <c:v>-14928.978575576626</c:v>
                </c:pt>
                <c:pt idx="54">
                  <c:v>-14928.978575576626</c:v>
                </c:pt>
                <c:pt idx="55">
                  <c:v>0</c:v>
                </c:pt>
                <c:pt idx="56">
                  <c:v>3.3023550891365341</c:v>
                </c:pt>
                <c:pt idx="57">
                  <c:v>3.3523550891365339</c:v>
                </c:pt>
                <c:pt idx="58">
                  <c:v>3.6694902110525516</c:v>
                </c:pt>
                <c:pt idx="59">
                  <c:v>3.7194902110525514</c:v>
                </c:pt>
                <c:pt idx="60">
                  <c:v>0</c:v>
                </c:pt>
                <c:pt idx="61">
                  <c:v>-3264.8806732612757</c:v>
                </c:pt>
                <c:pt idx="62">
                  <c:v>-3264.8806732612757</c:v>
                </c:pt>
                <c:pt idx="63">
                  <c:v>0</c:v>
                </c:pt>
                <c:pt idx="64">
                  <c:v>4.1366253329685687</c:v>
                </c:pt>
                <c:pt idx="65">
                  <c:v>4.1366253329685687</c:v>
                </c:pt>
                <c:pt idx="66">
                  <c:v>4.1366253329685687</c:v>
                </c:pt>
                <c:pt idx="67">
                  <c:v>4.1366253329685687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4.1366253329685687</c:v>
                </c:pt>
                <c:pt idx="73">
                  <c:v>4.1366253329685687</c:v>
                </c:pt>
                <c:pt idx="74">
                  <c:v>4.1366253329685687</c:v>
                </c:pt>
                <c:pt idx="75">
                  <c:v>4.1366253329685687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4.1366253329685687</c:v>
                </c:pt>
                <c:pt idx="81">
                  <c:v>4.1366253329685687</c:v>
                </c:pt>
                <c:pt idx="82">
                  <c:v>4.1366253329685687</c:v>
                </c:pt>
                <c:pt idx="83">
                  <c:v>4.1366253329685687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4.1366253329685687</c:v>
                </c:pt>
                <c:pt idx="89">
                  <c:v>4.1366253329685687</c:v>
                </c:pt>
                <c:pt idx="90">
                  <c:v>4.1366253329685687</c:v>
                </c:pt>
                <c:pt idx="91">
                  <c:v>4.1366253329685687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4.1366253329685687</c:v>
                </c:pt>
                <c:pt idx="97">
                  <c:v>4.1366253329685687</c:v>
                </c:pt>
                <c:pt idx="98">
                  <c:v>4.1366253329685687</c:v>
                </c:pt>
                <c:pt idx="99">
                  <c:v>4.1366253329685687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4.1366253329685687</c:v>
                </c:pt>
                <c:pt idx="105">
                  <c:v>4.1366253329685687</c:v>
                </c:pt>
                <c:pt idx="106">
                  <c:v>4.1366253329685687</c:v>
                </c:pt>
                <c:pt idx="107">
                  <c:v>4.1366253329685687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4.1366253329685687</c:v>
                </c:pt>
                <c:pt idx="114">
                  <c:v>4.1366253329685687</c:v>
                </c:pt>
                <c:pt idx="115">
                  <c:v>4.1366253329685687</c:v>
                </c:pt>
                <c:pt idx="116">
                  <c:v>4.1366253329685687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4.1366253329685687</c:v>
                </c:pt>
                <c:pt idx="122">
                  <c:v>4.1366253329685687</c:v>
                </c:pt>
                <c:pt idx="123">
                  <c:v>4.1366253329685687</c:v>
                </c:pt>
                <c:pt idx="124">
                  <c:v>4.1366253329685687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4.1366253329685687</c:v>
                </c:pt>
                <c:pt idx="130">
                  <c:v>4.1366253329685687</c:v>
                </c:pt>
                <c:pt idx="131">
                  <c:v>4.1366253329685687</c:v>
                </c:pt>
                <c:pt idx="132">
                  <c:v>4.1366253329685687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4.1366253329685687</c:v>
                </c:pt>
                <c:pt idx="138">
                  <c:v>4.1366253329685687</c:v>
                </c:pt>
                <c:pt idx="139">
                  <c:v>4.1366253329685687</c:v>
                </c:pt>
                <c:pt idx="140">
                  <c:v>4.1366253329685687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4.1366253329685687</c:v>
                </c:pt>
                <c:pt idx="146">
                  <c:v>4.1366253329685687</c:v>
                </c:pt>
                <c:pt idx="147">
                  <c:v>4.1366253329685687</c:v>
                </c:pt>
                <c:pt idx="148">
                  <c:v>4.1366253329685687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4.1366253329685687</c:v>
                </c:pt>
                <c:pt idx="154">
                  <c:v>4.1366253329685687</c:v>
                </c:pt>
                <c:pt idx="155">
                  <c:v>4.1366253329685687</c:v>
                </c:pt>
                <c:pt idx="156">
                  <c:v>4.1366253329685687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4.1366253329685687</c:v>
                </c:pt>
                <c:pt idx="162">
                  <c:v>4.1366253329685687</c:v>
                </c:pt>
                <c:pt idx="163">
                  <c:v>4.1366253329685687</c:v>
                </c:pt>
                <c:pt idx="164">
                  <c:v>4.1366253329685687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4.1366253329685687</c:v>
                </c:pt>
                <c:pt idx="170">
                  <c:v>4.1366253329685687</c:v>
                </c:pt>
                <c:pt idx="171">
                  <c:v>4.1366253329685687</c:v>
                </c:pt>
                <c:pt idx="172">
                  <c:v>4.1366253329685687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4.1366253329685687</c:v>
                </c:pt>
                <c:pt idx="178">
                  <c:v>4.1366253329685687</c:v>
                </c:pt>
                <c:pt idx="179">
                  <c:v>4.1366253329685687</c:v>
                </c:pt>
                <c:pt idx="180">
                  <c:v>4.1366253329685687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4.1366253329685687</c:v>
                </c:pt>
                <c:pt idx="186">
                  <c:v>4.1366253329685687</c:v>
                </c:pt>
                <c:pt idx="187">
                  <c:v>4.1366253329685687</c:v>
                </c:pt>
                <c:pt idx="188">
                  <c:v>4.1366253329685687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4.1366253329685687</c:v>
                </c:pt>
                <c:pt idx="194">
                  <c:v>4.1366253329685687</c:v>
                </c:pt>
                <c:pt idx="195">
                  <c:v>4.1366253329685687</c:v>
                </c:pt>
                <c:pt idx="196">
                  <c:v>4.1366253329685687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4.1366253329685687</c:v>
                </c:pt>
                <c:pt idx="202">
                  <c:v>4.1366253329685687</c:v>
                </c:pt>
                <c:pt idx="203">
                  <c:v>4.1366253329685687</c:v>
                </c:pt>
                <c:pt idx="204">
                  <c:v>4.1366253329685687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4.1366253329685687</c:v>
                </c:pt>
                <c:pt idx="210">
                  <c:v>4.1366253329685687</c:v>
                </c:pt>
                <c:pt idx="211">
                  <c:v>4.1366253329685687</c:v>
                </c:pt>
                <c:pt idx="212">
                  <c:v>4.1366253329685687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4.1366253329685687</c:v>
                </c:pt>
                <c:pt idx="218">
                  <c:v>4.1366253329685687</c:v>
                </c:pt>
                <c:pt idx="219">
                  <c:v>4.1366253329685687</c:v>
                </c:pt>
                <c:pt idx="220">
                  <c:v>4.1366253329685687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4.1366253329685687</c:v>
                </c:pt>
                <c:pt idx="226">
                  <c:v>4.1366253329685687</c:v>
                </c:pt>
                <c:pt idx="227">
                  <c:v>4.1366253329685687</c:v>
                </c:pt>
                <c:pt idx="228">
                  <c:v>4.1366253329685687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4.1366253329685687</c:v>
                </c:pt>
                <c:pt idx="234">
                  <c:v>4.1366253329685687</c:v>
                </c:pt>
                <c:pt idx="235">
                  <c:v>4.1366253329685687</c:v>
                </c:pt>
                <c:pt idx="236">
                  <c:v>4.1366253329685687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4.1366253329685687</c:v>
                </c:pt>
                <c:pt idx="242">
                  <c:v>4.1366253329685687</c:v>
                </c:pt>
                <c:pt idx="243">
                  <c:v>4.1366253329685687</c:v>
                </c:pt>
                <c:pt idx="244">
                  <c:v>4.1366253329685687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4.1366253329685687</c:v>
                </c:pt>
                <c:pt idx="250">
                  <c:v>4.1366253329685687</c:v>
                </c:pt>
                <c:pt idx="251">
                  <c:v>4.1366253329685687</c:v>
                </c:pt>
                <c:pt idx="252">
                  <c:v>4.1366253329685687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4.1366253329685687</c:v>
                </c:pt>
                <c:pt idx="258">
                  <c:v>4.1366253329685687</c:v>
                </c:pt>
                <c:pt idx="259">
                  <c:v>4.1366253329685687</c:v>
                </c:pt>
                <c:pt idx="260">
                  <c:v>4.1366253329685687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4.1366253329685687</c:v>
                </c:pt>
                <c:pt idx="266">
                  <c:v>4.1366253329685687</c:v>
                </c:pt>
                <c:pt idx="267">
                  <c:v>4.1366253329685687</c:v>
                </c:pt>
                <c:pt idx="268">
                  <c:v>4.1366253329685687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4.1366253329685687</c:v>
                </c:pt>
                <c:pt idx="274">
                  <c:v>4.1366253329685687</c:v>
                </c:pt>
                <c:pt idx="275">
                  <c:v>4.1366253329685687</c:v>
                </c:pt>
                <c:pt idx="276">
                  <c:v>4.1366253329685687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4.1366253329685687</c:v>
                </c:pt>
                <c:pt idx="282">
                  <c:v>4.1366253329685687</c:v>
                </c:pt>
                <c:pt idx="283">
                  <c:v>4.1366253329685687</c:v>
                </c:pt>
                <c:pt idx="284">
                  <c:v>4.1366253329685687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4.1366253329685687</c:v>
                </c:pt>
                <c:pt idx="290">
                  <c:v>4.1366253329685687</c:v>
                </c:pt>
                <c:pt idx="291">
                  <c:v>4.1366253329685687</c:v>
                </c:pt>
                <c:pt idx="292">
                  <c:v>4.1366253329685687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4.1366253329685687</c:v>
                </c:pt>
                <c:pt idx="298">
                  <c:v>4.1366253329685687</c:v>
                </c:pt>
                <c:pt idx="299">
                  <c:v>4.1366253329685687</c:v>
                </c:pt>
                <c:pt idx="300">
                  <c:v>4.1366253329685687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4.1366253329685687</c:v>
                </c:pt>
                <c:pt idx="306">
                  <c:v>4.1366253329685687</c:v>
                </c:pt>
                <c:pt idx="307">
                  <c:v>4.1366253329685687</c:v>
                </c:pt>
                <c:pt idx="308">
                  <c:v>4.1366253329685687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4.1366253329685687</c:v>
                </c:pt>
                <c:pt idx="314">
                  <c:v>4.1366253329685687</c:v>
                </c:pt>
                <c:pt idx="315">
                  <c:v>4.1366253329685687</c:v>
                </c:pt>
                <c:pt idx="316">
                  <c:v>4.1366253329685687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4.1366253329685687</c:v>
                </c:pt>
                <c:pt idx="322">
                  <c:v>4.1366253329685687</c:v>
                </c:pt>
                <c:pt idx="323">
                  <c:v>4.1366253329685687</c:v>
                </c:pt>
                <c:pt idx="324">
                  <c:v>4.1366253329685687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4.1366253329685687</c:v>
                </c:pt>
                <c:pt idx="330">
                  <c:v>4.1366253329685687</c:v>
                </c:pt>
                <c:pt idx="331">
                  <c:v>4.1366253329685687</c:v>
                </c:pt>
                <c:pt idx="332">
                  <c:v>4.1366253329685687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4.1366253329685687</c:v>
                </c:pt>
                <c:pt idx="338">
                  <c:v>4.1366253329685687</c:v>
                </c:pt>
                <c:pt idx="339">
                  <c:v>4.1366253329685687</c:v>
                </c:pt>
                <c:pt idx="340">
                  <c:v>4.1366253329685687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4.1366253329685687</c:v>
                </c:pt>
                <c:pt idx="346">
                  <c:v>4.1366253329685687</c:v>
                </c:pt>
                <c:pt idx="347">
                  <c:v>4.1366253329685687</c:v>
                </c:pt>
                <c:pt idx="348">
                  <c:v>4.1366253329685687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4.1366253329685687</c:v>
                </c:pt>
                <c:pt idx="354">
                  <c:v>4.1366253329685687</c:v>
                </c:pt>
                <c:pt idx="355">
                  <c:v>4.1366253329685687</c:v>
                </c:pt>
                <c:pt idx="356">
                  <c:v>4.1366253329685687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4.1366253329685687</c:v>
                </c:pt>
                <c:pt idx="362">
                  <c:v>4.1366253329685687</c:v>
                </c:pt>
                <c:pt idx="363">
                  <c:v>4.1366253329685687</c:v>
                </c:pt>
                <c:pt idx="364">
                  <c:v>4.1366253329685687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4.1366253329685687</c:v>
                </c:pt>
                <c:pt idx="370">
                  <c:v>4.1366253329685687</c:v>
                </c:pt>
                <c:pt idx="371">
                  <c:v>4.1366253329685687</c:v>
                </c:pt>
                <c:pt idx="372">
                  <c:v>4.1366253329685687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4.1366253329685687</c:v>
                </c:pt>
                <c:pt idx="378">
                  <c:v>4.1366253329685687</c:v>
                </c:pt>
                <c:pt idx="379">
                  <c:v>4.1366253329685687</c:v>
                </c:pt>
                <c:pt idx="380">
                  <c:v>4.1366253329685687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4.1366253329685687</c:v>
                </c:pt>
                <c:pt idx="386">
                  <c:v>4.1366253329685687</c:v>
                </c:pt>
                <c:pt idx="387">
                  <c:v>4.1366253329685687</c:v>
                </c:pt>
                <c:pt idx="388">
                  <c:v>4.1366253329685687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4.1366253329685687</c:v>
                </c:pt>
                <c:pt idx="394">
                  <c:v>4.1366253329685687</c:v>
                </c:pt>
                <c:pt idx="395">
                  <c:v>4.1366253329685687</c:v>
                </c:pt>
                <c:pt idx="396">
                  <c:v>4.1366253329685687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4.1366253329685687</c:v>
                </c:pt>
                <c:pt idx="402">
                  <c:v>4.1366253329685687</c:v>
                </c:pt>
                <c:pt idx="403">
                  <c:v>4.1366253329685687</c:v>
                </c:pt>
                <c:pt idx="404">
                  <c:v>4.1366253329685687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4.1366253329685687</c:v>
                </c:pt>
                <c:pt idx="410">
                  <c:v>4.1366253329685687</c:v>
                </c:pt>
                <c:pt idx="411">
                  <c:v>4.1366253329685687</c:v>
                </c:pt>
                <c:pt idx="412">
                  <c:v>4.1366253329685687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4.1366253329685687</c:v>
                </c:pt>
                <c:pt idx="418">
                  <c:v>4.1366253329685687</c:v>
                </c:pt>
                <c:pt idx="419">
                  <c:v>4.1366253329685687</c:v>
                </c:pt>
                <c:pt idx="420">
                  <c:v>4.1366253329685687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4.1366253329685687</c:v>
                </c:pt>
                <c:pt idx="426">
                  <c:v>4.1366253329685687</c:v>
                </c:pt>
                <c:pt idx="427">
                  <c:v>4.1366253329685687</c:v>
                </c:pt>
                <c:pt idx="428">
                  <c:v>4.1366253329685687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4.1366253329685687</c:v>
                </c:pt>
                <c:pt idx="434">
                  <c:v>4.1366253329685687</c:v>
                </c:pt>
                <c:pt idx="435">
                  <c:v>4.1366253329685687</c:v>
                </c:pt>
                <c:pt idx="436">
                  <c:v>4.1366253329685687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4.1366253329685687</c:v>
                </c:pt>
                <c:pt idx="442">
                  <c:v>4.1366253329685687</c:v>
                </c:pt>
                <c:pt idx="443">
                  <c:v>4.1366253329685687</c:v>
                </c:pt>
                <c:pt idx="444">
                  <c:v>4.1366253329685687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4.1366253329685687</c:v>
                </c:pt>
                <c:pt idx="450">
                  <c:v>4.1366253329685687</c:v>
                </c:pt>
                <c:pt idx="451">
                  <c:v>4.1366253329685687</c:v>
                </c:pt>
                <c:pt idx="452">
                  <c:v>4.1366253329685687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4.1366253329685687</c:v>
                </c:pt>
                <c:pt idx="458">
                  <c:v>4.1366253329685687</c:v>
                </c:pt>
                <c:pt idx="459">
                  <c:v>4.1366253329685687</c:v>
                </c:pt>
                <c:pt idx="460">
                  <c:v>4.1366253329685687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4.1366253329685687</c:v>
                </c:pt>
                <c:pt idx="466">
                  <c:v>4.1366253329685687</c:v>
                </c:pt>
                <c:pt idx="467">
                  <c:v>4.1366253329685687</c:v>
                </c:pt>
                <c:pt idx="468">
                  <c:v>4.1366253329685687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4.1366253329685687</c:v>
                </c:pt>
                <c:pt idx="474">
                  <c:v>4.1366253329685687</c:v>
                </c:pt>
                <c:pt idx="475">
                  <c:v>4.1366253329685687</c:v>
                </c:pt>
                <c:pt idx="476">
                  <c:v>4.1366253329685687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4.1366253329685687</c:v>
                </c:pt>
                <c:pt idx="482">
                  <c:v>4.1366253329685687</c:v>
                </c:pt>
                <c:pt idx="483">
                  <c:v>4.1366253329685687</c:v>
                </c:pt>
                <c:pt idx="484">
                  <c:v>4.1366253329685687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4.1366253329685687</c:v>
                </c:pt>
                <c:pt idx="490">
                  <c:v>4.1366253329685687</c:v>
                </c:pt>
                <c:pt idx="491">
                  <c:v>4.1366253329685687</c:v>
                </c:pt>
                <c:pt idx="492">
                  <c:v>4.1366253329685687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4.1366253329685687</c:v>
                </c:pt>
                <c:pt idx="498">
                  <c:v>4.1366253329685687</c:v>
                </c:pt>
                <c:pt idx="499">
                  <c:v>4.1366253329685687</c:v>
                </c:pt>
                <c:pt idx="500">
                  <c:v>4.1366253329685687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4.1366253329685687</c:v>
                </c:pt>
                <c:pt idx="506">
                  <c:v>4.1366253329685687</c:v>
                </c:pt>
                <c:pt idx="507">
                  <c:v>4.1366253329685687</c:v>
                </c:pt>
                <c:pt idx="508">
                  <c:v>4.1366253329685687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4.1366253329685687</c:v>
                </c:pt>
                <c:pt idx="514">
                  <c:v>4.1366253329685687</c:v>
                </c:pt>
                <c:pt idx="515">
                  <c:v>4.1366253329685687</c:v>
                </c:pt>
                <c:pt idx="516">
                  <c:v>4.1366253329685687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4.1366253329685687</c:v>
                </c:pt>
                <c:pt idx="522">
                  <c:v>4.1366253329685687</c:v>
                </c:pt>
                <c:pt idx="523">
                  <c:v>4.1366253329685687</c:v>
                </c:pt>
                <c:pt idx="524">
                  <c:v>4.1366253329685687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4.1366253329685687</c:v>
                </c:pt>
                <c:pt idx="530">
                  <c:v>4.1366253329685687</c:v>
                </c:pt>
                <c:pt idx="531">
                  <c:v>4.1366253329685687</c:v>
                </c:pt>
                <c:pt idx="532">
                  <c:v>4.1366253329685687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4.1366253329685687</c:v>
                </c:pt>
                <c:pt idx="538">
                  <c:v>4.1366253329685687</c:v>
                </c:pt>
                <c:pt idx="539">
                  <c:v>4.1366253329685687</c:v>
                </c:pt>
                <c:pt idx="540">
                  <c:v>4.1366253329685687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4.1366253329685687</c:v>
                </c:pt>
                <c:pt idx="546">
                  <c:v>4.1366253329685687</c:v>
                </c:pt>
                <c:pt idx="547">
                  <c:v>4.1366253329685687</c:v>
                </c:pt>
                <c:pt idx="548">
                  <c:v>4.1366253329685687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4.1366253329685687</c:v>
                </c:pt>
                <c:pt idx="554">
                  <c:v>4.1366253329685687</c:v>
                </c:pt>
                <c:pt idx="555">
                  <c:v>4.1366253329685687</c:v>
                </c:pt>
                <c:pt idx="556">
                  <c:v>4.1366253329685687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4.1366253329685687</c:v>
                </c:pt>
                <c:pt idx="562">
                  <c:v>4.1366253329685687</c:v>
                </c:pt>
                <c:pt idx="563">
                  <c:v>4.1366253329685687</c:v>
                </c:pt>
                <c:pt idx="564">
                  <c:v>4.1366253329685687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4.1366253329685687</c:v>
                </c:pt>
                <c:pt idx="570">
                  <c:v>4.1366253329685687</c:v>
                </c:pt>
                <c:pt idx="571">
                  <c:v>4.1366253329685687</c:v>
                </c:pt>
                <c:pt idx="572">
                  <c:v>4.1366253329685687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4.1366253329685687</c:v>
                </c:pt>
                <c:pt idx="578">
                  <c:v>4.1366253329685687</c:v>
                </c:pt>
                <c:pt idx="579">
                  <c:v>4.1366253329685687</c:v>
                </c:pt>
                <c:pt idx="580">
                  <c:v>4.1366253329685687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4.1366253329685687</c:v>
                </c:pt>
                <c:pt idx="586">
                  <c:v>4.1366253329685687</c:v>
                </c:pt>
                <c:pt idx="587">
                  <c:v>4.1366253329685687</c:v>
                </c:pt>
                <c:pt idx="588">
                  <c:v>4.1366253329685687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4.1366253329685687</c:v>
                </c:pt>
                <c:pt idx="594">
                  <c:v>4.1366253329685687</c:v>
                </c:pt>
                <c:pt idx="595">
                  <c:v>4.1366253329685687</c:v>
                </c:pt>
                <c:pt idx="596">
                  <c:v>4.1366253329685687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4.1366253329685687</c:v>
                </c:pt>
                <c:pt idx="602">
                  <c:v>4.1366253329685687</c:v>
                </c:pt>
                <c:pt idx="603">
                  <c:v>4.1366253329685687</c:v>
                </c:pt>
                <c:pt idx="604">
                  <c:v>4.1366253329685687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4.1366253329685687</c:v>
                </c:pt>
                <c:pt idx="610">
                  <c:v>4.1366253329685687</c:v>
                </c:pt>
                <c:pt idx="611">
                  <c:v>4.1366253329685687</c:v>
                </c:pt>
                <c:pt idx="612">
                  <c:v>4.1366253329685687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4.1366253329685687</c:v>
                </c:pt>
                <c:pt idx="618">
                  <c:v>4.1366253329685687</c:v>
                </c:pt>
                <c:pt idx="619">
                  <c:v>4.1366253329685687</c:v>
                </c:pt>
                <c:pt idx="620">
                  <c:v>4.1366253329685687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4.1366253329685687</c:v>
                </c:pt>
                <c:pt idx="626">
                  <c:v>4.1366253329685687</c:v>
                </c:pt>
                <c:pt idx="627">
                  <c:v>4.1366253329685687</c:v>
                </c:pt>
                <c:pt idx="628">
                  <c:v>4.1366253329685687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4.1366253329685687</c:v>
                </c:pt>
                <c:pt idx="634">
                  <c:v>4.1366253329685687</c:v>
                </c:pt>
                <c:pt idx="635">
                  <c:v>4.1366253329685687</c:v>
                </c:pt>
                <c:pt idx="636">
                  <c:v>4.1366253329685687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4.1366253329685687</c:v>
                </c:pt>
                <c:pt idx="642">
                  <c:v>4.1366253329685687</c:v>
                </c:pt>
                <c:pt idx="643">
                  <c:v>4.1366253329685687</c:v>
                </c:pt>
                <c:pt idx="644">
                  <c:v>4.1366253329685687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4.1366253329685687</c:v>
                </c:pt>
                <c:pt idx="650">
                  <c:v>4.1366253329685687</c:v>
                </c:pt>
                <c:pt idx="651">
                  <c:v>4.1366253329685687</c:v>
                </c:pt>
                <c:pt idx="652">
                  <c:v>4.1366253329685687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4.1366253329685687</c:v>
                </c:pt>
                <c:pt idx="658">
                  <c:v>4.1366253329685687</c:v>
                </c:pt>
                <c:pt idx="659">
                  <c:v>4.1366253329685687</c:v>
                </c:pt>
                <c:pt idx="660">
                  <c:v>4.1366253329685687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4.1366253329685687</c:v>
                </c:pt>
                <c:pt idx="666">
                  <c:v>4.1366253329685687</c:v>
                </c:pt>
                <c:pt idx="667">
                  <c:v>4.1366253329685687</c:v>
                </c:pt>
                <c:pt idx="668">
                  <c:v>4.1366253329685687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4.1366253329685687</c:v>
                </c:pt>
                <c:pt idx="674">
                  <c:v>4.1366253329685687</c:v>
                </c:pt>
                <c:pt idx="675">
                  <c:v>4.1366253329685687</c:v>
                </c:pt>
                <c:pt idx="676">
                  <c:v>4.1366253329685687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4.1366253329685687</c:v>
                </c:pt>
                <c:pt idx="682">
                  <c:v>4.1366253329685687</c:v>
                </c:pt>
                <c:pt idx="683">
                  <c:v>4.1366253329685687</c:v>
                </c:pt>
                <c:pt idx="684">
                  <c:v>4.1366253329685687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4.1366253329685687</c:v>
                </c:pt>
                <c:pt idx="690">
                  <c:v>4.1366253329685687</c:v>
                </c:pt>
                <c:pt idx="691">
                  <c:v>4.1366253329685687</c:v>
                </c:pt>
                <c:pt idx="692">
                  <c:v>4.1366253329685687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4.1366253329685687</c:v>
                </c:pt>
                <c:pt idx="698">
                  <c:v>4.1366253329685687</c:v>
                </c:pt>
                <c:pt idx="699">
                  <c:v>4.1366253329685687</c:v>
                </c:pt>
                <c:pt idx="700">
                  <c:v>4.1366253329685687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4.1366253329685687</c:v>
                </c:pt>
                <c:pt idx="706">
                  <c:v>4.1366253329685687</c:v>
                </c:pt>
                <c:pt idx="707">
                  <c:v>4.1366253329685687</c:v>
                </c:pt>
                <c:pt idx="708">
                  <c:v>4.1366253329685687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4.1366253329685687</c:v>
                </c:pt>
                <c:pt idx="714">
                  <c:v>4.1366253329685687</c:v>
                </c:pt>
                <c:pt idx="715">
                  <c:v>4.1366253329685687</c:v>
                </c:pt>
                <c:pt idx="716">
                  <c:v>4.1366253329685687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4.1366253329685687</c:v>
                </c:pt>
                <c:pt idx="722">
                  <c:v>4.1366253329685687</c:v>
                </c:pt>
                <c:pt idx="723">
                  <c:v>4.1366253329685687</c:v>
                </c:pt>
                <c:pt idx="724">
                  <c:v>4.1366253329685687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4.1366253329685687</c:v>
                </c:pt>
                <c:pt idx="730">
                  <c:v>4.1366253329685687</c:v>
                </c:pt>
                <c:pt idx="731">
                  <c:v>4.1366253329685687</c:v>
                </c:pt>
                <c:pt idx="732">
                  <c:v>4.1366253329685687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4.1366253329685687</c:v>
                </c:pt>
                <c:pt idx="738">
                  <c:v>4.1366253329685687</c:v>
                </c:pt>
                <c:pt idx="739">
                  <c:v>4.1366253329685687</c:v>
                </c:pt>
                <c:pt idx="740">
                  <c:v>4.1366253329685687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4.1366253329685687</c:v>
                </c:pt>
                <c:pt idx="746">
                  <c:v>4.1366253329685687</c:v>
                </c:pt>
                <c:pt idx="747">
                  <c:v>4.1366253329685687</c:v>
                </c:pt>
                <c:pt idx="748">
                  <c:v>4.1366253329685687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4.1366253329685687</c:v>
                </c:pt>
                <c:pt idx="754">
                  <c:v>4.1366253329685687</c:v>
                </c:pt>
                <c:pt idx="755">
                  <c:v>4.1366253329685687</c:v>
                </c:pt>
                <c:pt idx="756">
                  <c:v>4.1366253329685687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4.1366253329685687</c:v>
                </c:pt>
                <c:pt idx="762">
                  <c:v>4.1366253329685687</c:v>
                </c:pt>
                <c:pt idx="763">
                  <c:v>4.1366253329685687</c:v>
                </c:pt>
                <c:pt idx="764">
                  <c:v>4.1366253329685687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4.1366253329685687</c:v>
                </c:pt>
                <c:pt idx="770">
                  <c:v>4.1366253329685687</c:v>
                </c:pt>
                <c:pt idx="771">
                  <c:v>4.1366253329685687</c:v>
                </c:pt>
                <c:pt idx="772">
                  <c:v>4.1366253329685687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4.1366253329685687</c:v>
                </c:pt>
                <c:pt idx="778">
                  <c:v>4.1366253329685687</c:v>
                </c:pt>
                <c:pt idx="779">
                  <c:v>4.1366253329685687</c:v>
                </c:pt>
                <c:pt idx="780">
                  <c:v>4.1366253329685687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4.1366253329685687</c:v>
                </c:pt>
                <c:pt idx="786">
                  <c:v>4.1366253329685687</c:v>
                </c:pt>
                <c:pt idx="787">
                  <c:v>4.1366253329685687</c:v>
                </c:pt>
                <c:pt idx="788">
                  <c:v>4.1366253329685687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4.1366253329685687</c:v>
                </c:pt>
                <c:pt idx="794">
                  <c:v>4.1366253329685687</c:v>
                </c:pt>
                <c:pt idx="795">
                  <c:v>4.1366253329685687</c:v>
                </c:pt>
                <c:pt idx="796">
                  <c:v>4.1366253329685687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4.1366253329685687</c:v>
                </c:pt>
                <c:pt idx="802">
                  <c:v>4.1366253329685687</c:v>
                </c:pt>
                <c:pt idx="803">
                  <c:v>4.1366253329685687</c:v>
                </c:pt>
                <c:pt idx="804">
                  <c:v>4.1366253329685687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4.1366253329685687</c:v>
                </c:pt>
                <c:pt idx="810">
                  <c:v>4.1366253329685687</c:v>
                </c:pt>
                <c:pt idx="811">
                  <c:v>4.1366253329685687</c:v>
                </c:pt>
                <c:pt idx="812">
                  <c:v>4.1366253329685687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4.1366253329685687</c:v>
                </c:pt>
                <c:pt idx="818">
                  <c:v>4.1366253329685687</c:v>
                </c:pt>
                <c:pt idx="819">
                  <c:v>4.1366253329685687</c:v>
                </c:pt>
                <c:pt idx="820">
                  <c:v>4.1366253329685687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4.1366253329685687</c:v>
                </c:pt>
                <c:pt idx="826">
                  <c:v>4.1366253329685687</c:v>
                </c:pt>
                <c:pt idx="827">
                  <c:v>4.1366253329685687</c:v>
                </c:pt>
                <c:pt idx="828">
                  <c:v>4.1366253329685687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4.1366253329685687</c:v>
                </c:pt>
                <c:pt idx="834">
                  <c:v>4.1366253329685687</c:v>
                </c:pt>
                <c:pt idx="835">
                  <c:v>4.1366253329685687</c:v>
                </c:pt>
                <c:pt idx="836">
                  <c:v>4.1366253329685687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4.1366253329685687</c:v>
                </c:pt>
                <c:pt idx="842">
                  <c:v>4.1366253329685687</c:v>
                </c:pt>
                <c:pt idx="843">
                  <c:v>4.1366253329685687</c:v>
                </c:pt>
                <c:pt idx="844">
                  <c:v>4.1366253329685687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4.1366253329685687</c:v>
                </c:pt>
                <c:pt idx="850">
                  <c:v>4.1366253329685687</c:v>
                </c:pt>
                <c:pt idx="851">
                  <c:v>4.1366253329685687</c:v>
                </c:pt>
                <c:pt idx="852">
                  <c:v>4.1366253329685687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4.1366253329685687</c:v>
                </c:pt>
                <c:pt idx="858">
                  <c:v>4.1366253329685687</c:v>
                </c:pt>
                <c:pt idx="859">
                  <c:v>4.1366253329685687</c:v>
                </c:pt>
                <c:pt idx="860">
                  <c:v>4.1366253329685687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4.1366253329685687</c:v>
                </c:pt>
                <c:pt idx="866">
                  <c:v>4.1366253329685687</c:v>
                </c:pt>
                <c:pt idx="867">
                  <c:v>4.1366253329685687</c:v>
                </c:pt>
                <c:pt idx="868">
                  <c:v>4.1366253329685687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4.1366253329685687</c:v>
                </c:pt>
                <c:pt idx="874">
                  <c:v>4.1366253329685687</c:v>
                </c:pt>
                <c:pt idx="875">
                  <c:v>4.1366253329685687</c:v>
                </c:pt>
                <c:pt idx="876">
                  <c:v>4.1366253329685687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xVal>
          <c:yVal>
            <c:numRef>
              <c:f>MotionToMotion!$CE$11:$CE$891</c:f>
              <c:numCache>
                <c:formatCode>0.000</c:formatCode>
                <c:ptCount val="881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1000</c:v>
                </c:pt>
                <c:pt idx="4">
                  <c:v>533.92002626499846</c:v>
                </c:pt>
                <c:pt idx="5">
                  <c:v>554.6489312047197</c:v>
                </c:pt>
                <c:pt idx="6">
                  <c:v>554.6489312047197</c:v>
                </c:pt>
                <c:pt idx="7">
                  <c:v>567.8400525299968</c:v>
                </c:pt>
                <c:pt idx="8">
                  <c:v>0</c:v>
                </c:pt>
                <c:pt idx="9">
                  <c:v>1381.3036810456888</c:v>
                </c:pt>
                <c:pt idx="10">
                  <c:v>1381.3036810456888</c:v>
                </c:pt>
                <c:pt idx="11">
                  <c:v>2762.6073620913776</c:v>
                </c:pt>
                <c:pt idx="12">
                  <c:v>250</c:v>
                </c:pt>
                <c:pt idx="13">
                  <c:v>458.33333333333331</c:v>
                </c:pt>
                <c:pt idx="14">
                  <c:v>458.33333333333331</c:v>
                </c:pt>
                <c:pt idx="15">
                  <c:v>500.00000000000006</c:v>
                </c:pt>
                <c:pt idx="16">
                  <c:v>0</c:v>
                </c:pt>
                <c:pt idx="17">
                  <c:v>873.21577859012655</c:v>
                </c:pt>
                <c:pt idx="18">
                  <c:v>2149.682330005523</c:v>
                </c:pt>
                <c:pt idx="19">
                  <c:v>3022.8981085956493</c:v>
                </c:pt>
                <c:pt idx="20">
                  <c:v>293.61920072578226</c:v>
                </c:pt>
                <c:pt idx="21">
                  <c:v>430.21050984572929</c:v>
                </c:pt>
                <c:pt idx="22">
                  <c:v>485.44640369016457</c:v>
                </c:pt>
                <c:pt idx="23">
                  <c:v>500.00000000000006</c:v>
                </c:pt>
                <c:pt idx="24">
                  <c:v>0</c:v>
                </c:pt>
                <c:pt idx="25">
                  <c:v>926.00410168990948</c:v>
                </c:pt>
                <c:pt idx="26">
                  <c:v>2150.7641200488115</c:v>
                </c:pt>
                <c:pt idx="27">
                  <c:v>3076.768221738721</c:v>
                </c:pt>
                <c:pt idx="28">
                  <c:v>295.29379717129621</c:v>
                </c:pt>
                <c:pt idx="29">
                  <c:v>433.69880656340041</c:v>
                </c:pt>
                <c:pt idx="30">
                  <c:v>484.56659830516816</c:v>
                </c:pt>
                <c:pt idx="31">
                  <c:v>499.99999999999994</c:v>
                </c:pt>
                <c:pt idx="32">
                  <c:v>0</c:v>
                </c:pt>
                <c:pt idx="33">
                  <c:v>336.40350877192981</c:v>
                </c:pt>
                <c:pt idx="34">
                  <c:v>1670.4796532189384</c:v>
                </c:pt>
                <c:pt idx="35">
                  <c:v>2006.8831619908683</c:v>
                </c:pt>
                <c:pt idx="36">
                  <c:v>300.17207904977158</c:v>
                </c:pt>
                <c:pt idx="37">
                  <c:v>394.90951200311616</c:v>
                </c:pt>
                <c:pt idx="38">
                  <c:v>494.39327485380107</c:v>
                </c:pt>
                <c:pt idx="39">
                  <c:v>499.99999999999989</c:v>
                </c:pt>
                <c:pt idx="40">
                  <c:v>0</c:v>
                </c:pt>
                <c:pt idx="41">
                  <c:v>32.756548091865774</c:v>
                </c:pt>
                <c:pt idx="42">
                  <c:v>744.55106996621635</c:v>
                </c:pt>
                <c:pt idx="43">
                  <c:v>777.3076180580822</c:v>
                </c:pt>
                <c:pt idx="44">
                  <c:v>250.00000000000006</c:v>
                </c:pt>
                <c:pt idx="45">
                  <c:v>288.3194384347064</c:v>
                </c:pt>
                <c:pt idx="46">
                  <c:v>499.45405753180239</c:v>
                </c:pt>
                <c:pt idx="47">
                  <c:v>500.00000000000017</c:v>
                </c:pt>
                <c:pt idx="48">
                  <c:v>0</c:v>
                </c:pt>
                <c:pt idx="49">
                  <c:v>965.95091022967586</c:v>
                </c:pt>
                <c:pt idx="50">
                  <c:v>965.95091022967586</c:v>
                </c:pt>
                <c:pt idx="51">
                  <c:v>1931.9018204593515</c:v>
                </c:pt>
                <c:pt idx="52">
                  <c:v>250.00000000000009</c:v>
                </c:pt>
                <c:pt idx="53">
                  <c:v>458.33333333333343</c:v>
                </c:pt>
                <c:pt idx="54">
                  <c:v>458.33333333333343</c:v>
                </c:pt>
                <c:pt idx="55">
                  <c:v>500.00000000000006</c:v>
                </c:pt>
                <c:pt idx="56">
                  <c:v>0</c:v>
                </c:pt>
                <c:pt idx="57">
                  <c:v>81.622016831531894</c:v>
                </c:pt>
                <c:pt idx="58">
                  <c:v>1117.0303471874961</c:v>
                </c:pt>
                <c:pt idx="59">
                  <c:v>1198.652364019028</c:v>
                </c:pt>
                <c:pt idx="60">
                  <c:v>249.99999999999994</c:v>
                </c:pt>
                <c:pt idx="61">
                  <c:v>308.57225125375919</c:v>
                </c:pt>
                <c:pt idx="62">
                  <c:v>498.63963305280771</c:v>
                </c:pt>
                <c:pt idx="63">
                  <c:v>499.99999999999989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0-4BE6-9EC0-915F7121A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11552"/>
        <c:axId val="863336736"/>
      </c:scatterChart>
      <c:valAx>
        <c:axId val="8631115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6736"/>
        <c:crosses val="autoZero"/>
        <c:crossBetween val="midCat"/>
      </c:valAx>
      <c:valAx>
        <c:axId val="8633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115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540193854E-2"/>
          <c:y val="0.20244560522739621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Acceleration</c:v>
          </c:tx>
          <c:spPr>
            <a:ln>
              <a:solidFill>
                <a:srgbClr val="C00000"/>
              </a:solidFill>
            </a:ln>
          </c:spPr>
          <c:marker>
            <c:spPr>
              <a:ln>
                <a:solidFill>
                  <a:srgbClr val="C00000"/>
                </a:solidFill>
              </a:ln>
            </c:spPr>
          </c:marker>
          <c:xVal>
            <c:numRef>
              <c:f>MotionToMotion!$CC$11:$CC$891</c:f>
              <c:numCache>
                <c:formatCode>0.000</c:formatCode>
                <c:ptCount val="881"/>
                <c:pt idx="0">
                  <c:v>0</c:v>
                </c:pt>
                <c:pt idx="1">
                  <c:v>2.2613350843332273E-2</c:v>
                </c:pt>
                <c:pt idx="2">
                  <c:v>2.2613350843332273E-2</c:v>
                </c:pt>
                <c:pt idx="3">
                  <c:v>4.5226701686664546E-2</c:v>
                </c:pt>
                <c:pt idx="4">
                  <c:v>0</c:v>
                </c:pt>
                <c:pt idx="5">
                  <c:v>-22110.831935702663</c:v>
                </c:pt>
                <c:pt idx="6">
                  <c:v>-22110.831935702663</c:v>
                </c:pt>
                <c:pt idx="7">
                  <c:v>0</c:v>
                </c:pt>
                <c:pt idx="8">
                  <c:v>9.0453403373329092E-2</c:v>
                </c:pt>
                <c:pt idx="9">
                  <c:v>0.1809476239529566</c:v>
                </c:pt>
                <c:pt idx="10">
                  <c:v>0.1809476239529566</c:v>
                </c:pt>
                <c:pt idx="11">
                  <c:v>0.27144184453258413</c:v>
                </c:pt>
                <c:pt idx="12">
                  <c:v>0</c:v>
                </c:pt>
                <c:pt idx="13">
                  <c:v>-30527.997748325917</c:v>
                </c:pt>
                <c:pt idx="14">
                  <c:v>-30527.997748325917</c:v>
                </c:pt>
                <c:pt idx="15">
                  <c:v>0</c:v>
                </c:pt>
                <c:pt idx="16">
                  <c:v>0.45243028569183913</c:v>
                </c:pt>
                <c:pt idx="17">
                  <c:v>0.50243028569183912</c:v>
                </c:pt>
                <c:pt idx="18">
                  <c:v>0.53897527785506905</c:v>
                </c:pt>
                <c:pt idx="19">
                  <c:v>0.58897527785506909</c:v>
                </c:pt>
                <c:pt idx="20">
                  <c:v>0</c:v>
                </c:pt>
                <c:pt idx="21">
                  <c:v>-34928.63114360506</c:v>
                </c:pt>
                <c:pt idx="22">
                  <c:v>-34928.63114360506</c:v>
                </c:pt>
                <c:pt idx="23">
                  <c:v>0</c:v>
                </c:pt>
                <c:pt idx="24">
                  <c:v>0.75437946351989305</c:v>
                </c:pt>
                <c:pt idx="25">
                  <c:v>0.80437946351989309</c:v>
                </c:pt>
                <c:pt idx="26">
                  <c:v>0.83744519228188719</c:v>
                </c:pt>
                <c:pt idx="27">
                  <c:v>0.88744519228188723</c:v>
                </c:pt>
                <c:pt idx="28">
                  <c:v>0</c:v>
                </c:pt>
                <c:pt idx="29">
                  <c:v>-37040.164067596379</c:v>
                </c:pt>
                <c:pt idx="30">
                  <c:v>-37040.164067596379</c:v>
                </c:pt>
                <c:pt idx="31">
                  <c:v>0</c:v>
                </c:pt>
                <c:pt idx="32">
                  <c:v>1.0499533709829281</c:v>
                </c:pt>
                <c:pt idx="33">
                  <c:v>1.0999533709829281</c:v>
                </c:pt>
                <c:pt idx="34">
                  <c:v>1.1990959266980252</c:v>
                </c:pt>
                <c:pt idx="35">
                  <c:v>1.2490959266980253</c:v>
                </c:pt>
                <c:pt idx="36">
                  <c:v>0</c:v>
                </c:pt>
                <c:pt idx="37">
                  <c:v>-13456.140350877193</c:v>
                </c:pt>
                <c:pt idx="38">
                  <c:v>-13456.140350877193</c:v>
                </c:pt>
                <c:pt idx="39">
                  <c:v>0</c:v>
                </c:pt>
                <c:pt idx="40">
                  <c:v>1.4982384824131221</c:v>
                </c:pt>
                <c:pt idx="41">
                  <c:v>1.5482384824131221</c:v>
                </c:pt>
                <c:pt idx="42">
                  <c:v>2.0914844617193986</c:v>
                </c:pt>
                <c:pt idx="43">
                  <c:v>2.1414844617193984</c:v>
                </c:pt>
                <c:pt idx="44">
                  <c:v>0</c:v>
                </c:pt>
                <c:pt idx="45">
                  <c:v>-1310.2619236746311</c:v>
                </c:pt>
                <c:pt idx="46">
                  <c:v>-1310.2619236746311</c:v>
                </c:pt>
                <c:pt idx="47">
                  <c:v>0</c:v>
                </c:pt>
                <c:pt idx="48">
                  <c:v>2.7847304410256748</c:v>
                </c:pt>
                <c:pt idx="49">
                  <c:v>2.9141366030533895</c:v>
                </c:pt>
                <c:pt idx="50">
                  <c:v>2.9141366030533895</c:v>
                </c:pt>
                <c:pt idx="51">
                  <c:v>3.0435427650811042</c:v>
                </c:pt>
                <c:pt idx="52">
                  <c:v>0</c:v>
                </c:pt>
                <c:pt idx="53">
                  <c:v>-14928.978575576626</c:v>
                </c:pt>
                <c:pt idx="54">
                  <c:v>-14928.978575576626</c:v>
                </c:pt>
                <c:pt idx="55">
                  <c:v>0</c:v>
                </c:pt>
                <c:pt idx="56">
                  <c:v>3.3023550891365341</c:v>
                </c:pt>
                <c:pt idx="57">
                  <c:v>3.3523550891365339</c:v>
                </c:pt>
                <c:pt idx="58">
                  <c:v>3.6694902110525516</c:v>
                </c:pt>
                <c:pt idx="59">
                  <c:v>3.7194902110525514</c:v>
                </c:pt>
                <c:pt idx="60">
                  <c:v>0</c:v>
                </c:pt>
                <c:pt idx="61">
                  <c:v>-3264.8806732612757</c:v>
                </c:pt>
                <c:pt idx="62">
                  <c:v>-3264.8806732612757</c:v>
                </c:pt>
                <c:pt idx="63">
                  <c:v>0</c:v>
                </c:pt>
                <c:pt idx="64">
                  <c:v>4.1366253329685687</c:v>
                </c:pt>
                <c:pt idx="65">
                  <c:v>4.1366253329685687</c:v>
                </c:pt>
                <c:pt idx="66">
                  <c:v>4.1366253329685687</c:v>
                </c:pt>
                <c:pt idx="67">
                  <c:v>4.1366253329685687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4.1366253329685687</c:v>
                </c:pt>
                <c:pt idx="73">
                  <c:v>4.1366253329685687</c:v>
                </c:pt>
                <c:pt idx="74">
                  <c:v>4.1366253329685687</c:v>
                </c:pt>
                <c:pt idx="75">
                  <c:v>4.1366253329685687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4.1366253329685687</c:v>
                </c:pt>
                <c:pt idx="81">
                  <c:v>4.1366253329685687</c:v>
                </c:pt>
                <c:pt idx="82">
                  <c:v>4.1366253329685687</c:v>
                </c:pt>
                <c:pt idx="83">
                  <c:v>4.1366253329685687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4.1366253329685687</c:v>
                </c:pt>
                <c:pt idx="89">
                  <c:v>4.1366253329685687</c:v>
                </c:pt>
                <c:pt idx="90">
                  <c:v>4.1366253329685687</c:v>
                </c:pt>
                <c:pt idx="91">
                  <c:v>4.1366253329685687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4.1366253329685687</c:v>
                </c:pt>
                <c:pt idx="97">
                  <c:v>4.1366253329685687</c:v>
                </c:pt>
                <c:pt idx="98">
                  <c:v>4.1366253329685687</c:v>
                </c:pt>
                <c:pt idx="99">
                  <c:v>4.1366253329685687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4.1366253329685687</c:v>
                </c:pt>
                <c:pt idx="105">
                  <c:v>4.1366253329685687</c:v>
                </c:pt>
                <c:pt idx="106">
                  <c:v>4.1366253329685687</c:v>
                </c:pt>
                <c:pt idx="107">
                  <c:v>4.1366253329685687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4.1366253329685687</c:v>
                </c:pt>
                <c:pt idx="114">
                  <c:v>4.1366253329685687</c:v>
                </c:pt>
                <c:pt idx="115">
                  <c:v>4.1366253329685687</c:v>
                </c:pt>
                <c:pt idx="116">
                  <c:v>4.1366253329685687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4.1366253329685687</c:v>
                </c:pt>
                <c:pt idx="122">
                  <c:v>4.1366253329685687</c:v>
                </c:pt>
                <c:pt idx="123">
                  <c:v>4.1366253329685687</c:v>
                </c:pt>
                <c:pt idx="124">
                  <c:v>4.1366253329685687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4.1366253329685687</c:v>
                </c:pt>
                <c:pt idx="130">
                  <c:v>4.1366253329685687</c:v>
                </c:pt>
                <c:pt idx="131">
                  <c:v>4.1366253329685687</c:v>
                </c:pt>
                <c:pt idx="132">
                  <c:v>4.1366253329685687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4.1366253329685687</c:v>
                </c:pt>
                <c:pt idx="138">
                  <c:v>4.1366253329685687</c:v>
                </c:pt>
                <c:pt idx="139">
                  <c:v>4.1366253329685687</c:v>
                </c:pt>
                <c:pt idx="140">
                  <c:v>4.1366253329685687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4.1366253329685687</c:v>
                </c:pt>
                <c:pt idx="146">
                  <c:v>4.1366253329685687</c:v>
                </c:pt>
                <c:pt idx="147">
                  <c:v>4.1366253329685687</c:v>
                </c:pt>
                <c:pt idx="148">
                  <c:v>4.1366253329685687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4.1366253329685687</c:v>
                </c:pt>
                <c:pt idx="154">
                  <c:v>4.1366253329685687</c:v>
                </c:pt>
                <c:pt idx="155">
                  <c:v>4.1366253329685687</c:v>
                </c:pt>
                <c:pt idx="156">
                  <c:v>4.1366253329685687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4.1366253329685687</c:v>
                </c:pt>
                <c:pt idx="162">
                  <c:v>4.1366253329685687</c:v>
                </c:pt>
                <c:pt idx="163">
                  <c:v>4.1366253329685687</c:v>
                </c:pt>
                <c:pt idx="164">
                  <c:v>4.1366253329685687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4.1366253329685687</c:v>
                </c:pt>
                <c:pt idx="170">
                  <c:v>4.1366253329685687</c:v>
                </c:pt>
                <c:pt idx="171">
                  <c:v>4.1366253329685687</c:v>
                </c:pt>
                <c:pt idx="172">
                  <c:v>4.1366253329685687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4.1366253329685687</c:v>
                </c:pt>
                <c:pt idx="178">
                  <c:v>4.1366253329685687</c:v>
                </c:pt>
                <c:pt idx="179">
                  <c:v>4.1366253329685687</c:v>
                </c:pt>
                <c:pt idx="180">
                  <c:v>4.1366253329685687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4.1366253329685687</c:v>
                </c:pt>
                <c:pt idx="186">
                  <c:v>4.1366253329685687</c:v>
                </c:pt>
                <c:pt idx="187">
                  <c:v>4.1366253329685687</c:v>
                </c:pt>
                <c:pt idx="188">
                  <c:v>4.1366253329685687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4.1366253329685687</c:v>
                </c:pt>
                <c:pt idx="194">
                  <c:v>4.1366253329685687</c:v>
                </c:pt>
                <c:pt idx="195">
                  <c:v>4.1366253329685687</c:v>
                </c:pt>
                <c:pt idx="196">
                  <c:v>4.1366253329685687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4.1366253329685687</c:v>
                </c:pt>
                <c:pt idx="202">
                  <c:v>4.1366253329685687</c:v>
                </c:pt>
                <c:pt idx="203">
                  <c:v>4.1366253329685687</c:v>
                </c:pt>
                <c:pt idx="204">
                  <c:v>4.1366253329685687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4.1366253329685687</c:v>
                </c:pt>
                <c:pt idx="210">
                  <c:v>4.1366253329685687</c:v>
                </c:pt>
                <c:pt idx="211">
                  <c:v>4.1366253329685687</c:v>
                </c:pt>
                <c:pt idx="212">
                  <c:v>4.1366253329685687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4.1366253329685687</c:v>
                </c:pt>
                <c:pt idx="218">
                  <c:v>4.1366253329685687</c:v>
                </c:pt>
                <c:pt idx="219">
                  <c:v>4.1366253329685687</c:v>
                </c:pt>
                <c:pt idx="220">
                  <c:v>4.1366253329685687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4.1366253329685687</c:v>
                </c:pt>
                <c:pt idx="226">
                  <c:v>4.1366253329685687</c:v>
                </c:pt>
                <c:pt idx="227">
                  <c:v>4.1366253329685687</c:v>
                </c:pt>
                <c:pt idx="228">
                  <c:v>4.1366253329685687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4.1366253329685687</c:v>
                </c:pt>
                <c:pt idx="234">
                  <c:v>4.1366253329685687</c:v>
                </c:pt>
                <c:pt idx="235">
                  <c:v>4.1366253329685687</c:v>
                </c:pt>
                <c:pt idx="236">
                  <c:v>4.1366253329685687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4.1366253329685687</c:v>
                </c:pt>
                <c:pt idx="242">
                  <c:v>4.1366253329685687</c:v>
                </c:pt>
                <c:pt idx="243">
                  <c:v>4.1366253329685687</c:v>
                </c:pt>
                <c:pt idx="244">
                  <c:v>4.1366253329685687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4.1366253329685687</c:v>
                </c:pt>
                <c:pt idx="250">
                  <c:v>4.1366253329685687</c:v>
                </c:pt>
                <c:pt idx="251">
                  <c:v>4.1366253329685687</c:v>
                </c:pt>
                <c:pt idx="252">
                  <c:v>4.1366253329685687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4.1366253329685687</c:v>
                </c:pt>
                <c:pt idx="258">
                  <c:v>4.1366253329685687</c:v>
                </c:pt>
                <c:pt idx="259">
                  <c:v>4.1366253329685687</c:v>
                </c:pt>
                <c:pt idx="260">
                  <c:v>4.1366253329685687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4.1366253329685687</c:v>
                </c:pt>
                <c:pt idx="266">
                  <c:v>4.1366253329685687</c:v>
                </c:pt>
                <c:pt idx="267">
                  <c:v>4.1366253329685687</c:v>
                </c:pt>
                <c:pt idx="268">
                  <c:v>4.1366253329685687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4.1366253329685687</c:v>
                </c:pt>
                <c:pt idx="274">
                  <c:v>4.1366253329685687</c:v>
                </c:pt>
                <c:pt idx="275">
                  <c:v>4.1366253329685687</c:v>
                </c:pt>
                <c:pt idx="276">
                  <c:v>4.1366253329685687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4.1366253329685687</c:v>
                </c:pt>
                <c:pt idx="282">
                  <c:v>4.1366253329685687</c:v>
                </c:pt>
                <c:pt idx="283">
                  <c:v>4.1366253329685687</c:v>
                </c:pt>
                <c:pt idx="284">
                  <c:v>4.1366253329685687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4.1366253329685687</c:v>
                </c:pt>
                <c:pt idx="290">
                  <c:v>4.1366253329685687</c:v>
                </c:pt>
                <c:pt idx="291">
                  <c:v>4.1366253329685687</c:v>
                </c:pt>
                <c:pt idx="292">
                  <c:v>4.1366253329685687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4.1366253329685687</c:v>
                </c:pt>
                <c:pt idx="298">
                  <c:v>4.1366253329685687</c:v>
                </c:pt>
                <c:pt idx="299">
                  <c:v>4.1366253329685687</c:v>
                </c:pt>
                <c:pt idx="300">
                  <c:v>4.1366253329685687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4.1366253329685687</c:v>
                </c:pt>
                <c:pt idx="306">
                  <c:v>4.1366253329685687</c:v>
                </c:pt>
                <c:pt idx="307">
                  <c:v>4.1366253329685687</c:v>
                </c:pt>
                <c:pt idx="308">
                  <c:v>4.1366253329685687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4.1366253329685687</c:v>
                </c:pt>
                <c:pt idx="314">
                  <c:v>4.1366253329685687</c:v>
                </c:pt>
                <c:pt idx="315">
                  <c:v>4.1366253329685687</c:v>
                </c:pt>
                <c:pt idx="316">
                  <c:v>4.1366253329685687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4.1366253329685687</c:v>
                </c:pt>
                <c:pt idx="322">
                  <c:v>4.1366253329685687</c:v>
                </c:pt>
                <c:pt idx="323">
                  <c:v>4.1366253329685687</c:v>
                </c:pt>
                <c:pt idx="324">
                  <c:v>4.1366253329685687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4.1366253329685687</c:v>
                </c:pt>
                <c:pt idx="330">
                  <c:v>4.1366253329685687</c:v>
                </c:pt>
                <c:pt idx="331">
                  <c:v>4.1366253329685687</c:v>
                </c:pt>
                <c:pt idx="332">
                  <c:v>4.1366253329685687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4.1366253329685687</c:v>
                </c:pt>
                <c:pt idx="338">
                  <c:v>4.1366253329685687</c:v>
                </c:pt>
                <c:pt idx="339">
                  <c:v>4.1366253329685687</c:v>
                </c:pt>
                <c:pt idx="340">
                  <c:v>4.1366253329685687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4.1366253329685687</c:v>
                </c:pt>
                <c:pt idx="346">
                  <c:v>4.1366253329685687</c:v>
                </c:pt>
                <c:pt idx="347">
                  <c:v>4.1366253329685687</c:v>
                </c:pt>
                <c:pt idx="348">
                  <c:v>4.1366253329685687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4.1366253329685687</c:v>
                </c:pt>
                <c:pt idx="354">
                  <c:v>4.1366253329685687</c:v>
                </c:pt>
                <c:pt idx="355">
                  <c:v>4.1366253329685687</c:v>
                </c:pt>
                <c:pt idx="356">
                  <c:v>4.1366253329685687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4.1366253329685687</c:v>
                </c:pt>
                <c:pt idx="362">
                  <c:v>4.1366253329685687</c:v>
                </c:pt>
                <c:pt idx="363">
                  <c:v>4.1366253329685687</c:v>
                </c:pt>
                <c:pt idx="364">
                  <c:v>4.1366253329685687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4.1366253329685687</c:v>
                </c:pt>
                <c:pt idx="370">
                  <c:v>4.1366253329685687</c:v>
                </c:pt>
                <c:pt idx="371">
                  <c:v>4.1366253329685687</c:v>
                </c:pt>
                <c:pt idx="372">
                  <c:v>4.1366253329685687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4.1366253329685687</c:v>
                </c:pt>
                <c:pt idx="378">
                  <c:v>4.1366253329685687</c:v>
                </c:pt>
                <c:pt idx="379">
                  <c:v>4.1366253329685687</c:v>
                </c:pt>
                <c:pt idx="380">
                  <c:v>4.1366253329685687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4.1366253329685687</c:v>
                </c:pt>
                <c:pt idx="386">
                  <c:v>4.1366253329685687</c:v>
                </c:pt>
                <c:pt idx="387">
                  <c:v>4.1366253329685687</c:v>
                </c:pt>
                <c:pt idx="388">
                  <c:v>4.1366253329685687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4.1366253329685687</c:v>
                </c:pt>
                <c:pt idx="394">
                  <c:v>4.1366253329685687</c:v>
                </c:pt>
                <c:pt idx="395">
                  <c:v>4.1366253329685687</c:v>
                </c:pt>
                <c:pt idx="396">
                  <c:v>4.1366253329685687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4.1366253329685687</c:v>
                </c:pt>
                <c:pt idx="402">
                  <c:v>4.1366253329685687</c:v>
                </c:pt>
                <c:pt idx="403">
                  <c:v>4.1366253329685687</c:v>
                </c:pt>
                <c:pt idx="404">
                  <c:v>4.1366253329685687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4.1366253329685687</c:v>
                </c:pt>
                <c:pt idx="410">
                  <c:v>4.1366253329685687</c:v>
                </c:pt>
                <c:pt idx="411">
                  <c:v>4.1366253329685687</c:v>
                </c:pt>
                <c:pt idx="412">
                  <c:v>4.1366253329685687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4.1366253329685687</c:v>
                </c:pt>
                <c:pt idx="418">
                  <c:v>4.1366253329685687</c:v>
                </c:pt>
                <c:pt idx="419">
                  <c:v>4.1366253329685687</c:v>
                </c:pt>
                <c:pt idx="420">
                  <c:v>4.1366253329685687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4.1366253329685687</c:v>
                </c:pt>
                <c:pt idx="426">
                  <c:v>4.1366253329685687</c:v>
                </c:pt>
                <c:pt idx="427">
                  <c:v>4.1366253329685687</c:v>
                </c:pt>
                <c:pt idx="428">
                  <c:v>4.1366253329685687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4.1366253329685687</c:v>
                </c:pt>
                <c:pt idx="434">
                  <c:v>4.1366253329685687</c:v>
                </c:pt>
                <c:pt idx="435">
                  <c:v>4.1366253329685687</c:v>
                </c:pt>
                <c:pt idx="436">
                  <c:v>4.1366253329685687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4.1366253329685687</c:v>
                </c:pt>
                <c:pt idx="442">
                  <c:v>4.1366253329685687</c:v>
                </c:pt>
                <c:pt idx="443">
                  <c:v>4.1366253329685687</c:v>
                </c:pt>
                <c:pt idx="444">
                  <c:v>4.1366253329685687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4.1366253329685687</c:v>
                </c:pt>
                <c:pt idx="450">
                  <c:v>4.1366253329685687</c:v>
                </c:pt>
                <c:pt idx="451">
                  <c:v>4.1366253329685687</c:v>
                </c:pt>
                <c:pt idx="452">
                  <c:v>4.1366253329685687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4.1366253329685687</c:v>
                </c:pt>
                <c:pt idx="458">
                  <c:v>4.1366253329685687</c:v>
                </c:pt>
                <c:pt idx="459">
                  <c:v>4.1366253329685687</c:v>
                </c:pt>
                <c:pt idx="460">
                  <c:v>4.1366253329685687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4.1366253329685687</c:v>
                </c:pt>
                <c:pt idx="466">
                  <c:v>4.1366253329685687</c:v>
                </c:pt>
                <c:pt idx="467">
                  <c:v>4.1366253329685687</c:v>
                </c:pt>
                <c:pt idx="468">
                  <c:v>4.1366253329685687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4.1366253329685687</c:v>
                </c:pt>
                <c:pt idx="474">
                  <c:v>4.1366253329685687</c:v>
                </c:pt>
                <c:pt idx="475">
                  <c:v>4.1366253329685687</c:v>
                </c:pt>
                <c:pt idx="476">
                  <c:v>4.1366253329685687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4.1366253329685687</c:v>
                </c:pt>
                <c:pt idx="482">
                  <c:v>4.1366253329685687</c:v>
                </c:pt>
                <c:pt idx="483">
                  <c:v>4.1366253329685687</c:v>
                </c:pt>
                <c:pt idx="484">
                  <c:v>4.1366253329685687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4.1366253329685687</c:v>
                </c:pt>
                <c:pt idx="490">
                  <c:v>4.1366253329685687</c:v>
                </c:pt>
                <c:pt idx="491">
                  <c:v>4.1366253329685687</c:v>
                </c:pt>
                <c:pt idx="492">
                  <c:v>4.1366253329685687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4.1366253329685687</c:v>
                </c:pt>
                <c:pt idx="498">
                  <c:v>4.1366253329685687</c:v>
                </c:pt>
                <c:pt idx="499">
                  <c:v>4.1366253329685687</c:v>
                </c:pt>
                <c:pt idx="500">
                  <c:v>4.1366253329685687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4.1366253329685687</c:v>
                </c:pt>
                <c:pt idx="506">
                  <c:v>4.1366253329685687</c:v>
                </c:pt>
                <c:pt idx="507">
                  <c:v>4.1366253329685687</c:v>
                </c:pt>
                <c:pt idx="508">
                  <c:v>4.1366253329685687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4.1366253329685687</c:v>
                </c:pt>
                <c:pt idx="514">
                  <c:v>4.1366253329685687</c:v>
                </c:pt>
                <c:pt idx="515">
                  <c:v>4.1366253329685687</c:v>
                </c:pt>
                <c:pt idx="516">
                  <c:v>4.1366253329685687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4.1366253329685687</c:v>
                </c:pt>
                <c:pt idx="522">
                  <c:v>4.1366253329685687</c:v>
                </c:pt>
                <c:pt idx="523">
                  <c:v>4.1366253329685687</c:v>
                </c:pt>
                <c:pt idx="524">
                  <c:v>4.1366253329685687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4.1366253329685687</c:v>
                </c:pt>
                <c:pt idx="530">
                  <c:v>4.1366253329685687</c:v>
                </c:pt>
                <c:pt idx="531">
                  <c:v>4.1366253329685687</c:v>
                </c:pt>
                <c:pt idx="532">
                  <c:v>4.1366253329685687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4.1366253329685687</c:v>
                </c:pt>
                <c:pt idx="538">
                  <c:v>4.1366253329685687</c:v>
                </c:pt>
                <c:pt idx="539">
                  <c:v>4.1366253329685687</c:v>
                </c:pt>
                <c:pt idx="540">
                  <c:v>4.1366253329685687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4.1366253329685687</c:v>
                </c:pt>
                <c:pt idx="546">
                  <c:v>4.1366253329685687</c:v>
                </c:pt>
                <c:pt idx="547">
                  <c:v>4.1366253329685687</c:v>
                </c:pt>
                <c:pt idx="548">
                  <c:v>4.1366253329685687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4.1366253329685687</c:v>
                </c:pt>
                <c:pt idx="554">
                  <c:v>4.1366253329685687</c:v>
                </c:pt>
                <c:pt idx="555">
                  <c:v>4.1366253329685687</c:v>
                </c:pt>
                <c:pt idx="556">
                  <c:v>4.1366253329685687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4.1366253329685687</c:v>
                </c:pt>
                <c:pt idx="562">
                  <c:v>4.1366253329685687</c:v>
                </c:pt>
                <c:pt idx="563">
                  <c:v>4.1366253329685687</c:v>
                </c:pt>
                <c:pt idx="564">
                  <c:v>4.1366253329685687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4.1366253329685687</c:v>
                </c:pt>
                <c:pt idx="570">
                  <c:v>4.1366253329685687</c:v>
                </c:pt>
                <c:pt idx="571">
                  <c:v>4.1366253329685687</c:v>
                </c:pt>
                <c:pt idx="572">
                  <c:v>4.1366253329685687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4.1366253329685687</c:v>
                </c:pt>
                <c:pt idx="578">
                  <c:v>4.1366253329685687</c:v>
                </c:pt>
                <c:pt idx="579">
                  <c:v>4.1366253329685687</c:v>
                </c:pt>
                <c:pt idx="580">
                  <c:v>4.1366253329685687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4.1366253329685687</c:v>
                </c:pt>
                <c:pt idx="586">
                  <c:v>4.1366253329685687</c:v>
                </c:pt>
                <c:pt idx="587">
                  <c:v>4.1366253329685687</c:v>
                </c:pt>
                <c:pt idx="588">
                  <c:v>4.1366253329685687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4.1366253329685687</c:v>
                </c:pt>
                <c:pt idx="594">
                  <c:v>4.1366253329685687</c:v>
                </c:pt>
                <c:pt idx="595">
                  <c:v>4.1366253329685687</c:v>
                </c:pt>
                <c:pt idx="596">
                  <c:v>4.1366253329685687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4.1366253329685687</c:v>
                </c:pt>
                <c:pt idx="602">
                  <c:v>4.1366253329685687</c:v>
                </c:pt>
                <c:pt idx="603">
                  <c:v>4.1366253329685687</c:v>
                </c:pt>
                <c:pt idx="604">
                  <c:v>4.1366253329685687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4.1366253329685687</c:v>
                </c:pt>
                <c:pt idx="610">
                  <c:v>4.1366253329685687</c:v>
                </c:pt>
                <c:pt idx="611">
                  <c:v>4.1366253329685687</c:v>
                </c:pt>
                <c:pt idx="612">
                  <c:v>4.1366253329685687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4.1366253329685687</c:v>
                </c:pt>
                <c:pt idx="618">
                  <c:v>4.1366253329685687</c:v>
                </c:pt>
                <c:pt idx="619">
                  <c:v>4.1366253329685687</c:v>
                </c:pt>
                <c:pt idx="620">
                  <c:v>4.1366253329685687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4.1366253329685687</c:v>
                </c:pt>
                <c:pt idx="626">
                  <c:v>4.1366253329685687</c:v>
                </c:pt>
                <c:pt idx="627">
                  <c:v>4.1366253329685687</c:v>
                </c:pt>
                <c:pt idx="628">
                  <c:v>4.1366253329685687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4.1366253329685687</c:v>
                </c:pt>
                <c:pt idx="634">
                  <c:v>4.1366253329685687</c:v>
                </c:pt>
                <c:pt idx="635">
                  <c:v>4.1366253329685687</c:v>
                </c:pt>
                <c:pt idx="636">
                  <c:v>4.1366253329685687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4.1366253329685687</c:v>
                </c:pt>
                <c:pt idx="642">
                  <c:v>4.1366253329685687</c:v>
                </c:pt>
                <c:pt idx="643">
                  <c:v>4.1366253329685687</c:v>
                </c:pt>
                <c:pt idx="644">
                  <c:v>4.1366253329685687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4.1366253329685687</c:v>
                </c:pt>
                <c:pt idx="650">
                  <c:v>4.1366253329685687</c:v>
                </c:pt>
                <c:pt idx="651">
                  <c:v>4.1366253329685687</c:v>
                </c:pt>
                <c:pt idx="652">
                  <c:v>4.1366253329685687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4.1366253329685687</c:v>
                </c:pt>
                <c:pt idx="658">
                  <c:v>4.1366253329685687</c:v>
                </c:pt>
                <c:pt idx="659">
                  <c:v>4.1366253329685687</c:v>
                </c:pt>
                <c:pt idx="660">
                  <c:v>4.1366253329685687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4.1366253329685687</c:v>
                </c:pt>
                <c:pt idx="666">
                  <c:v>4.1366253329685687</c:v>
                </c:pt>
                <c:pt idx="667">
                  <c:v>4.1366253329685687</c:v>
                </c:pt>
                <c:pt idx="668">
                  <c:v>4.1366253329685687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4.1366253329685687</c:v>
                </c:pt>
                <c:pt idx="674">
                  <c:v>4.1366253329685687</c:v>
                </c:pt>
                <c:pt idx="675">
                  <c:v>4.1366253329685687</c:v>
                </c:pt>
                <c:pt idx="676">
                  <c:v>4.1366253329685687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4.1366253329685687</c:v>
                </c:pt>
                <c:pt idx="682">
                  <c:v>4.1366253329685687</c:v>
                </c:pt>
                <c:pt idx="683">
                  <c:v>4.1366253329685687</c:v>
                </c:pt>
                <c:pt idx="684">
                  <c:v>4.1366253329685687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4.1366253329685687</c:v>
                </c:pt>
                <c:pt idx="690">
                  <c:v>4.1366253329685687</c:v>
                </c:pt>
                <c:pt idx="691">
                  <c:v>4.1366253329685687</c:v>
                </c:pt>
                <c:pt idx="692">
                  <c:v>4.1366253329685687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4.1366253329685687</c:v>
                </c:pt>
                <c:pt idx="698">
                  <c:v>4.1366253329685687</c:v>
                </c:pt>
                <c:pt idx="699">
                  <c:v>4.1366253329685687</c:v>
                </c:pt>
                <c:pt idx="700">
                  <c:v>4.1366253329685687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4.1366253329685687</c:v>
                </c:pt>
                <c:pt idx="706">
                  <c:v>4.1366253329685687</c:v>
                </c:pt>
                <c:pt idx="707">
                  <c:v>4.1366253329685687</c:v>
                </c:pt>
                <c:pt idx="708">
                  <c:v>4.1366253329685687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4.1366253329685687</c:v>
                </c:pt>
                <c:pt idx="714">
                  <c:v>4.1366253329685687</c:v>
                </c:pt>
                <c:pt idx="715">
                  <c:v>4.1366253329685687</c:v>
                </c:pt>
                <c:pt idx="716">
                  <c:v>4.1366253329685687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4.1366253329685687</c:v>
                </c:pt>
                <c:pt idx="722">
                  <c:v>4.1366253329685687</c:v>
                </c:pt>
                <c:pt idx="723">
                  <c:v>4.1366253329685687</c:v>
                </c:pt>
                <c:pt idx="724">
                  <c:v>4.1366253329685687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4.1366253329685687</c:v>
                </c:pt>
                <c:pt idx="730">
                  <c:v>4.1366253329685687</c:v>
                </c:pt>
                <c:pt idx="731">
                  <c:v>4.1366253329685687</c:v>
                </c:pt>
                <c:pt idx="732">
                  <c:v>4.1366253329685687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4.1366253329685687</c:v>
                </c:pt>
                <c:pt idx="738">
                  <c:v>4.1366253329685687</c:v>
                </c:pt>
                <c:pt idx="739">
                  <c:v>4.1366253329685687</c:v>
                </c:pt>
                <c:pt idx="740">
                  <c:v>4.1366253329685687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4.1366253329685687</c:v>
                </c:pt>
                <c:pt idx="746">
                  <c:v>4.1366253329685687</c:v>
                </c:pt>
                <c:pt idx="747">
                  <c:v>4.1366253329685687</c:v>
                </c:pt>
                <c:pt idx="748">
                  <c:v>4.1366253329685687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4.1366253329685687</c:v>
                </c:pt>
                <c:pt idx="754">
                  <c:v>4.1366253329685687</c:v>
                </c:pt>
                <c:pt idx="755">
                  <c:v>4.1366253329685687</c:v>
                </c:pt>
                <c:pt idx="756">
                  <c:v>4.1366253329685687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4.1366253329685687</c:v>
                </c:pt>
                <c:pt idx="762">
                  <c:v>4.1366253329685687</c:v>
                </c:pt>
                <c:pt idx="763">
                  <c:v>4.1366253329685687</c:v>
                </c:pt>
                <c:pt idx="764">
                  <c:v>4.1366253329685687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4.1366253329685687</c:v>
                </c:pt>
                <c:pt idx="770">
                  <c:v>4.1366253329685687</c:v>
                </c:pt>
                <c:pt idx="771">
                  <c:v>4.1366253329685687</c:v>
                </c:pt>
                <c:pt idx="772">
                  <c:v>4.1366253329685687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4.1366253329685687</c:v>
                </c:pt>
                <c:pt idx="778">
                  <c:v>4.1366253329685687</c:v>
                </c:pt>
                <c:pt idx="779">
                  <c:v>4.1366253329685687</c:v>
                </c:pt>
                <c:pt idx="780">
                  <c:v>4.1366253329685687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4.1366253329685687</c:v>
                </c:pt>
                <c:pt idx="786">
                  <c:v>4.1366253329685687</c:v>
                </c:pt>
                <c:pt idx="787">
                  <c:v>4.1366253329685687</c:v>
                </c:pt>
                <c:pt idx="788">
                  <c:v>4.1366253329685687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4.1366253329685687</c:v>
                </c:pt>
                <c:pt idx="794">
                  <c:v>4.1366253329685687</c:v>
                </c:pt>
                <c:pt idx="795">
                  <c:v>4.1366253329685687</c:v>
                </c:pt>
                <c:pt idx="796">
                  <c:v>4.1366253329685687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4.1366253329685687</c:v>
                </c:pt>
                <c:pt idx="802">
                  <c:v>4.1366253329685687</c:v>
                </c:pt>
                <c:pt idx="803">
                  <c:v>4.1366253329685687</c:v>
                </c:pt>
                <c:pt idx="804">
                  <c:v>4.1366253329685687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4.1366253329685687</c:v>
                </c:pt>
                <c:pt idx="810">
                  <c:v>4.1366253329685687</c:v>
                </c:pt>
                <c:pt idx="811">
                  <c:v>4.1366253329685687</c:v>
                </c:pt>
                <c:pt idx="812">
                  <c:v>4.1366253329685687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4.1366253329685687</c:v>
                </c:pt>
                <c:pt idx="818">
                  <c:v>4.1366253329685687</c:v>
                </c:pt>
                <c:pt idx="819">
                  <c:v>4.1366253329685687</c:v>
                </c:pt>
                <c:pt idx="820">
                  <c:v>4.1366253329685687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4.1366253329685687</c:v>
                </c:pt>
                <c:pt idx="826">
                  <c:v>4.1366253329685687</c:v>
                </c:pt>
                <c:pt idx="827">
                  <c:v>4.1366253329685687</c:v>
                </c:pt>
                <c:pt idx="828">
                  <c:v>4.1366253329685687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4.1366253329685687</c:v>
                </c:pt>
                <c:pt idx="834">
                  <c:v>4.1366253329685687</c:v>
                </c:pt>
                <c:pt idx="835">
                  <c:v>4.1366253329685687</c:v>
                </c:pt>
                <c:pt idx="836">
                  <c:v>4.1366253329685687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4.1366253329685687</c:v>
                </c:pt>
                <c:pt idx="842">
                  <c:v>4.1366253329685687</c:v>
                </c:pt>
                <c:pt idx="843">
                  <c:v>4.1366253329685687</c:v>
                </c:pt>
                <c:pt idx="844">
                  <c:v>4.1366253329685687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4.1366253329685687</c:v>
                </c:pt>
                <c:pt idx="850">
                  <c:v>4.1366253329685687</c:v>
                </c:pt>
                <c:pt idx="851">
                  <c:v>4.1366253329685687</c:v>
                </c:pt>
                <c:pt idx="852">
                  <c:v>4.1366253329685687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4.1366253329685687</c:v>
                </c:pt>
                <c:pt idx="858">
                  <c:v>4.1366253329685687</c:v>
                </c:pt>
                <c:pt idx="859">
                  <c:v>4.1366253329685687</c:v>
                </c:pt>
                <c:pt idx="860">
                  <c:v>4.1366253329685687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4.1366253329685687</c:v>
                </c:pt>
                <c:pt idx="866">
                  <c:v>4.1366253329685687</c:v>
                </c:pt>
                <c:pt idx="867">
                  <c:v>4.1366253329685687</c:v>
                </c:pt>
                <c:pt idx="868">
                  <c:v>4.1366253329685687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4.1366253329685687</c:v>
                </c:pt>
                <c:pt idx="874">
                  <c:v>4.1366253329685687</c:v>
                </c:pt>
                <c:pt idx="875">
                  <c:v>4.1366253329685687</c:v>
                </c:pt>
                <c:pt idx="876">
                  <c:v>4.1366253329685687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xVal>
          <c:yVal>
            <c:numRef>
              <c:f>MotionToMotion!$CF$11:$CF$891</c:f>
              <c:numCache>
                <c:formatCode>0.000</c:formatCode>
                <c:ptCount val="881"/>
                <c:pt idx="0">
                  <c:v>0</c:v>
                </c:pt>
                <c:pt idx="1">
                  <c:v>22110.831935702663</c:v>
                </c:pt>
                <c:pt idx="2">
                  <c:v>22110.831935702663</c:v>
                </c:pt>
                <c:pt idx="3">
                  <c:v>0</c:v>
                </c:pt>
                <c:pt idx="4">
                  <c:v>1000</c:v>
                </c:pt>
                <c:pt idx="5">
                  <c:v>750</c:v>
                </c:pt>
                <c:pt idx="6">
                  <c:v>750</c:v>
                </c:pt>
                <c:pt idx="7">
                  <c:v>500</c:v>
                </c:pt>
                <c:pt idx="8">
                  <c:v>0</c:v>
                </c:pt>
                <c:pt idx="9">
                  <c:v>30527.997748325917</c:v>
                </c:pt>
                <c:pt idx="10">
                  <c:v>30527.997748325917</c:v>
                </c:pt>
                <c:pt idx="11">
                  <c:v>0</c:v>
                </c:pt>
                <c:pt idx="12">
                  <c:v>2762.6073620913776</c:v>
                </c:pt>
                <c:pt idx="13">
                  <c:v>1381.3036810456888</c:v>
                </c:pt>
                <c:pt idx="14">
                  <c:v>1381.3036810456888</c:v>
                </c:pt>
                <c:pt idx="15">
                  <c:v>0</c:v>
                </c:pt>
                <c:pt idx="16">
                  <c:v>0</c:v>
                </c:pt>
                <c:pt idx="17">
                  <c:v>34928.63114360506</c:v>
                </c:pt>
                <c:pt idx="18">
                  <c:v>34928.63114360506</c:v>
                </c:pt>
                <c:pt idx="19">
                  <c:v>0</c:v>
                </c:pt>
                <c:pt idx="20">
                  <c:v>3022.8981085956493</c:v>
                </c:pt>
                <c:pt idx="21">
                  <c:v>2149.682330005523</c:v>
                </c:pt>
                <c:pt idx="22">
                  <c:v>873.21577859012677</c:v>
                </c:pt>
                <c:pt idx="23">
                  <c:v>0</c:v>
                </c:pt>
                <c:pt idx="24">
                  <c:v>0</c:v>
                </c:pt>
                <c:pt idx="25">
                  <c:v>37040.164067596379</c:v>
                </c:pt>
                <c:pt idx="26">
                  <c:v>37040.164067596379</c:v>
                </c:pt>
                <c:pt idx="27">
                  <c:v>0</c:v>
                </c:pt>
                <c:pt idx="28">
                  <c:v>3076.768221738721</c:v>
                </c:pt>
                <c:pt idx="29">
                  <c:v>2150.7641200488115</c:v>
                </c:pt>
                <c:pt idx="30">
                  <c:v>926.00410168990948</c:v>
                </c:pt>
                <c:pt idx="31">
                  <c:v>0</c:v>
                </c:pt>
                <c:pt idx="32">
                  <c:v>0</c:v>
                </c:pt>
                <c:pt idx="33">
                  <c:v>13456.140350877193</c:v>
                </c:pt>
                <c:pt idx="34">
                  <c:v>13456.140350877193</c:v>
                </c:pt>
                <c:pt idx="35">
                  <c:v>0</c:v>
                </c:pt>
                <c:pt idx="36">
                  <c:v>2006.8831619908683</c:v>
                </c:pt>
                <c:pt idx="37">
                  <c:v>1670.4796532189384</c:v>
                </c:pt>
                <c:pt idx="38">
                  <c:v>336.40350877192986</c:v>
                </c:pt>
                <c:pt idx="39">
                  <c:v>0</c:v>
                </c:pt>
                <c:pt idx="40">
                  <c:v>0</c:v>
                </c:pt>
                <c:pt idx="41">
                  <c:v>1310.2619236746311</c:v>
                </c:pt>
                <c:pt idx="42">
                  <c:v>1310.2619236746311</c:v>
                </c:pt>
                <c:pt idx="43">
                  <c:v>0</c:v>
                </c:pt>
                <c:pt idx="44">
                  <c:v>777.3076180580822</c:v>
                </c:pt>
                <c:pt idx="45">
                  <c:v>744.55106996621646</c:v>
                </c:pt>
                <c:pt idx="46">
                  <c:v>32.756548091865852</c:v>
                </c:pt>
                <c:pt idx="47">
                  <c:v>7.815970093361102E-14</c:v>
                </c:pt>
                <c:pt idx="48">
                  <c:v>0</c:v>
                </c:pt>
                <c:pt idx="49">
                  <c:v>14928.978575576626</c:v>
                </c:pt>
                <c:pt idx="50">
                  <c:v>14928.978575576626</c:v>
                </c:pt>
                <c:pt idx="51">
                  <c:v>0</c:v>
                </c:pt>
                <c:pt idx="52">
                  <c:v>1931.9018204593515</c:v>
                </c:pt>
                <c:pt idx="53">
                  <c:v>965.95091022967563</c:v>
                </c:pt>
                <c:pt idx="54">
                  <c:v>965.95091022967563</c:v>
                </c:pt>
                <c:pt idx="55">
                  <c:v>0</c:v>
                </c:pt>
                <c:pt idx="56">
                  <c:v>0</c:v>
                </c:pt>
                <c:pt idx="57">
                  <c:v>3264.8806732612757</c:v>
                </c:pt>
                <c:pt idx="58">
                  <c:v>3264.8806732612757</c:v>
                </c:pt>
                <c:pt idx="59">
                  <c:v>0</c:v>
                </c:pt>
                <c:pt idx="60">
                  <c:v>1198.652364019028</c:v>
                </c:pt>
                <c:pt idx="61">
                  <c:v>1117.0303471874961</c:v>
                </c:pt>
                <c:pt idx="62">
                  <c:v>81.622016831531937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1-4798-B5A8-7A32D5C2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338976"/>
        <c:axId val="863339536"/>
      </c:scatterChart>
      <c:valAx>
        <c:axId val="863338976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9536"/>
        <c:crosses val="autoZero"/>
        <c:crossBetween val="midCat"/>
      </c:valAx>
      <c:valAx>
        <c:axId val="8633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8976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10287281706E-2"/>
          <c:y val="6.5013477088948793E-2"/>
          <c:w val="0.9444095733584903"/>
          <c:h val="0.78333057424425723"/>
        </c:manualLayout>
      </c:layout>
      <c:scatterChart>
        <c:scatterStyle val="lineMarker"/>
        <c:varyColors val="0"/>
        <c:ser>
          <c:idx val="2"/>
          <c:order val="0"/>
          <c:tx>
            <c:v>Position</c:v>
          </c:tx>
          <c:xVal>
            <c:numRef>
              <c:f>GapClosing!$CC$13:$CC$893</c:f>
              <c:numCache>
                <c:formatCode>0.000</c:formatCode>
                <c:ptCount val="881"/>
                <c:pt idx="0">
                  <c:v>0</c:v>
                </c:pt>
                <c:pt idx="1">
                  <c:v>0.05</c:v>
                </c:pt>
                <c:pt idx="2">
                  <c:v>7.9174242148780369E-2</c:v>
                </c:pt>
                <c:pt idx="3">
                  <c:v>0.12917424214878037</c:v>
                </c:pt>
                <c:pt idx="4">
                  <c:v>0.12917424214878037</c:v>
                </c:pt>
                <c:pt idx="5">
                  <c:v>0.17917424214878036</c:v>
                </c:pt>
                <c:pt idx="6">
                  <c:v>0.20834848429756073</c:v>
                </c:pt>
                <c:pt idx="7">
                  <c:v>0.25834848429756074</c:v>
                </c:pt>
                <c:pt idx="8">
                  <c:v>0.25834848429756074</c:v>
                </c:pt>
                <c:pt idx="9">
                  <c:v>0.34884270487718827</c:v>
                </c:pt>
                <c:pt idx="10">
                  <c:v>0.34884270487718827</c:v>
                </c:pt>
                <c:pt idx="11">
                  <c:v>0.4393369254568158</c:v>
                </c:pt>
                <c:pt idx="12">
                  <c:v>0.4393369254568158</c:v>
                </c:pt>
                <c:pt idx="13">
                  <c:v>0.52983114603644332</c:v>
                </c:pt>
                <c:pt idx="14">
                  <c:v>0.52983114603644332</c:v>
                </c:pt>
                <c:pt idx="15">
                  <c:v>0.62032536661607085</c:v>
                </c:pt>
                <c:pt idx="16">
                  <c:v>0.62032536661607085</c:v>
                </c:pt>
                <c:pt idx="17">
                  <c:v>0.67032536661607089</c:v>
                </c:pt>
                <c:pt idx="18">
                  <c:v>0.71755426643983444</c:v>
                </c:pt>
                <c:pt idx="19">
                  <c:v>0.76755426643983449</c:v>
                </c:pt>
                <c:pt idx="20">
                  <c:v>0.76755426643983449</c:v>
                </c:pt>
                <c:pt idx="21">
                  <c:v>0.81755426643983453</c:v>
                </c:pt>
                <c:pt idx="22">
                  <c:v>0.86478316626359808</c:v>
                </c:pt>
                <c:pt idx="23">
                  <c:v>0.91478316626359812</c:v>
                </c:pt>
                <c:pt idx="24">
                  <c:v>0.9147831662635979</c:v>
                </c:pt>
                <c:pt idx="25">
                  <c:v>0.96478316626359795</c:v>
                </c:pt>
                <c:pt idx="26">
                  <c:v>1.008627014626003</c:v>
                </c:pt>
                <c:pt idx="27">
                  <c:v>1.0586270146260031</c:v>
                </c:pt>
                <c:pt idx="28">
                  <c:v>1.0586270146260031</c:v>
                </c:pt>
                <c:pt idx="29">
                  <c:v>1.1086270146260031</c:v>
                </c:pt>
                <c:pt idx="30">
                  <c:v>1.1524708629884082</c:v>
                </c:pt>
                <c:pt idx="31">
                  <c:v>1.2024708629884082</c:v>
                </c:pt>
                <c:pt idx="32">
                  <c:v>1.2024708629884082</c:v>
                </c:pt>
                <c:pt idx="33">
                  <c:v>1.2524708629884083</c:v>
                </c:pt>
                <c:pt idx="34">
                  <c:v>1.3718487359491456</c:v>
                </c:pt>
                <c:pt idx="35">
                  <c:v>1.4218487359491456</c:v>
                </c:pt>
                <c:pt idx="36">
                  <c:v>1.4218487359491456</c:v>
                </c:pt>
                <c:pt idx="37">
                  <c:v>1.4718487359491457</c:v>
                </c:pt>
                <c:pt idx="38">
                  <c:v>1.591226608909883</c:v>
                </c:pt>
                <c:pt idx="39">
                  <c:v>1.641226608909883</c:v>
                </c:pt>
                <c:pt idx="40">
                  <c:v>1.641226608909883</c:v>
                </c:pt>
                <c:pt idx="41">
                  <c:v>1.6912266089098831</c:v>
                </c:pt>
                <c:pt idx="42">
                  <c:v>2.2344725882161596</c:v>
                </c:pt>
                <c:pt idx="43">
                  <c:v>2.2844725882161594</c:v>
                </c:pt>
                <c:pt idx="44">
                  <c:v>2.2844725882161594</c:v>
                </c:pt>
                <c:pt idx="45">
                  <c:v>2.3344725882161592</c:v>
                </c:pt>
                <c:pt idx="46">
                  <c:v>2.8777185675224355</c:v>
                </c:pt>
                <c:pt idx="47">
                  <c:v>2.9277185675224353</c:v>
                </c:pt>
                <c:pt idx="48">
                  <c:v>2.9277185675224358</c:v>
                </c:pt>
                <c:pt idx="49">
                  <c:v>3.0571247295501505</c:v>
                </c:pt>
                <c:pt idx="50">
                  <c:v>3.0571247295501505</c:v>
                </c:pt>
                <c:pt idx="51">
                  <c:v>3.1865308915778652</c:v>
                </c:pt>
                <c:pt idx="52">
                  <c:v>3.1865308915778652</c:v>
                </c:pt>
                <c:pt idx="53">
                  <c:v>3.3159370536055799</c:v>
                </c:pt>
                <c:pt idx="54">
                  <c:v>3.3159370536055799</c:v>
                </c:pt>
                <c:pt idx="55">
                  <c:v>3.4453432156332946</c:v>
                </c:pt>
                <c:pt idx="56">
                  <c:v>3.445343215633295</c:v>
                </c:pt>
                <c:pt idx="57">
                  <c:v>3.4953432156332949</c:v>
                </c:pt>
                <c:pt idx="58">
                  <c:v>3.8124783375493125</c:v>
                </c:pt>
                <c:pt idx="59">
                  <c:v>3.8624783375493124</c:v>
                </c:pt>
                <c:pt idx="60">
                  <c:v>3.8624783375493124</c:v>
                </c:pt>
                <c:pt idx="61">
                  <c:v>3.9124783375493122</c:v>
                </c:pt>
                <c:pt idx="62">
                  <c:v>4.2296134594653294</c:v>
                </c:pt>
                <c:pt idx="63">
                  <c:v>4.2796134594653292</c:v>
                </c:pt>
                <c:pt idx="64">
                  <c:v>4.2796134594653301</c:v>
                </c:pt>
                <c:pt idx="65">
                  <c:v>4.2796134594653301</c:v>
                </c:pt>
                <c:pt idx="66">
                  <c:v>4.2796134594653301</c:v>
                </c:pt>
                <c:pt idx="67">
                  <c:v>4.2796134594653301</c:v>
                </c:pt>
                <c:pt idx="68">
                  <c:v>4.2796134594653301</c:v>
                </c:pt>
                <c:pt idx="69">
                  <c:v>4.2796134594653301</c:v>
                </c:pt>
                <c:pt idx="70">
                  <c:v>4.2796134594653301</c:v>
                </c:pt>
                <c:pt idx="71">
                  <c:v>4.2796134594653301</c:v>
                </c:pt>
                <c:pt idx="72">
                  <c:v>4.2796134594653301</c:v>
                </c:pt>
                <c:pt idx="73">
                  <c:v>4.2796134594653301</c:v>
                </c:pt>
                <c:pt idx="74">
                  <c:v>4.2796134594653301</c:v>
                </c:pt>
                <c:pt idx="75">
                  <c:v>4.2796134594653301</c:v>
                </c:pt>
                <c:pt idx="76">
                  <c:v>4.2796134594653301</c:v>
                </c:pt>
                <c:pt idx="77">
                  <c:v>4.2796134594653301</c:v>
                </c:pt>
                <c:pt idx="78">
                  <c:v>4.2796134594653301</c:v>
                </c:pt>
                <c:pt idx="79">
                  <c:v>4.2796134594653301</c:v>
                </c:pt>
                <c:pt idx="80">
                  <c:v>4.2796134594653301</c:v>
                </c:pt>
                <c:pt idx="81">
                  <c:v>4.2796134594653301</c:v>
                </c:pt>
                <c:pt idx="82">
                  <c:v>4.2796134594653301</c:v>
                </c:pt>
                <c:pt idx="83">
                  <c:v>4.2796134594653301</c:v>
                </c:pt>
                <c:pt idx="84">
                  <c:v>4.2796134594653301</c:v>
                </c:pt>
                <c:pt idx="85">
                  <c:v>4.2796134594653301</c:v>
                </c:pt>
                <c:pt idx="86">
                  <c:v>4.2796134594653301</c:v>
                </c:pt>
                <c:pt idx="87">
                  <c:v>4.2796134594653301</c:v>
                </c:pt>
                <c:pt idx="88">
                  <c:v>4.2796134594653301</c:v>
                </c:pt>
                <c:pt idx="89">
                  <c:v>4.2796134594653301</c:v>
                </c:pt>
                <c:pt idx="90">
                  <c:v>4.2796134594653301</c:v>
                </c:pt>
                <c:pt idx="91">
                  <c:v>4.2796134594653301</c:v>
                </c:pt>
                <c:pt idx="92">
                  <c:v>4.2796134594653301</c:v>
                </c:pt>
                <c:pt idx="93">
                  <c:v>4.2796134594653301</c:v>
                </c:pt>
                <c:pt idx="94">
                  <c:v>4.2796134594653301</c:v>
                </c:pt>
                <c:pt idx="95">
                  <c:v>4.2796134594653301</c:v>
                </c:pt>
                <c:pt idx="96">
                  <c:v>4.2796134594653301</c:v>
                </c:pt>
                <c:pt idx="97">
                  <c:v>4.2796134594653301</c:v>
                </c:pt>
                <c:pt idx="98">
                  <c:v>4.2796134594653301</c:v>
                </c:pt>
                <c:pt idx="99">
                  <c:v>4.2796134594653301</c:v>
                </c:pt>
                <c:pt idx="100">
                  <c:v>4.2796134594653301</c:v>
                </c:pt>
                <c:pt idx="101">
                  <c:v>4.2796134594653301</c:v>
                </c:pt>
                <c:pt idx="102">
                  <c:v>4.2796134594653301</c:v>
                </c:pt>
                <c:pt idx="103">
                  <c:v>4.2796134594653301</c:v>
                </c:pt>
                <c:pt idx="104">
                  <c:v>4.2796134594653301</c:v>
                </c:pt>
                <c:pt idx="105">
                  <c:v>4.2796134594653301</c:v>
                </c:pt>
                <c:pt idx="106">
                  <c:v>4.2796134594653301</c:v>
                </c:pt>
                <c:pt idx="107">
                  <c:v>4.2796134594653301</c:v>
                </c:pt>
                <c:pt idx="108">
                  <c:v>4.2796134594653301</c:v>
                </c:pt>
                <c:pt idx="109">
                  <c:v>4.2796134594653301</c:v>
                </c:pt>
                <c:pt idx="110">
                  <c:v>4.2796134594653301</c:v>
                </c:pt>
                <c:pt idx="112">
                  <c:v>4.2796134594653301</c:v>
                </c:pt>
                <c:pt idx="113">
                  <c:v>4.2796134594653301</c:v>
                </c:pt>
                <c:pt idx="114">
                  <c:v>4.2796134594653301</c:v>
                </c:pt>
                <c:pt idx="115">
                  <c:v>4.2796134594653301</c:v>
                </c:pt>
                <c:pt idx="116">
                  <c:v>4.2796134594653301</c:v>
                </c:pt>
                <c:pt idx="117">
                  <c:v>4.2796134594653301</c:v>
                </c:pt>
                <c:pt idx="118">
                  <c:v>4.2796134594653301</c:v>
                </c:pt>
                <c:pt idx="119">
                  <c:v>4.2796134594653301</c:v>
                </c:pt>
                <c:pt idx="120">
                  <c:v>4.2796134594653301</c:v>
                </c:pt>
                <c:pt idx="121">
                  <c:v>4.2796134594653301</c:v>
                </c:pt>
                <c:pt idx="122">
                  <c:v>4.2796134594653301</c:v>
                </c:pt>
                <c:pt idx="123">
                  <c:v>4.2796134594653301</c:v>
                </c:pt>
                <c:pt idx="124">
                  <c:v>4.2796134594653301</c:v>
                </c:pt>
                <c:pt idx="125">
                  <c:v>4.2796134594653301</c:v>
                </c:pt>
                <c:pt idx="126">
                  <c:v>4.2796134594653301</c:v>
                </c:pt>
                <c:pt idx="127">
                  <c:v>4.2796134594653301</c:v>
                </c:pt>
                <c:pt idx="128">
                  <c:v>4.2796134594653301</c:v>
                </c:pt>
                <c:pt idx="129">
                  <c:v>4.2796134594653301</c:v>
                </c:pt>
                <c:pt idx="130">
                  <c:v>4.2796134594653301</c:v>
                </c:pt>
                <c:pt idx="131">
                  <c:v>4.2796134594653301</c:v>
                </c:pt>
                <c:pt idx="132">
                  <c:v>4.2796134594653301</c:v>
                </c:pt>
                <c:pt idx="133">
                  <c:v>4.2796134594653301</c:v>
                </c:pt>
                <c:pt idx="134">
                  <c:v>4.2796134594653301</c:v>
                </c:pt>
                <c:pt idx="135">
                  <c:v>4.2796134594653301</c:v>
                </c:pt>
                <c:pt idx="136">
                  <c:v>4.2796134594653301</c:v>
                </c:pt>
                <c:pt idx="137">
                  <c:v>4.2796134594653301</c:v>
                </c:pt>
                <c:pt idx="138">
                  <c:v>4.2796134594653301</c:v>
                </c:pt>
                <c:pt idx="139">
                  <c:v>4.2796134594653301</c:v>
                </c:pt>
                <c:pt idx="140">
                  <c:v>4.2796134594653301</c:v>
                </c:pt>
                <c:pt idx="141">
                  <c:v>4.2796134594653301</c:v>
                </c:pt>
                <c:pt idx="142">
                  <c:v>4.2796134594653301</c:v>
                </c:pt>
                <c:pt idx="143">
                  <c:v>4.2796134594653301</c:v>
                </c:pt>
                <c:pt idx="144">
                  <c:v>4.2796134594653301</c:v>
                </c:pt>
                <c:pt idx="145">
                  <c:v>4.2796134594653301</c:v>
                </c:pt>
                <c:pt idx="146">
                  <c:v>4.2796134594653301</c:v>
                </c:pt>
                <c:pt idx="147">
                  <c:v>4.2796134594653301</c:v>
                </c:pt>
                <c:pt idx="148">
                  <c:v>4.2796134594653301</c:v>
                </c:pt>
                <c:pt idx="149">
                  <c:v>4.2796134594653301</c:v>
                </c:pt>
                <c:pt idx="150">
                  <c:v>4.2796134594653301</c:v>
                </c:pt>
                <c:pt idx="151">
                  <c:v>4.2796134594653301</c:v>
                </c:pt>
                <c:pt idx="152">
                  <c:v>4.2796134594653301</c:v>
                </c:pt>
                <c:pt idx="153">
                  <c:v>4.2796134594653301</c:v>
                </c:pt>
                <c:pt idx="154">
                  <c:v>4.2796134594653301</c:v>
                </c:pt>
                <c:pt idx="155">
                  <c:v>4.2796134594653301</c:v>
                </c:pt>
                <c:pt idx="156">
                  <c:v>4.2796134594653301</c:v>
                </c:pt>
                <c:pt idx="157">
                  <c:v>4.2796134594653301</c:v>
                </c:pt>
                <c:pt idx="158">
                  <c:v>4.2796134594653301</c:v>
                </c:pt>
                <c:pt idx="159">
                  <c:v>4.2796134594653301</c:v>
                </c:pt>
                <c:pt idx="160">
                  <c:v>4.2796134594653301</c:v>
                </c:pt>
                <c:pt idx="161">
                  <c:v>4.2796134594653301</c:v>
                </c:pt>
                <c:pt idx="162">
                  <c:v>4.2796134594653301</c:v>
                </c:pt>
                <c:pt idx="163">
                  <c:v>4.2796134594653301</c:v>
                </c:pt>
                <c:pt idx="164">
                  <c:v>4.2796134594653301</c:v>
                </c:pt>
                <c:pt idx="165">
                  <c:v>4.2796134594653301</c:v>
                </c:pt>
                <c:pt idx="166">
                  <c:v>4.2796134594653301</c:v>
                </c:pt>
                <c:pt idx="167">
                  <c:v>4.2796134594653301</c:v>
                </c:pt>
                <c:pt idx="168">
                  <c:v>4.2796134594653301</c:v>
                </c:pt>
                <c:pt idx="169">
                  <c:v>4.2796134594653301</c:v>
                </c:pt>
                <c:pt idx="170">
                  <c:v>4.2796134594653301</c:v>
                </c:pt>
                <c:pt idx="171">
                  <c:v>4.2796134594653301</c:v>
                </c:pt>
                <c:pt idx="172">
                  <c:v>4.2796134594653301</c:v>
                </c:pt>
                <c:pt idx="173">
                  <c:v>4.2796134594653301</c:v>
                </c:pt>
                <c:pt idx="174">
                  <c:v>4.2796134594653301</c:v>
                </c:pt>
                <c:pt idx="175">
                  <c:v>4.2796134594653301</c:v>
                </c:pt>
                <c:pt idx="176">
                  <c:v>4.2796134594653301</c:v>
                </c:pt>
                <c:pt idx="177">
                  <c:v>4.2796134594653301</c:v>
                </c:pt>
                <c:pt idx="178">
                  <c:v>4.2796134594653301</c:v>
                </c:pt>
                <c:pt idx="179">
                  <c:v>4.2796134594653301</c:v>
                </c:pt>
                <c:pt idx="180">
                  <c:v>4.2796134594653301</c:v>
                </c:pt>
                <c:pt idx="181">
                  <c:v>4.2796134594653301</c:v>
                </c:pt>
                <c:pt idx="182">
                  <c:v>4.2796134594653301</c:v>
                </c:pt>
                <c:pt idx="183">
                  <c:v>4.2796134594653301</c:v>
                </c:pt>
                <c:pt idx="184">
                  <c:v>4.2796134594653301</c:v>
                </c:pt>
                <c:pt idx="185">
                  <c:v>4.2796134594653301</c:v>
                </c:pt>
                <c:pt idx="186">
                  <c:v>4.2796134594653301</c:v>
                </c:pt>
                <c:pt idx="187">
                  <c:v>4.2796134594653301</c:v>
                </c:pt>
                <c:pt idx="188">
                  <c:v>4.2796134594653301</c:v>
                </c:pt>
                <c:pt idx="189">
                  <c:v>4.2796134594653301</c:v>
                </c:pt>
                <c:pt idx="190">
                  <c:v>4.2796134594653301</c:v>
                </c:pt>
                <c:pt idx="191">
                  <c:v>4.2796134594653301</c:v>
                </c:pt>
                <c:pt idx="192">
                  <c:v>4.2796134594653301</c:v>
                </c:pt>
                <c:pt idx="193">
                  <c:v>4.2796134594653301</c:v>
                </c:pt>
                <c:pt idx="194">
                  <c:v>4.2796134594653301</c:v>
                </c:pt>
                <c:pt idx="195">
                  <c:v>4.2796134594653301</c:v>
                </c:pt>
                <c:pt idx="196">
                  <c:v>4.2796134594653301</c:v>
                </c:pt>
                <c:pt idx="197">
                  <c:v>4.2796134594653301</c:v>
                </c:pt>
                <c:pt idx="198">
                  <c:v>4.2796134594653301</c:v>
                </c:pt>
                <c:pt idx="199">
                  <c:v>4.2796134594653301</c:v>
                </c:pt>
                <c:pt idx="200">
                  <c:v>4.2796134594653301</c:v>
                </c:pt>
                <c:pt idx="201">
                  <c:v>4.2796134594653301</c:v>
                </c:pt>
                <c:pt idx="202">
                  <c:v>4.2796134594653301</c:v>
                </c:pt>
                <c:pt idx="203">
                  <c:v>4.2796134594653301</c:v>
                </c:pt>
                <c:pt idx="204">
                  <c:v>4.2796134594653301</c:v>
                </c:pt>
                <c:pt idx="205">
                  <c:v>4.2796134594653301</c:v>
                </c:pt>
                <c:pt idx="206">
                  <c:v>4.2796134594653301</c:v>
                </c:pt>
                <c:pt idx="207">
                  <c:v>4.2796134594653301</c:v>
                </c:pt>
                <c:pt idx="208">
                  <c:v>4.2796134594653301</c:v>
                </c:pt>
                <c:pt idx="209">
                  <c:v>4.2796134594653301</c:v>
                </c:pt>
                <c:pt idx="210">
                  <c:v>4.2796134594653301</c:v>
                </c:pt>
                <c:pt idx="211">
                  <c:v>4.2796134594653301</c:v>
                </c:pt>
                <c:pt idx="212">
                  <c:v>4.2796134594653301</c:v>
                </c:pt>
                <c:pt idx="213">
                  <c:v>4.2796134594653301</c:v>
                </c:pt>
                <c:pt idx="214">
                  <c:v>4.2796134594653301</c:v>
                </c:pt>
                <c:pt idx="215">
                  <c:v>4.2796134594653301</c:v>
                </c:pt>
                <c:pt idx="216">
                  <c:v>4.2796134594653301</c:v>
                </c:pt>
                <c:pt idx="217">
                  <c:v>4.2796134594653301</c:v>
                </c:pt>
                <c:pt idx="218">
                  <c:v>4.2796134594653301</c:v>
                </c:pt>
                <c:pt idx="219">
                  <c:v>4.2796134594653301</c:v>
                </c:pt>
                <c:pt idx="220">
                  <c:v>4.2796134594653301</c:v>
                </c:pt>
                <c:pt idx="221">
                  <c:v>4.2796134594653301</c:v>
                </c:pt>
                <c:pt idx="222">
                  <c:v>4.2796134594653301</c:v>
                </c:pt>
                <c:pt idx="223">
                  <c:v>4.2796134594653301</c:v>
                </c:pt>
                <c:pt idx="224">
                  <c:v>4.2796134594653301</c:v>
                </c:pt>
                <c:pt idx="225">
                  <c:v>4.2796134594653301</c:v>
                </c:pt>
                <c:pt idx="226">
                  <c:v>4.2796134594653301</c:v>
                </c:pt>
                <c:pt idx="227">
                  <c:v>4.2796134594653301</c:v>
                </c:pt>
                <c:pt idx="228">
                  <c:v>4.2796134594653301</c:v>
                </c:pt>
                <c:pt idx="229">
                  <c:v>4.2796134594653301</c:v>
                </c:pt>
                <c:pt idx="230">
                  <c:v>4.2796134594653301</c:v>
                </c:pt>
                <c:pt idx="231">
                  <c:v>4.2796134594653301</c:v>
                </c:pt>
                <c:pt idx="232">
                  <c:v>4.2796134594653301</c:v>
                </c:pt>
                <c:pt idx="233">
                  <c:v>4.2796134594653301</c:v>
                </c:pt>
                <c:pt idx="234">
                  <c:v>4.2796134594653301</c:v>
                </c:pt>
                <c:pt idx="235">
                  <c:v>4.2796134594653301</c:v>
                </c:pt>
                <c:pt idx="236">
                  <c:v>4.2796134594653301</c:v>
                </c:pt>
                <c:pt idx="237">
                  <c:v>4.2796134594653301</c:v>
                </c:pt>
                <c:pt idx="238">
                  <c:v>4.2796134594653301</c:v>
                </c:pt>
                <c:pt idx="239">
                  <c:v>4.2796134594653301</c:v>
                </c:pt>
                <c:pt idx="240">
                  <c:v>4.2796134594653301</c:v>
                </c:pt>
                <c:pt idx="241">
                  <c:v>4.2796134594653301</c:v>
                </c:pt>
                <c:pt idx="242">
                  <c:v>4.2796134594653301</c:v>
                </c:pt>
                <c:pt idx="243">
                  <c:v>4.2796134594653301</c:v>
                </c:pt>
                <c:pt idx="244">
                  <c:v>4.2796134594653301</c:v>
                </c:pt>
                <c:pt idx="245">
                  <c:v>4.2796134594653301</c:v>
                </c:pt>
                <c:pt idx="246">
                  <c:v>4.2796134594653301</c:v>
                </c:pt>
                <c:pt idx="247">
                  <c:v>4.2796134594653301</c:v>
                </c:pt>
                <c:pt idx="248">
                  <c:v>4.2796134594653301</c:v>
                </c:pt>
                <c:pt idx="249">
                  <c:v>4.2796134594653301</c:v>
                </c:pt>
                <c:pt idx="250">
                  <c:v>4.2796134594653301</c:v>
                </c:pt>
                <c:pt idx="251">
                  <c:v>4.2796134594653301</c:v>
                </c:pt>
                <c:pt idx="252">
                  <c:v>4.2796134594653301</c:v>
                </c:pt>
                <c:pt idx="253">
                  <c:v>4.2796134594653301</c:v>
                </c:pt>
                <c:pt idx="254">
                  <c:v>4.2796134594653301</c:v>
                </c:pt>
                <c:pt idx="255">
                  <c:v>4.2796134594653301</c:v>
                </c:pt>
                <c:pt idx="256">
                  <c:v>4.2796134594653301</c:v>
                </c:pt>
                <c:pt idx="257">
                  <c:v>4.2796134594653301</c:v>
                </c:pt>
                <c:pt idx="258">
                  <c:v>4.2796134594653301</c:v>
                </c:pt>
                <c:pt idx="259">
                  <c:v>4.2796134594653301</c:v>
                </c:pt>
                <c:pt idx="260">
                  <c:v>4.2796134594653301</c:v>
                </c:pt>
                <c:pt idx="261">
                  <c:v>4.2796134594653301</c:v>
                </c:pt>
                <c:pt idx="262">
                  <c:v>4.2796134594653301</c:v>
                </c:pt>
                <c:pt idx="263">
                  <c:v>4.2796134594653301</c:v>
                </c:pt>
                <c:pt idx="264">
                  <c:v>4.2796134594653301</c:v>
                </c:pt>
                <c:pt idx="265">
                  <c:v>4.2796134594653301</c:v>
                </c:pt>
                <c:pt idx="266">
                  <c:v>4.2796134594653301</c:v>
                </c:pt>
                <c:pt idx="267">
                  <c:v>4.2796134594653301</c:v>
                </c:pt>
                <c:pt idx="268">
                  <c:v>4.2796134594653301</c:v>
                </c:pt>
                <c:pt idx="269">
                  <c:v>4.2796134594653301</c:v>
                </c:pt>
                <c:pt idx="270">
                  <c:v>4.2796134594653301</c:v>
                </c:pt>
                <c:pt idx="271">
                  <c:v>4.2796134594653301</c:v>
                </c:pt>
                <c:pt idx="272">
                  <c:v>4.2796134594653301</c:v>
                </c:pt>
                <c:pt idx="273">
                  <c:v>4.2796134594653301</c:v>
                </c:pt>
                <c:pt idx="274">
                  <c:v>4.2796134594653301</c:v>
                </c:pt>
                <c:pt idx="275">
                  <c:v>4.2796134594653301</c:v>
                </c:pt>
                <c:pt idx="276">
                  <c:v>4.2796134594653301</c:v>
                </c:pt>
                <c:pt idx="277">
                  <c:v>4.2796134594653301</c:v>
                </c:pt>
                <c:pt idx="278">
                  <c:v>4.2796134594653301</c:v>
                </c:pt>
                <c:pt idx="279">
                  <c:v>4.2796134594653301</c:v>
                </c:pt>
                <c:pt idx="280">
                  <c:v>4.2796134594653301</c:v>
                </c:pt>
                <c:pt idx="281">
                  <c:v>4.2796134594653301</c:v>
                </c:pt>
                <c:pt idx="282">
                  <c:v>4.2796134594653301</c:v>
                </c:pt>
                <c:pt idx="283">
                  <c:v>4.2796134594653301</c:v>
                </c:pt>
                <c:pt idx="284">
                  <c:v>4.2796134594653301</c:v>
                </c:pt>
                <c:pt idx="285">
                  <c:v>4.2796134594653301</c:v>
                </c:pt>
                <c:pt idx="286">
                  <c:v>4.2796134594653301</c:v>
                </c:pt>
                <c:pt idx="287">
                  <c:v>4.2796134594653301</c:v>
                </c:pt>
                <c:pt idx="288">
                  <c:v>4.2796134594653301</c:v>
                </c:pt>
                <c:pt idx="289">
                  <c:v>4.2796134594653301</c:v>
                </c:pt>
                <c:pt idx="290">
                  <c:v>4.2796134594653301</c:v>
                </c:pt>
                <c:pt idx="291">
                  <c:v>4.2796134594653301</c:v>
                </c:pt>
                <c:pt idx="292">
                  <c:v>4.2796134594653301</c:v>
                </c:pt>
                <c:pt idx="293">
                  <c:v>4.2796134594653301</c:v>
                </c:pt>
                <c:pt idx="294">
                  <c:v>4.2796134594653301</c:v>
                </c:pt>
                <c:pt idx="295">
                  <c:v>4.2796134594653301</c:v>
                </c:pt>
                <c:pt idx="296">
                  <c:v>4.2796134594653301</c:v>
                </c:pt>
                <c:pt idx="297">
                  <c:v>4.2796134594653301</c:v>
                </c:pt>
                <c:pt idx="298">
                  <c:v>4.2796134594653301</c:v>
                </c:pt>
                <c:pt idx="299">
                  <c:v>4.2796134594653301</c:v>
                </c:pt>
                <c:pt idx="300">
                  <c:v>4.2796134594653301</c:v>
                </c:pt>
                <c:pt idx="301">
                  <c:v>4.2796134594653301</c:v>
                </c:pt>
                <c:pt idx="302">
                  <c:v>4.2796134594653301</c:v>
                </c:pt>
                <c:pt idx="303">
                  <c:v>4.2796134594653301</c:v>
                </c:pt>
                <c:pt idx="304">
                  <c:v>4.2796134594653301</c:v>
                </c:pt>
                <c:pt idx="305">
                  <c:v>4.2796134594653301</c:v>
                </c:pt>
                <c:pt idx="306">
                  <c:v>4.2796134594653301</c:v>
                </c:pt>
                <c:pt idx="307">
                  <c:v>4.2796134594653301</c:v>
                </c:pt>
                <c:pt idx="308">
                  <c:v>4.2796134594653301</c:v>
                </c:pt>
                <c:pt idx="309">
                  <c:v>4.2796134594653301</c:v>
                </c:pt>
                <c:pt idx="310">
                  <c:v>4.2796134594653301</c:v>
                </c:pt>
                <c:pt idx="311">
                  <c:v>4.2796134594653301</c:v>
                </c:pt>
                <c:pt idx="312">
                  <c:v>4.2796134594653301</c:v>
                </c:pt>
                <c:pt idx="313">
                  <c:v>4.2796134594653301</c:v>
                </c:pt>
                <c:pt idx="314">
                  <c:v>4.2796134594653301</c:v>
                </c:pt>
                <c:pt idx="315">
                  <c:v>4.2796134594653301</c:v>
                </c:pt>
                <c:pt idx="316">
                  <c:v>4.2796134594653301</c:v>
                </c:pt>
                <c:pt idx="317">
                  <c:v>4.2796134594653301</c:v>
                </c:pt>
                <c:pt idx="318">
                  <c:v>4.2796134594653301</c:v>
                </c:pt>
                <c:pt idx="319">
                  <c:v>4.2796134594653301</c:v>
                </c:pt>
                <c:pt idx="320">
                  <c:v>4.2796134594653301</c:v>
                </c:pt>
                <c:pt idx="321">
                  <c:v>4.2796134594653301</c:v>
                </c:pt>
                <c:pt idx="322">
                  <c:v>4.2796134594653301</c:v>
                </c:pt>
                <c:pt idx="323">
                  <c:v>4.2796134594653301</c:v>
                </c:pt>
                <c:pt idx="324">
                  <c:v>4.2796134594653301</c:v>
                </c:pt>
                <c:pt idx="325">
                  <c:v>4.2796134594653301</c:v>
                </c:pt>
                <c:pt idx="326">
                  <c:v>4.2796134594653301</c:v>
                </c:pt>
                <c:pt idx="327">
                  <c:v>4.2796134594653301</c:v>
                </c:pt>
                <c:pt idx="328">
                  <c:v>4.2796134594653301</c:v>
                </c:pt>
                <c:pt idx="329">
                  <c:v>4.2796134594653301</c:v>
                </c:pt>
                <c:pt idx="330">
                  <c:v>4.2796134594653301</c:v>
                </c:pt>
                <c:pt idx="331">
                  <c:v>4.2796134594653301</c:v>
                </c:pt>
                <c:pt idx="332">
                  <c:v>4.2796134594653301</c:v>
                </c:pt>
                <c:pt idx="333">
                  <c:v>4.2796134594653301</c:v>
                </c:pt>
                <c:pt idx="334">
                  <c:v>4.2796134594653301</c:v>
                </c:pt>
                <c:pt idx="335">
                  <c:v>4.2796134594653301</c:v>
                </c:pt>
                <c:pt idx="336">
                  <c:v>4.2796134594653301</c:v>
                </c:pt>
                <c:pt idx="337">
                  <c:v>4.2796134594653301</c:v>
                </c:pt>
                <c:pt idx="338">
                  <c:v>4.2796134594653301</c:v>
                </c:pt>
                <c:pt idx="339">
                  <c:v>4.2796134594653301</c:v>
                </c:pt>
                <c:pt idx="340">
                  <c:v>4.2796134594653301</c:v>
                </c:pt>
                <c:pt idx="341">
                  <c:v>4.2796134594653301</c:v>
                </c:pt>
                <c:pt idx="342">
                  <c:v>4.2796134594653301</c:v>
                </c:pt>
                <c:pt idx="343">
                  <c:v>4.2796134594653301</c:v>
                </c:pt>
                <c:pt idx="344">
                  <c:v>4.2796134594653301</c:v>
                </c:pt>
                <c:pt idx="345">
                  <c:v>4.2796134594653301</c:v>
                </c:pt>
                <c:pt idx="346">
                  <c:v>4.2796134594653301</c:v>
                </c:pt>
                <c:pt idx="347">
                  <c:v>4.2796134594653301</c:v>
                </c:pt>
                <c:pt idx="348">
                  <c:v>4.2796134594653301</c:v>
                </c:pt>
                <c:pt idx="349">
                  <c:v>4.2796134594653301</c:v>
                </c:pt>
                <c:pt idx="350">
                  <c:v>4.2796134594653301</c:v>
                </c:pt>
                <c:pt idx="351">
                  <c:v>4.2796134594653301</c:v>
                </c:pt>
                <c:pt idx="352">
                  <c:v>4.2796134594653301</c:v>
                </c:pt>
                <c:pt idx="353">
                  <c:v>4.2796134594653301</c:v>
                </c:pt>
                <c:pt idx="354">
                  <c:v>4.2796134594653301</c:v>
                </c:pt>
                <c:pt idx="355">
                  <c:v>4.2796134594653301</c:v>
                </c:pt>
                <c:pt idx="356">
                  <c:v>4.2796134594653301</c:v>
                </c:pt>
                <c:pt idx="357">
                  <c:v>4.2796134594653301</c:v>
                </c:pt>
                <c:pt idx="358">
                  <c:v>4.2796134594653301</c:v>
                </c:pt>
                <c:pt idx="359">
                  <c:v>4.2796134594653301</c:v>
                </c:pt>
                <c:pt idx="360">
                  <c:v>4.2796134594653301</c:v>
                </c:pt>
                <c:pt idx="361">
                  <c:v>4.2796134594653301</c:v>
                </c:pt>
                <c:pt idx="362">
                  <c:v>4.2796134594653301</c:v>
                </c:pt>
                <c:pt idx="363">
                  <c:v>4.2796134594653301</c:v>
                </c:pt>
                <c:pt idx="364">
                  <c:v>4.2796134594653301</c:v>
                </c:pt>
                <c:pt idx="365">
                  <c:v>4.2796134594653301</c:v>
                </c:pt>
                <c:pt idx="366">
                  <c:v>4.2796134594653301</c:v>
                </c:pt>
                <c:pt idx="367">
                  <c:v>4.2796134594653301</c:v>
                </c:pt>
                <c:pt idx="368">
                  <c:v>4.2796134594653301</c:v>
                </c:pt>
                <c:pt idx="369">
                  <c:v>4.2796134594653301</c:v>
                </c:pt>
                <c:pt idx="370">
                  <c:v>4.2796134594653301</c:v>
                </c:pt>
                <c:pt idx="371">
                  <c:v>4.2796134594653301</c:v>
                </c:pt>
                <c:pt idx="372">
                  <c:v>4.2796134594653301</c:v>
                </c:pt>
                <c:pt idx="373">
                  <c:v>4.2796134594653301</c:v>
                </c:pt>
                <c:pt idx="374">
                  <c:v>4.2796134594653301</c:v>
                </c:pt>
                <c:pt idx="375">
                  <c:v>4.2796134594653301</c:v>
                </c:pt>
                <c:pt idx="376">
                  <c:v>4.2796134594653301</c:v>
                </c:pt>
                <c:pt idx="377">
                  <c:v>4.2796134594653301</c:v>
                </c:pt>
                <c:pt idx="378">
                  <c:v>4.2796134594653301</c:v>
                </c:pt>
                <c:pt idx="379">
                  <c:v>4.2796134594653301</c:v>
                </c:pt>
                <c:pt idx="380">
                  <c:v>4.2796134594653301</c:v>
                </c:pt>
                <c:pt idx="381">
                  <c:v>4.2796134594653301</c:v>
                </c:pt>
                <c:pt idx="382">
                  <c:v>4.2796134594653301</c:v>
                </c:pt>
                <c:pt idx="383">
                  <c:v>4.2796134594653301</c:v>
                </c:pt>
                <c:pt idx="384">
                  <c:v>4.2796134594653301</c:v>
                </c:pt>
                <c:pt idx="385">
                  <c:v>4.2796134594653301</c:v>
                </c:pt>
                <c:pt idx="386">
                  <c:v>4.2796134594653301</c:v>
                </c:pt>
                <c:pt idx="387">
                  <c:v>4.2796134594653301</c:v>
                </c:pt>
                <c:pt idx="388">
                  <c:v>4.2796134594653301</c:v>
                </c:pt>
                <c:pt idx="389">
                  <c:v>4.2796134594653301</c:v>
                </c:pt>
                <c:pt idx="390">
                  <c:v>4.2796134594653301</c:v>
                </c:pt>
                <c:pt idx="391">
                  <c:v>4.2796134594653301</c:v>
                </c:pt>
                <c:pt idx="392">
                  <c:v>4.2796134594653301</c:v>
                </c:pt>
                <c:pt idx="393">
                  <c:v>4.2796134594653301</c:v>
                </c:pt>
                <c:pt idx="394">
                  <c:v>4.2796134594653301</c:v>
                </c:pt>
                <c:pt idx="395">
                  <c:v>4.2796134594653301</c:v>
                </c:pt>
                <c:pt idx="396">
                  <c:v>4.2796134594653301</c:v>
                </c:pt>
                <c:pt idx="397">
                  <c:v>4.2796134594653301</c:v>
                </c:pt>
                <c:pt idx="398">
                  <c:v>4.2796134594653301</c:v>
                </c:pt>
                <c:pt idx="399">
                  <c:v>4.2796134594653301</c:v>
                </c:pt>
                <c:pt idx="400">
                  <c:v>4.2796134594653301</c:v>
                </c:pt>
                <c:pt idx="401">
                  <c:v>4.2796134594653301</c:v>
                </c:pt>
                <c:pt idx="402">
                  <c:v>4.2796134594653301</c:v>
                </c:pt>
                <c:pt idx="403">
                  <c:v>4.2796134594653301</c:v>
                </c:pt>
                <c:pt idx="404">
                  <c:v>4.2796134594653301</c:v>
                </c:pt>
                <c:pt idx="405">
                  <c:v>4.2796134594653301</c:v>
                </c:pt>
                <c:pt idx="406">
                  <c:v>4.2796134594653301</c:v>
                </c:pt>
                <c:pt idx="407">
                  <c:v>4.2796134594653301</c:v>
                </c:pt>
                <c:pt idx="408">
                  <c:v>4.2796134594653301</c:v>
                </c:pt>
                <c:pt idx="409">
                  <c:v>4.2796134594653301</c:v>
                </c:pt>
                <c:pt idx="410">
                  <c:v>4.2796134594653301</c:v>
                </c:pt>
                <c:pt idx="411">
                  <c:v>4.2796134594653301</c:v>
                </c:pt>
                <c:pt idx="412">
                  <c:v>4.2796134594653301</c:v>
                </c:pt>
                <c:pt idx="413">
                  <c:v>4.2796134594653301</c:v>
                </c:pt>
                <c:pt idx="414">
                  <c:v>4.2796134594653301</c:v>
                </c:pt>
                <c:pt idx="415">
                  <c:v>4.2796134594653301</c:v>
                </c:pt>
                <c:pt idx="416">
                  <c:v>4.2796134594653301</c:v>
                </c:pt>
                <c:pt idx="417">
                  <c:v>4.2796134594653301</c:v>
                </c:pt>
                <c:pt idx="418">
                  <c:v>4.2796134594653301</c:v>
                </c:pt>
                <c:pt idx="419">
                  <c:v>4.2796134594653301</c:v>
                </c:pt>
                <c:pt idx="420">
                  <c:v>4.2796134594653301</c:v>
                </c:pt>
                <c:pt idx="421">
                  <c:v>4.2796134594653301</c:v>
                </c:pt>
                <c:pt idx="422">
                  <c:v>4.2796134594653301</c:v>
                </c:pt>
                <c:pt idx="423">
                  <c:v>4.2796134594653301</c:v>
                </c:pt>
                <c:pt idx="424">
                  <c:v>4.2796134594653301</c:v>
                </c:pt>
                <c:pt idx="425">
                  <c:v>4.2796134594653301</c:v>
                </c:pt>
                <c:pt idx="426">
                  <c:v>4.2796134594653301</c:v>
                </c:pt>
                <c:pt idx="427">
                  <c:v>4.2796134594653301</c:v>
                </c:pt>
                <c:pt idx="428">
                  <c:v>4.2796134594653301</c:v>
                </c:pt>
                <c:pt idx="429">
                  <c:v>4.2796134594653301</c:v>
                </c:pt>
                <c:pt idx="430">
                  <c:v>4.2796134594653301</c:v>
                </c:pt>
                <c:pt idx="431">
                  <c:v>4.2796134594653301</c:v>
                </c:pt>
                <c:pt idx="432">
                  <c:v>4.2796134594653301</c:v>
                </c:pt>
                <c:pt idx="433">
                  <c:v>4.2796134594653301</c:v>
                </c:pt>
                <c:pt idx="434">
                  <c:v>4.2796134594653301</c:v>
                </c:pt>
                <c:pt idx="435">
                  <c:v>4.2796134594653301</c:v>
                </c:pt>
                <c:pt idx="436">
                  <c:v>4.2796134594653301</c:v>
                </c:pt>
                <c:pt idx="437">
                  <c:v>4.2796134594653301</c:v>
                </c:pt>
                <c:pt idx="438">
                  <c:v>4.2796134594653301</c:v>
                </c:pt>
                <c:pt idx="439">
                  <c:v>4.2796134594653301</c:v>
                </c:pt>
                <c:pt idx="440">
                  <c:v>4.2796134594653301</c:v>
                </c:pt>
                <c:pt idx="441">
                  <c:v>4.2796134594653301</c:v>
                </c:pt>
                <c:pt idx="442">
                  <c:v>4.2796134594653301</c:v>
                </c:pt>
                <c:pt idx="443">
                  <c:v>4.2796134594653301</c:v>
                </c:pt>
                <c:pt idx="444">
                  <c:v>4.2796134594653301</c:v>
                </c:pt>
                <c:pt idx="445">
                  <c:v>4.2796134594653301</c:v>
                </c:pt>
                <c:pt idx="446">
                  <c:v>4.2796134594653301</c:v>
                </c:pt>
                <c:pt idx="447">
                  <c:v>4.2796134594653301</c:v>
                </c:pt>
                <c:pt idx="448">
                  <c:v>4.2796134594653301</c:v>
                </c:pt>
                <c:pt idx="449">
                  <c:v>4.2796134594653301</c:v>
                </c:pt>
                <c:pt idx="450">
                  <c:v>4.2796134594653301</c:v>
                </c:pt>
                <c:pt idx="451">
                  <c:v>4.2796134594653301</c:v>
                </c:pt>
                <c:pt idx="452">
                  <c:v>4.2796134594653301</c:v>
                </c:pt>
                <c:pt idx="453">
                  <c:v>4.2796134594653301</c:v>
                </c:pt>
                <c:pt idx="454">
                  <c:v>4.2796134594653301</c:v>
                </c:pt>
                <c:pt idx="455">
                  <c:v>4.2796134594653301</c:v>
                </c:pt>
                <c:pt idx="456">
                  <c:v>4.2796134594653301</c:v>
                </c:pt>
                <c:pt idx="457">
                  <c:v>4.2796134594653301</c:v>
                </c:pt>
                <c:pt idx="458">
                  <c:v>4.2796134594653301</c:v>
                </c:pt>
                <c:pt idx="459">
                  <c:v>4.2796134594653301</c:v>
                </c:pt>
                <c:pt idx="460">
                  <c:v>4.2796134594653301</c:v>
                </c:pt>
                <c:pt idx="461">
                  <c:v>4.2796134594653301</c:v>
                </c:pt>
                <c:pt idx="462">
                  <c:v>4.2796134594653301</c:v>
                </c:pt>
                <c:pt idx="463">
                  <c:v>4.2796134594653301</c:v>
                </c:pt>
                <c:pt idx="464">
                  <c:v>4.2796134594653301</c:v>
                </c:pt>
                <c:pt idx="465">
                  <c:v>4.2796134594653301</c:v>
                </c:pt>
                <c:pt idx="466">
                  <c:v>4.2796134594653301</c:v>
                </c:pt>
                <c:pt idx="467">
                  <c:v>4.2796134594653301</c:v>
                </c:pt>
                <c:pt idx="468">
                  <c:v>4.2796134594653301</c:v>
                </c:pt>
                <c:pt idx="469">
                  <c:v>4.2796134594653301</c:v>
                </c:pt>
                <c:pt idx="470">
                  <c:v>4.2796134594653301</c:v>
                </c:pt>
                <c:pt idx="471">
                  <c:v>4.2796134594653301</c:v>
                </c:pt>
                <c:pt idx="472">
                  <c:v>4.2796134594653301</c:v>
                </c:pt>
                <c:pt idx="473">
                  <c:v>4.2796134594653301</c:v>
                </c:pt>
                <c:pt idx="474">
                  <c:v>4.2796134594653301</c:v>
                </c:pt>
                <c:pt idx="475">
                  <c:v>4.2796134594653301</c:v>
                </c:pt>
                <c:pt idx="476">
                  <c:v>4.2796134594653301</c:v>
                </c:pt>
                <c:pt idx="477">
                  <c:v>4.2796134594653301</c:v>
                </c:pt>
                <c:pt idx="478">
                  <c:v>4.2796134594653301</c:v>
                </c:pt>
                <c:pt idx="479">
                  <c:v>4.2796134594653301</c:v>
                </c:pt>
                <c:pt idx="480">
                  <c:v>4.2796134594653301</c:v>
                </c:pt>
                <c:pt idx="481">
                  <c:v>4.2796134594653301</c:v>
                </c:pt>
                <c:pt idx="482">
                  <c:v>4.2796134594653301</c:v>
                </c:pt>
                <c:pt idx="483">
                  <c:v>4.2796134594653301</c:v>
                </c:pt>
                <c:pt idx="484">
                  <c:v>4.2796134594653301</c:v>
                </c:pt>
                <c:pt idx="485">
                  <c:v>4.2796134594653301</c:v>
                </c:pt>
                <c:pt idx="486">
                  <c:v>4.2796134594653301</c:v>
                </c:pt>
                <c:pt idx="487">
                  <c:v>4.2796134594653301</c:v>
                </c:pt>
                <c:pt idx="488">
                  <c:v>4.2796134594653301</c:v>
                </c:pt>
                <c:pt idx="489">
                  <c:v>4.2796134594653301</c:v>
                </c:pt>
                <c:pt idx="490">
                  <c:v>4.2796134594653301</c:v>
                </c:pt>
                <c:pt idx="491">
                  <c:v>4.2796134594653301</c:v>
                </c:pt>
                <c:pt idx="492">
                  <c:v>4.2796134594653301</c:v>
                </c:pt>
                <c:pt idx="493">
                  <c:v>4.2796134594653301</c:v>
                </c:pt>
                <c:pt idx="494">
                  <c:v>4.2796134594653301</c:v>
                </c:pt>
                <c:pt idx="495">
                  <c:v>4.2796134594653301</c:v>
                </c:pt>
                <c:pt idx="496">
                  <c:v>4.2796134594653301</c:v>
                </c:pt>
                <c:pt idx="497">
                  <c:v>4.2796134594653301</c:v>
                </c:pt>
                <c:pt idx="498">
                  <c:v>4.2796134594653301</c:v>
                </c:pt>
                <c:pt idx="499">
                  <c:v>4.2796134594653301</c:v>
                </c:pt>
                <c:pt idx="500">
                  <c:v>4.2796134594653301</c:v>
                </c:pt>
                <c:pt idx="501">
                  <c:v>4.2796134594653301</c:v>
                </c:pt>
                <c:pt idx="502">
                  <c:v>4.2796134594653301</c:v>
                </c:pt>
                <c:pt idx="503">
                  <c:v>4.2796134594653301</c:v>
                </c:pt>
                <c:pt idx="504">
                  <c:v>4.2796134594653301</c:v>
                </c:pt>
                <c:pt idx="505">
                  <c:v>4.2796134594653301</c:v>
                </c:pt>
                <c:pt idx="506">
                  <c:v>4.2796134594653301</c:v>
                </c:pt>
                <c:pt idx="507">
                  <c:v>4.2796134594653301</c:v>
                </c:pt>
                <c:pt idx="508">
                  <c:v>4.2796134594653301</c:v>
                </c:pt>
                <c:pt idx="509">
                  <c:v>4.2796134594653301</c:v>
                </c:pt>
                <c:pt idx="510">
                  <c:v>4.2796134594653301</c:v>
                </c:pt>
                <c:pt idx="511">
                  <c:v>4.2796134594653301</c:v>
                </c:pt>
                <c:pt idx="512">
                  <c:v>4.2796134594653301</c:v>
                </c:pt>
                <c:pt idx="513">
                  <c:v>4.2796134594653301</c:v>
                </c:pt>
                <c:pt idx="514">
                  <c:v>4.2796134594653301</c:v>
                </c:pt>
                <c:pt idx="515">
                  <c:v>4.2796134594653301</c:v>
                </c:pt>
                <c:pt idx="516">
                  <c:v>4.2796134594653301</c:v>
                </c:pt>
                <c:pt idx="517">
                  <c:v>4.2796134594653301</c:v>
                </c:pt>
                <c:pt idx="518">
                  <c:v>4.2796134594653301</c:v>
                </c:pt>
                <c:pt idx="519">
                  <c:v>4.2796134594653301</c:v>
                </c:pt>
                <c:pt idx="520">
                  <c:v>4.2796134594653301</c:v>
                </c:pt>
                <c:pt idx="521">
                  <c:v>4.2796134594653301</c:v>
                </c:pt>
                <c:pt idx="522">
                  <c:v>4.2796134594653301</c:v>
                </c:pt>
                <c:pt idx="523">
                  <c:v>4.2796134594653301</c:v>
                </c:pt>
                <c:pt idx="524">
                  <c:v>4.2796134594653301</c:v>
                </c:pt>
                <c:pt idx="525">
                  <c:v>4.2796134594653301</c:v>
                </c:pt>
                <c:pt idx="526">
                  <c:v>4.2796134594653301</c:v>
                </c:pt>
                <c:pt idx="527">
                  <c:v>4.2796134594653301</c:v>
                </c:pt>
                <c:pt idx="528">
                  <c:v>4.2796134594653301</c:v>
                </c:pt>
                <c:pt idx="529">
                  <c:v>4.2796134594653301</c:v>
                </c:pt>
                <c:pt idx="530">
                  <c:v>4.2796134594653301</c:v>
                </c:pt>
                <c:pt idx="531">
                  <c:v>4.2796134594653301</c:v>
                </c:pt>
                <c:pt idx="532">
                  <c:v>4.2796134594653301</c:v>
                </c:pt>
                <c:pt idx="533">
                  <c:v>4.2796134594653301</c:v>
                </c:pt>
                <c:pt idx="534">
                  <c:v>4.2796134594653301</c:v>
                </c:pt>
                <c:pt idx="535">
                  <c:v>4.2796134594653301</c:v>
                </c:pt>
                <c:pt idx="536">
                  <c:v>4.2796134594653301</c:v>
                </c:pt>
                <c:pt idx="537">
                  <c:v>4.2796134594653301</c:v>
                </c:pt>
                <c:pt idx="538">
                  <c:v>4.2796134594653301</c:v>
                </c:pt>
                <c:pt idx="539">
                  <c:v>4.2796134594653301</c:v>
                </c:pt>
                <c:pt idx="540">
                  <c:v>4.2796134594653301</c:v>
                </c:pt>
                <c:pt idx="541">
                  <c:v>4.2796134594653301</c:v>
                </c:pt>
                <c:pt idx="542">
                  <c:v>4.2796134594653301</c:v>
                </c:pt>
                <c:pt idx="543">
                  <c:v>4.2796134594653301</c:v>
                </c:pt>
                <c:pt idx="544">
                  <c:v>4.2796134594653301</c:v>
                </c:pt>
                <c:pt idx="545">
                  <c:v>4.2796134594653301</c:v>
                </c:pt>
                <c:pt idx="546">
                  <c:v>4.2796134594653301</c:v>
                </c:pt>
                <c:pt idx="547">
                  <c:v>4.2796134594653301</c:v>
                </c:pt>
                <c:pt idx="548">
                  <c:v>4.2796134594653301</c:v>
                </c:pt>
                <c:pt idx="549">
                  <c:v>4.2796134594653301</c:v>
                </c:pt>
                <c:pt idx="550">
                  <c:v>4.2796134594653301</c:v>
                </c:pt>
                <c:pt idx="551">
                  <c:v>4.2796134594653301</c:v>
                </c:pt>
                <c:pt idx="552">
                  <c:v>4.2796134594653301</c:v>
                </c:pt>
                <c:pt idx="553">
                  <c:v>4.2796134594653301</c:v>
                </c:pt>
                <c:pt idx="554">
                  <c:v>4.2796134594653301</c:v>
                </c:pt>
                <c:pt idx="555">
                  <c:v>4.2796134594653301</c:v>
                </c:pt>
                <c:pt idx="556">
                  <c:v>4.2796134594653301</c:v>
                </c:pt>
                <c:pt idx="557">
                  <c:v>4.2796134594653301</c:v>
                </c:pt>
                <c:pt idx="558">
                  <c:v>4.2796134594653301</c:v>
                </c:pt>
                <c:pt idx="559">
                  <c:v>4.2796134594653301</c:v>
                </c:pt>
                <c:pt idx="560">
                  <c:v>4.2796134594653301</c:v>
                </c:pt>
                <c:pt idx="561">
                  <c:v>4.2796134594653301</c:v>
                </c:pt>
                <c:pt idx="562">
                  <c:v>4.2796134594653301</c:v>
                </c:pt>
                <c:pt idx="563">
                  <c:v>4.2796134594653301</c:v>
                </c:pt>
                <c:pt idx="564">
                  <c:v>4.2796134594653301</c:v>
                </c:pt>
                <c:pt idx="565">
                  <c:v>4.2796134594653301</c:v>
                </c:pt>
                <c:pt idx="566">
                  <c:v>4.2796134594653301</c:v>
                </c:pt>
                <c:pt idx="567">
                  <c:v>4.2796134594653301</c:v>
                </c:pt>
                <c:pt idx="568">
                  <c:v>4.2796134594653301</c:v>
                </c:pt>
                <c:pt idx="569">
                  <c:v>4.2796134594653301</c:v>
                </c:pt>
                <c:pt idx="570">
                  <c:v>4.2796134594653301</c:v>
                </c:pt>
                <c:pt idx="571">
                  <c:v>4.2796134594653301</c:v>
                </c:pt>
                <c:pt idx="572">
                  <c:v>4.2796134594653301</c:v>
                </c:pt>
                <c:pt idx="573">
                  <c:v>4.2796134594653301</c:v>
                </c:pt>
                <c:pt idx="574">
                  <c:v>4.2796134594653301</c:v>
                </c:pt>
                <c:pt idx="575">
                  <c:v>4.2796134594653301</c:v>
                </c:pt>
                <c:pt idx="576">
                  <c:v>4.2796134594653301</c:v>
                </c:pt>
                <c:pt idx="577">
                  <c:v>4.2796134594653301</c:v>
                </c:pt>
                <c:pt idx="578">
                  <c:v>4.2796134594653301</c:v>
                </c:pt>
                <c:pt idx="579">
                  <c:v>4.2796134594653301</c:v>
                </c:pt>
                <c:pt idx="580">
                  <c:v>4.2796134594653301</c:v>
                </c:pt>
                <c:pt idx="581">
                  <c:v>4.2796134594653301</c:v>
                </c:pt>
                <c:pt idx="582">
                  <c:v>4.2796134594653301</c:v>
                </c:pt>
                <c:pt idx="583">
                  <c:v>4.2796134594653301</c:v>
                </c:pt>
                <c:pt idx="584">
                  <c:v>4.2796134594653301</c:v>
                </c:pt>
                <c:pt idx="585">
                  <c:v>4.2796134594653301</c:v>
                </c:pt>
                <c:pt idx="586">
                  <c:v>4.2796134594653301</c:v>
                </c:pt>
                <c:pt idx="587">
                  <c:v>4.2796134594653301</c:v>
                </c:pt>
                <c:pt idx="588">
                  <c:v>4.2796134594653301</c:v>
                </c:pt>
                <c:pt idx="589">
                  <c:v>4.2796134594653301</c:v>
                </c:pt>
                <c:pt idx="590">
                  <c:v>4.2796134594653301</c:v>
                </c:pt>
                <c:pt idx="591">
                  <c:v>4.2796134594653301</c:v>
                </c:pt>
                <c:pt idx="592">
                  <c:v>4.2796134594653301</c:v>
                </c:pt>
                <c:pt idx="593">
                  <c:v>4.2796134594653301</c:v>
                </c:pt>
                <c:pt idx="594">
                  <c:v>4.2796134594653301</c:v>
                </c:pt>
                <c:pt idx="595">
                  <c:v>4.2796134594653301</c:v>
                </c:pt>
                <c:pt idx="596">
                  <c:v>4.2796134594653301</c:v>
                </c:pt>
                <c:pt idx="597">
                  <c:v>4.2796134594653301</c:v>
                </c:pt>
                <c:pt idx="598">
                  <c:v>4.2796134594653301</c:v>
                </c:pt>
                <c:pt idx="599">
                  <c:v>4.2796134594653301</c:v>
                </c:pt>
                <c:pt idx="600">
                  <c:v>4.2796134594653301</c:v>
                </c:pt>
                <c:pt idx="601">
                  <c:v>4.2796134594653301</c:v>
                </c:pt>
                <c:pt idx="602">
                  <c:v>4.2796134594653301</c:v>
                </c:pt>
                <c:pt idx="603">
                  <c:v>4.2796134594653301</c:v>
                </c:pt>
                <c:pt idx="604">
                  <c:v>4.2796134594653301</c:v>
                </c:pt>
                <c:pt idx="605">
                  <c:v>4.2796134594653301</c:v>
                </c:pt>
                <c:pt idx="606">
                  <c:v>4.2796134594653301</c:v>
                </c:pt>
                <c:pt idx="607">
                  <c:v>4.2796134594653301</c:v>
                </c:pt>
                <c:pt idx="608">
                  <c:v>4.2796134594653301</c:v>
                </c:pt>
                <c:pt idx="609">
                  <c:v>4.2796134594653301</c:v>
                </c:pt>
                <c:pt idx="610">
                  <c:v>4.2796134594653301</c:v>
                </c:pt>
                <c:pt idx="611">
                  <c:v>4.2796134594653301</c:v>
                </c:pt>
                <c:pt idx="612">
                  <c:v>4.2796134594653301</c:v>
                </c:pt>
                <c:pt idx="613">
                  <c:v>4.2796134594653301</c:v>
                </c:pt>
                <c:pt idx="614">
                  <c:v>4.2796134594653301</c:v>
                </c:pt>
                <c:pt idx="615">
                  <c:v>4.2796134594653301</c:v>
                </c:pt>
                <c:pt idx="616">
                  <c:v>4.2796134594653301</c:v>
                </c:pt>
                <c:pt idx="617">
                  <c:v>4.2796134594653301</c:v>
                </c:pt>
                <c:pt idx="618">
                  <c:v>4.2796134594653301</c:v>
                </c:pt>
                <c:pt idx="619">
                  <c:v>4.2796134594653301</c:v>
                </c:pt>
                <c:pt idx="620">
                  <c:v>4.2796134594653301</c:v>
                </c:pt>
                <c:pt idx="621">
                  <c:v>4.2796134594653301</c:v>
                </c:pt>
                <c:pt idx="622">
                  <c:v>4.2796134594653301</c:v>
                </c:pt>
                <c:pt idx="623">
                  <c:v>4.2796134594653301</c:v>
                </c:pt>
                <c:pt idx="624">
                  <c:v>4.2796134594653301</c:v>
                </c:pt>
                <c:pt idx="625">
                  <c:v>4.2796134594653301</c:v>
                </c:pt>
                <c:pt idx="626">
                  <c:v>4.2796134594653301</c:v>
                </c:pt>
                <c:pt idx="627">
                  <c:v>4.2796134594653301</c:v>
                </c:pt>
                <c:pt idx="628">
                  <c:v>4.2796134594653301</c:v>
                </c:pt>
                <c:pt idx="629">
                  <c:v>4.2796134594653301</c:v>
                </c:pt>
                <c:pt idx="630">
                  <c:v>4.2796134594653301</c:v>
                </c:pt>
                <c:pt idx="631">
                  <c:v>4.2796134594653301</c:v>
                </c:pt>
                <c:pt idx="632">
                  <c:v>4.2796134594653301</c:v>
                </c:pt>
                <c:pt idx="633">
                  <c:v>4.2796134594653301</c:v>
                </c:pt>
                <c:pt idx="634">
                  <c:v>4.2796134594653301</c:v>
                </c:pt>
                <c:pt idx="635">
                  <c:v>4.2796134594653301</c:v>
                </c:pt>
                <c:pt idx="636">
                  <c:v>4.2796134594653301</c:v>
                </c:pt>
                <c:pt idx="637">
                  <c:v>4.2796134594653301</c:v>
                </c:pt>
                <c:pt idx="638">
                  <c:v>4.2796134594653301</c:v>
                </c:pt>
                <c:pt idx="639">
                  <c:v>4.2796134594653301</c:v>
                </c:pt>
                <c:pt idx="640">
                  <c:v>4.2796134594653301</c:v>
                </c:pt>
                <c:pt idx="641">
                  <c:v>4.2796134594653301</c:v>
                </c:pt>
                <c:pt idx="642">
                  <c:v>4.2796134594653301</c:v>
                </c:pt>
                <c:pt idx="643">
                  <c:v>4.2796134594653301</c:v>
                </c:pt>
                <c:pt idx="644">
                  <c:v>4.2796134594653301</c:v>
                </c:pt>
                <c:pt idx="645">
                  <c:v>4.2796134594653301</c:v>
                </c:pt>
                <c:pt idx="646">
                  <c:v>4.2796134594653301</c:v>
                </c:pt>
                <c:pt idx="647">
                  <c:v>4.2796134594653301</c:v>
                </c:pt>
                <c:pt idx="648">
                  <c:v>4.2796134594653301</c:v>
                </c:pt>
                <c:pt idx="649">
                  <c:v>4.2796134594653301</c:v>
                </c:pt>
                <c:pt idx="650">
                  <c:v>4.2796134594653301</c:v>
                </c:pt>
                <c:pt idx="651">
                  <c:v>4.2796134594653301</c:v>
                </c:pt>
                <c:pt idx="652">
                  <c:v>4.2796134594653301</c:v>
                </c:pt>
                <c:pt idx="653">
                  <c:v>4.2796134594653301</c:v>
                </c:pt>
                <c:pt idx="654">
                  <c:v>4.2796134594653301</c:v>
                </c:pt>
                <c:pt idx="655">
                  <c:v>4.2796134594653301</c:v>
                </c:pt>
                <c:pt idx="656">
                  <c:v>4.2796134594653301</c:v>
                </c:pt>
                <c:pt idx="657">
                  <c:v>4.2796134594653301</c:v>
                </c:pt>
                <c:pt idx="658">
                  <c:v>4.2796134594653301</c:v>
                </c:pt>
                <c:pt idx="659">
                  <c:v>4.2796134594653301</c:v>
                </c:pt>
                <c:pt idx="660">
                  <c:v>4.2796134594653301</c:v>
                </c:pt>
                <c:pt idx="661">
                  <c:v>4.2796134594653301</c:v>
                </c:pt>
                <c:pt idx="662">
                  <c:v>4.2796134594653301</c:v>
                </c:pt>
                <c:pt idx="663">
                  <c:v>4.2796134594653301</c:v>
                </c:pt>
                <c:pt idx="664">
                  <c:v>4.2796134594653301</c:v>
                </c:pt>
                <c:pt idx="665">
                  <c:v>4.2796134594653301</c:v>
                </c:pt>
                <c:pt idx="666">
                  <c:v>4.2796134594653301</c:v>
                </c:pt>
                <c:pt idx="667">
                  <c:v>4.2796134594653301</c:v>
                </c:pt>
                <c:pt idx="668">
                  <c:v>4.2796134594653301</c:v>
                </c:pt>
                <c:pt idx="669">
                  <c:v>4.2796134594653301</c:v>
                </c:pt>
                <c:pt idx="670">
                  <c:v>4.2796134594653301</c:v>
                </c:pt>
                <c:pt idx="671">
                  <c:v>4.2796134594653301</c:v>
                </c:pt>
                <c:pt idx="672">
                  <c:v>4.2796134594653301</c:v>
                </c:pt>
                <c:pt idx="673">
                  <c:v>4.2796134594653301</c:v>
                </c:pt>
                <c:pt idx="674">
                  <c:v>4.2796134594653301</c:v>
                </c:pt>
                <c:pt idx="675">
                  <c:v>4.2796134594653301</c:v>
                </c:pt>
                <c:pt idx="676">
                  <c:v>4.2796134594653301</c:v>
                </c:pt>
                <c:pt idx="677">
                  <c:v>4.2796134594653301</c:v>
                </c:pt>
                <c:pt idx="678">
                  <c:v>4.2796134594653301</c:v>
                </c:pt>
                <c:pt idx="679">
                  <c:v>4.2796134594653301</c:v>
                </c:pt>
                <c:pt idx="680">
                  <c:v>4.2796134594653301</c:v>
                </c:pt>
                <c:pt idx="681">
                  <c:v>4.2796134594653301</c:v>
                </c:pt>
                <c:pt idx="682">
                  <c:v>4.2796134594653301</c:v>
                </c:pt>
                <c:pt idx="683">
                  <c:v>4.2796134594653301</c:v>
                </c:pt>
                <c:pt idx="684">
                  <c:v>4.2796134594653301</c:v>
                </c:pt>
                <c:pt idx="685">
                  <c:v>4.2796134594653301</c:v>
                </c:pt>
                <c:pt idx="686">
                  <c:v>4.2796134594653301</c:v>
                </c:pt>
                <c:pt idx="687">
                  <c:v>4.2796134594653301</c:v>
                </c:pt>
                <c:pt idx="688">
                  <c:v>4.2796134594653301</c:v>
                </c:pt>
                <c:pt idx="689">
                  <c:v>4.2796134594653301</c:v>
                </c:pt>
                <c:pt idx="690">
                  <c:v>4.2796134594653301</c:v>
                </c:pt>
                <c:pt idx="691">
                  <c:v>4.2796134594653301</c:v>
                </c:pt>
                <c:pt idx="692">
                  <c:v>4.2796134594653301</c:v>
                </c:pt>
                <c:pt idx="693">
                  <c:v>4.2796134594653301</c:v>
                </c:pt>
                <c:pt idx="694">
                  <c:v>4.2796134594653301</c:v>
                </c:pt>
                <c:pt idx="695">
                  <c:v>4.2796134594653301</c:v>
                </c:pt>
                <c:pt idx="696">
                  <c:v>4.2796134594653301</c:v>
                </c:pt>
                <c:pt idx="697">
                  <c:v>4.2796134594653301</c:v>
                </c:pt>
                <c:pt idx="698">
                  <c:v>4.2796134594653301</c:v>
                </c:pt>
                <c:pt idx="699">
                  <c:v>4.2796134594653301</c:v>
                </c:pt>
                <c:pt idx="700">
                  <c:v>4.2796134594653301</c:v>
                </c:pt>
                <c:pt idx="701">
                  <c:v>4.2796134594653301</c:v>
                </c:pt>
                <c:pt idx="702">
                  <c:v>4.2796134594653301</c:v>
                </c:pt>
                <c:pt idx="703">
                  <c:v>4.2796134594653301</c:v>
                </c:pt>
                <c:pt idx="704">
                  <c:v>4.2796134594653301</c:v>
                </c:pt>
                <c:pt idx="705">
                  <c:v>4.2796134594653301</c:v>
                </c:pt>
                <c:pt idx="706">
                  <c:v>4.2796134594653301</c:v>
                </c:pt>
                <c:pt idx="707">
                  <c:v>4.2796134594653301</c:v>
                </c:pt>
                <c:pt idx="708">
                  <c:v>4.2796134594653301</c:v>
                </c:pt>
                <c:pt idx="709">
                  <c:v>4.2796134594653301</c:v>
                </c:pt>
                <c:pt idx="710">
                  <c:v>4.2796134594653301</c:v>
                </c:pt>
                <c:pt idx="711">
                  <c:v>4.2796134594653301</c:v>
                </c:pt>
                <c:pt idx="712">
                  <c:v>4.2796134594653301</c:v>
                </c:pt>
                <c:pt idx="713">
                  <c:v>4.2796134594653301</c:v>
                </c:pt>
                <c:pt idx="714">
                  <c:v>4.2796134594653301</c:v>
                </c:pt>
                <c:pt idx="715">
                  <c:v>4.2796134594653301</c:v>
                </c:pt>
                <c:pt idx="716">
                  <c:v>4.2796134594653301</c:v>
                </c:pt>
                <c:pt idx="717">
                  <c:v>4.2796134594653301</c:v>
                </c:pt>
                <c:pt idx="718">
                  <c:v>4.2796134594653301</c:v>
                </c:pt>
                <c:pt idx="719">
                  <c:v>4.2796134594653301</c:v>
                </c:pt>
                <c:pt idx="720">
                  <c:v>4.2796134594653301</c:v>
                </c:pt>
                <c:pt idx="721">
                  <c:v>4.2796134594653301</c:v>
                </c:pt>
                <c:pt idx="722">
                  <c:v>4.2796134594653301</c:v>
                </c:pt>
                <c:pt idx="723">
                  <c:v>4.2796134594653301</c:v>
                </c:pt>
                <c:pt idx="724">
                  <c:v>4.2796134594653301</c:v>
                </c:pt>
                <c:pt idx="725">
                  <c:v>4.2796134594653301</c:v>
                </c:pt>
                <c:pt idx="726">
                  <c:v>4.2796134594653301</c:v>
                </c:pt>
                <c:pt idx="727">
                  <c:v>4.2796134594653301</c:v>
                </c:pt>
                <c:pt idx="728">
                  <c:v>4.2796134594653301</c:v>
                </c:pt>
                <c:pt idx="729">
                  <c:v>4.2796134594653301</c:v>
                </c:pt>
                <c:pt idx="730">
                  <c:v>4.2796134594653301</c:v>
                </c:pt>
                <c:pt idx="731">
                  <c:v>4.2796134594653301</c:v>
                </c:pt>
                <c:pt idx="732">
                  <c:v>4.2796134594653301</c:v>
                </c:pt>
                <c:pt idx="733">
                  <c:v>4.2796134594653301</c:v>
                </c:pt>
                <c:pt idx="734">
                  <c:v>4.2796134594653301</c:v>
                </c:pt>
                <c:pt idx="735">
                  <c:v>4.2796134594653301</c:v>
                </c:pt>
                <c:pt idx="736">
                  <c:v>4.2796134594653301</c:v>
                </c:pt>
                <c:pt idx="737">
                  <c:v>4.2796134594653301</c:v>
                </c:pt>
                <c:pt idx="738">
                  <c:v>4.2796134594653301</c:v>
                </c:pt>
                <c:pt idx="739">
                  <c:v>4.2796134594653301</c:v>
                </c:pt>
                <c:pt idx="740">
                  <c:v>4.2796134594653301</c:v>
                </c:pt>
                <c:pt idx="741">
                  <c:v>4.2796134594653301</c:v>
                </c:pt>
                <c:pt idx="742">
                  <c:v>4.2796134594653301</c:v>
                </c:pt>
                <c:pt idx="743">
                  <c:v>4.2796134594653301</c:v>
                </c:pt>
                <c:pt idx="744">
                  <c:v>4.2796134594653301</c:v>
                </c:pt>
                <c:pt idx="745">
                  <c:v>4.2796134594653301</c:v>
                </c:pt>
                <c:pt idx="746">
                  <c:v>4.2796134594653301</c:v>
                </c:pt>
                <c:pt idx="747">
                  <c:v>4.2796134594653301</c:v>
                </c:pt>
                <c:pt idx="748">
                  <c:v>4.2796134594653301</c:v>
                </c:pt>
                <c:pt idx="749">
                  <c:v>4.2796134594653301</c:v>
                </c:pt>
                <c:pt idx="750">
                  <c:v>4.2796134594653301</c:v>
                </c:pt>
                <c:pt idx="751">
                  <c:v>4.2796134594653301</c:v>
                </c:pt>
                <c:pt idx="752">
                  <c:v>4.2796134594653301</c:v>
                </c:pt>
                <c:pt idx="753">
                  <c:v>4.2796134594653301</c:v>
                </c:pt>
                <c:pt idx="754">
                  <c:v>4.2796134594653301</c:v>
                </c:pt>
                <c:pt idx="755">
                  <c:v>4.2796134594653301</c:v>
                </c:pt>
                <c:pt idx="756">
                  <c:v>4.2796134594653301</c:v>
                </c:pt>
                <c:pt idx="757">
                  <c:v>4.2796134594653301</c:v>
                </c:pt>
                <c:pt idx="758">
                  <c:v>4.2796134594653301</c:v>
                </c:pt>
                <c:pt idx="759">
                  <c:v>4.2796134594653301</c:v>
                </c:pt>
                <c:pt idx="760">
                  <c:v>4.2796134594653301</c:v>
                </c:pt>
                <c:pt idx="761">
                  <c:v>4.2796134594653301</c:v>
                </c:pt>
                <c:pt idx="762">
                  <c:v>4.2796134594653301</c:v>
                </c:pt>
                <c:pt idx="763">
                  <c:v>4.2796134594653301</c:v>
                </c:pt>
                <c:pt idx="764">
                  <c:v>4.2796134594653301</c:v>
                </c:pt>
                <c:pt idx="765">
                  <c:v>4.2796134594653301</c:v>
                </c:pt>
                <c:pt idx="766">
                  <c:v>4.2796134594653301</c:v>
                </c:pt>
                <c:pt idx="767">
                  <c:v>4.2796134594653301</c:v>
                </c:pt>
                <c:pt idx="768">
                  <c:v>4.2796134594653301</c:v>
                </c:pt>
                <c:pt idx="769">
                  <c:v>4.2796134594653301</c:v>
                </c:pt>
                <c:pt idx="770">
                  <c:v>4.2796134594653301</c:v>
                </c:pt>
                <c:pt idx="771">
                  <c:v>4.2796134594653301</c:v>
                </c:pt>
                <c:pt idx="772">
                  <c:v>4.2796134594653301</c:v>
                </c:pt>
                <c:pt idx="773">
                  <c:v>4.2796134594653301</c:v>
                </c:pt>
                <c:pt idx="774">
                  <c:v>4.2796134594653301</c:v>
                </c:pt>
                <c:pt idx="775">
                  <c:v>4.2796134594653301</c:v>
                </c:pt>
                <c:pt idx="776">
                  <c:v>4.2796134594653301</c:v>
                </c:pt>
                <c:pt idx="777">
                  <c:v>4.2796134594653301</c:v>
                </c:pt>
                <c:pt idx="778">
                  <c:v>4.2796134594653301</c:v>
                </c:pt>
                <c:pt idx="779">
                  <c:v>4.2796134594653301</c:v>
                </c:pt>
                <c:pt idx="780">
                  <c:v>4.2796134594653301</c:v>
                </c:pt>
                <c:pt idx="781">
                  <c:v>4.2796134594653301</c:v>
                </c:pt>
                <c:pt idx="782">
                  <c:v>4.2796134594653301</c:v>
                </c:pt>
                <c:pt idx="783">
                  <c:v>4.2796134594653301</c:v>
                </c:pt>
                <c:pt idx="784">
                  <c:v>4.2796134594653301</c:v>
                </c:pt>
                <c:pt idx="785">
                  <c:v>4.2796134594653301</c:v>
                </c:pt>
                <c:pt idx="786">
                  <c:v>4.2796134594653301</c:v>
                </c:pt>
                <c:pt idx="787">
                  <c:v>4.2796134594653301</c:v>
                </c:pt>
                <c:pt idx="788">
                  <c:v>4.2796134594653301</c:v>
                </c:pt>
                <c:pt idx="789">
                  <c:v>4.2796134594653301</c:v>
                </c:pt>
                <c:pt idx="790">
                  <c:v>4.2796134594653301</c:v>
                </c:pt>
                <c:pt idx="791">
                  <c:v>4.2796134594653301</c:v>
                </c:pt>
                <c:pt idx="792">
                  <c:v>4.2796134594653301</c:v>
                </c:pt>
                <c:pt idx="793">
                  <c:v>4.2796134594653301</c:v>
                </c:pt>
                <c:pt idx="794">
                  <c:v>4.2796134594653301</c:v>
                </c:pt>
                <c:pt idx="795">
                  <c:v>4.2796134594653301</c:v>
                </c:pt>
                <c:pt idx="796">
                  <c:v>4.2796134594653301</c:v>
                </c:pt>
                <c:pt idx="797">
                  <c:v>4.2796134594653301</c:v>
                </c:pt>
                <c:pt idx="798">
                  <c:v>4.2796134594653301</c:v>
                </c:pt>
                <c:pt idx="799">
                  <c:v>4.2796134594653301</c:v>
                </c:pt>
                <c:pt idx="800">
                  <c:v>4.2796134594653301</c:v>
                </c:pt>
                <c:pt idx="801">
                  <c:v>4.2796134594653301</c:v>
                </c:pt>
                <c:pt idx="802">
                  <c:v>4.2796134594653301</c:v>
                </c:pt>
                <c:pt idx="803">
                  <c:v>4.2796134594653301</c:v>
                </c:pt>
                <c:pt idx="804">
                  <c:v>4.2796134594653301</c:v>
                </c:pt>
                <c:pt idx="805">
                  <c:v>4.2796134594653301</c:v>
                </c:pt>
                <c:pt idx="806">
                  <c:v>4.2796134594653301</c:v>
                </c:pt>
                <c:pt idx="807">
                  <c:v>4.2796134594653301</c:v>
                </c:pt>
                <c:pt idx="808">
                  <c:v>4.2796134594653301</c:v>
                </c:pt>
                <c:pt idx="809">
                  <c:v>4.2796134594653301</c:v>
                </c:pt>
                <c:pt idx="810">
                  <c:v>4.2796134594653301</c:v>
                </c:pt>
                <c:pt idx="811">
                  <c:v>4.2796134594653301</c:v>
                </c:pt>
                <c:pt idx="812">
                  <c:v>4.2796134594653301</c:v>
                </c:pt>
                <c:pt idx="813">
                  <c:v>4.2796134594653301</c:v>
                </c:pt>
                <c:pt idx="814">
                  <c:v>4.2796134594653301</c:v>
                </c:pt>
                <c:pt idx="815">
                  <c:v>4.2796134594653301</c:v>
                </c:pt>
                <c:pt idx="816">
                  <c:v>4.2796134594653301</c:v>
                </c:pt>
                <c:pt idx="817">
                  <c:v>4.2796134594653301</c:v>
                </c:pt>
                <c:pt idx="818">
                  <c:v>4.2796134594653301</c:v>
                </c:pt>
                <c:pt idx="819">
                  <c:v>4.2796134594653301</c:v>
                </c:pt>
                <c:pt idx="820">
                  <c:v>4.2796134594653301</c:v>
                </c:pt>
                <c:pt idx="821">
                  <c:v>4.2796134594653301</c:v>
                </c:pt>
                <c:pt idx="822">
                  <c:v>4.2796134594653301</c:v>
                </c:pt>
                <c:pt idx="823">
                  <c:v>4.2796134594653301</c:v>
                </c:pt>
                <c:pt idx="824">
                  <c:v>4.2796134594653301</c:v>
                </c:pt>
                <c:pt idx="825">
                  <c:v>4.2796134594653301</c:v>
                </c:pt>
                <c:pt idx="826">
                  <c:v>4.2796134594653301</c:v>
                </c:pt>
                <c:pt idx="827">
                  <c:v>4.2796134594653301</c:v>
                </c:pt>
                <c:pt idx="828">
                  <c:v>4.2796134594653301</c:v>
                </c:pt>
                <c:pt idx="829">
                  <c:v>4.2796134594653301</c:v>
                </c:pt>
                <c:pt idx="830">
                  <c:v>4.2796134594653301</c:v>
                </c:pt>
                <c:pt idx="831">
                  <c:v>4.2796134594653301</c:v>
                </c:pt>
                <c:pt idx="832">
                  <c:v>4.2796134594653301</c:v>
                </c:pt>
                <c:pt idx="833">
                  <c:v>4.2796134594653301</c:v>
                </c:pt>
                <c:pt idx="834">
                  <c:v>4.2796134594653301</c:v>
                </c:pt>
                <c:pt idx="835">
                  <c:v>4.2796134594653301</c:v>
                </c:pt>
                <c:pt idx="836">
                  <c:v>4.2796134594653301</c:v>
                </c:pt>
                <c:pt idx="837">
                  <c:v>4.2796134594653301</c:v>
                </c:pt>
                <c:pt idx="838">
                  <c:v>4.2796134594653301</c:v>
                </c:pt>
                <c:pt idx="839">
                  <c:v>4.2796134594653301</c:v>
                </c:pt>
                <c:pt idx="840">
                  <c:v>4.2796134594653301</c:v>
                </c:pt>
                <c:pt idx="841">
                  <c:v>4.2796134594653301</c:v>
                </c:pt>
                <c:pt idx="842">
                  <c:v>4.2796134594653301</c:v>
                </c:pt>
                <c:pt idx="843">
                  <c:v>4.2796134594653301</c:v>
                </c:pt>
                <c:pt idx="844">
                  <c:v>4.2796134594653301</c:v>
                </c:pt>
                <c:pt idx="845">
                  <c:v>4.2796134594653301</c:v>
                </c:pt>
                <c:pt idx="846">
                  <c:v>4.2796134594653301</c:v>
                </c:pt>
                <c:pt idx="847">
                  <c:v>4.2796134594653301</c:v>
                </c:pt>
                <c:pt idx="848">
                  <c:v>4.2796134594653301</c:v>
                </c:pt>
                <c:pt idx="849">
                  <c:v>4.2796134594653301</c:v>
                </c:pt>
                <c:pt idx="850">
                  <c:v>4.2796134594653301</c:v>
                </c:pt>
                <c:pt idx="851">
                  <c:v>4.2796134594653301</c:v>
                </c:pt>
                <c:pt idx="852">
                  <c:v>4.2796134594653301</c:v>
                </c:pt>
                <c:pt idx="853">
                  <c:v>4.2796134594653301</c:v>
                </c:pt>
                <c:pt idx="854">
                  <c:v>4.2796134594653301</c:v>
                </c:pt>
                <c:pt idx="855">
                  <c:v>4.2796134594653301</c:v>
                </c:pt>
                <c:pt idx="856">
                  <c:v>4.2796134594653301</c:v>
                </c:pt>
                <c:pt idx="857">
                  <c:v>4.2796134594653301</c:v>
                </c:pt>
                <c:pt idx="858">
                  <c:v>4.2796134594653301</c:v>
                </c:pt>
                <c:pt idx="859">
                  <c:v>4.2796134594653301</c:v>
                </c:pt>
                <c:pt idx="860">
                  <c:v>4.2796134594653301</c:v>
                </c:pt>
                <c:pt idx="861">
                  <c:v>4.2796134594653301</c:v>
                </c:pt>
                <c:pt idx="862">
                  <c:v>4.2796134594653301</c:v>
                </c:pt>
                <c:pt idx="863">
                  <c:v>4.2796134594653301</c:v>
                </c:pt>
                <c:pt idx="864">
                  <c:v>4.2796134594653301</c:v>
                </c:pt>
                <c:pt idx="865">
                  <c:v>4.2796134594653301</c:v>
                </c:pt>
                <c:pt idx="866">
                  <c:v>4.2796134594653301</c:v>
                </c:pt>
                <c:pt idx="867">
                  <c:v>4.2796134594653301</c:v>
                </c:pt>
                <c:pt idx="868">
                  <c:v>4.2796134594653301</c:v>
                </c:pt>
                <c:pt idx="869">
                  <c:v>4.2796134594653301</c:v>
                </c:pt>
                <c:pt idx="870">
                  <c:v>4.2796134594653301</c:v>
                </c:pt>
                <c:pt idx="871">
                  <c:v>4.2796134594653301</c:v>
                </c:pt>
                <c:pt idx="872">
                  <c:v>4.2796134594653301</c:v>
                </c:pt>
                <c:pt idx="873">
                  <c:v>4.2796134594653301</c:v>
                </c:pt>
                <c:pt idx="874">
                  <c:v>4.2796134594653301</c:v>
                </c:pt>
                <c:pt idx="875">
                  <c:v>4.2796134594653301</c:v>
                </c:pt>
                <c:pt idx="876">
                  <c:v>4.2796134594653301</c:v>
                </c:pt>
                <c:pt idx="877">
                  <c:v>4.2796134594653301</c:v>
                </c:pt>
                <c:pt idx="878">
                  <c:v>4.2796134594653301</c:v>
                </c:pt>
                <c:pt idx="879">
                  <c:v>4.2796134594653301</c:v>
                </c:pt>
                <c:pt idx="880">
                  <c:v>4.2796134594653301</c:v>
                </c:pt>
              </c:numCache>
            </c:numRef>
          </c:xVal>
          <c:yVal>
            <c:numRef>
              <c:f>GapClosing!$CD$13:$CD$893</c:f>
              <c:numCache>
                <c:formatCode>0.000</c:formatCode>
                <c:ptCount val="881"/>
                <c:pt idx="0">
                  <c:v>0</c:v>
                </c:pt>
                <c:pt idx="1">
                  <c:v>20.370370370370367</c:v>
                </c:pt>
                <c:pt idx="2">
                  <c:v>76.833334006685035</c:v>
                </c:pt>
                <c:pt idx="3">
                  <c:v>250.00000000000006</c:v>
                </c:pt>
                <c:pt idx="4">
                  <c:v>250.00000000000006</c:v>
                </c:pt>
                <c:pt idx="5">
                  <c:v>423.16666599331501</c:v>
                </c:pt>
                <c:pt idx="6">
                  <c:v>479.62962962962968</c:v>
                </c:pt>
                <c:pt idx="7">
                  <c:v>500.00000000000006</c:v>
                </c:pt>
                <c:pt idx="8">
                  <c:v>0</c:v>
                </c:pt>
                <c:pt idx="9">
                  <c:v>41.666666666666671</c:v>
                </c:pt>
                <c:pt idx="10">
                  <c:v>41.666666666666671</c:v>
                </c:pt>
                <c:pt idx="11">
                  <c:v>250</c:v>
                </c:pt>
                <c:pt idx="12">
                  <c:v>250</c:v>
                </c:pt>
                <c:pt idx="13">
                  <c:v>458.33333333333331</c:v>
                </c:pt>
                <c:pt idx="14">
                  <c:v>458.33333333333331</c:v>
                </c:pt>
                <c:pt idx="15">
                  <c:v>500.00000000000006</c:v>
                </c:pt>
                <c:pt idx="16">
                  <c:v>0</c:v>
                </c:pt>
                <c:pt idx="17">
                  <c:v>14.553596309835442</c:v>
                </c:pt>
                <c:pt idx="18">
                  <c:v>94.749977387697271</c:v>
                </c:pt>
                <c:pt idx="19">
                  <c:v>250.00000000000006</c:v>
                </c:pt>
                <c:pt idx="20">
                  <c:v>250.00000000000006</c:v>
                </c:pt>
                <c:pt idx="21">
                  <c:v>405.25002261230281</c:v>
                </c:pt>
                <c:pt idx="22">
                  <c:v>485.44640369016463</c:v>
                </c:pt>
                <c:pt idx="23">
                  <c:v>500.00000000000006</c:v>
                </c:pt>
                <c:pt idx="24">
                  <c:v>0</c:v>
                </c:pt>
                <c:pt idx="25">
                  <c:v>15.433401694831828</c:v>
                </c:pt>
                <c:pt idx="26">
                  <c:v>91.633824690925834</c:v>
                </c:pt>
                <c:pt idx="27">
                  <c:v>250.00000000000003</c:v>
                </c:pt>
                <c:pt idx="28">
                  <c:v>250.00000000000003</c:v>
                </c:pt>
                <c:pt idx="29">
                  <c:v>408.36617530907421</c:v>
                </c:pt>
                <c:pt idx="30">
                  <c:v>484.56659830516827</c:v>
                </c:pt>
                <c:pt idx="31">
                  <c:v>500.00000000000017</c:v>
                </c:pt>
                <c:pt idx="32">
                  <c:v>0</c:v>
                </c:pt>
                <c:pt idx="33">
                  <c:v>5.606725146198829</c:v>
                </c:pt>
                <c:pt idx="34">
                  <c:v>141.64810360156241</c:v>
                </c:pt>
                <c:pt idx="35">
                  <c:v>250.00000000000003</c:v>
                </c:pt>
                <c:pt idx="36">
                  <c:v>250.00000000000003</c:v>
                </c:pt>
                <c:pt idx="37">
                  <c:v>358.35189639843765</c:v>
                </c:pt>
                <c:pt idx="38">
                  <c:v>494.39327485380124</c:v>
                </c:pt>
                <c:pt idx="39">
                  <c:v>500.00000000000006</c:v>
                </c:pt>
                <c:pt idx="40">
                  <c:v>0</c:v>
                </c:pt>
                <c:pt idx="41">
                  <c:v>0.54594246819776293</c:v>
                </c:pt>
                <c:pt idx="42">
                  <c:v>211.68056156529371</c:v>
                </c:pt>
                <c:pt idx="43">
                  <c:v>250.00000000000006</c:v>
                </c:pt>
                <c:pt idx="44">
                  <c:v>250.00000000000006</c:v>
                </c:pt>
                <c:pt idx="45">
                  <c:v>288.3194384347064</c:v>
                </c:pt>
                <c:pt idx="46">
                  <c:v>499.45405753180239</c:v>
                </c:pt>
                <c:pt idx="47">
                  <c:v>500.00000000000017</c:v>
                </c:pt>
                <c:pt idx="48">
                  <c:v>0</c:v>
                </c:pt>
                <c:pt idx="49">
                  <c:v>41.666666666666664</c:v>
                </c:pt>
                <c:pt idx="50">
                  <c:v>41.666666666666664</c:v>
                </c:pt>
                <c:pt idx="51">
                  <c:v>250.00000000000009</c:v>
                </c:pt>
                <c:pt idx="52">
                  <c:v>250.00000000000009</c:v>
                </c:pt>
                <c:pt idx="53">
                  <c:v>458.33333333333343</c:v>
                </c:pt>
                <c:pt idx="54">
                  <c:v>458.33333333333343</c:v>
                </c:pt>
                <c:pt idx="55">
                  <c:v>500.00000000000006</c:v>
                </c:pt>
                <c:pt idx="56">
                  <c:v>0</c:v>
                </c:pt>
                <c:pt idx="57">
                  <c:v>1.3603669471921984</c:v>
                </c:pt>
                <c:pt idx="58">
                  <c:v>191.42774874624075</c:v>
                </c:pt>
                <c:pt idx="59">
                  <c:v>249.99999999999994</c:v>
                </c:pt>
                <c:pt idx="60">
                  <c:v>249.99999999999994</c:v>
                </c:pt>
                <c:pt idx="61">
                  <c:v>308.57225125375919</c:v>
                </c:pt>
                <c:pt idx="62">
                  <c:v>498.63963305280771</c:v>
                </c:pt>
                <c:pt idx="63">
                  <c:v>499.99999999999989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1-4443-8654-948A62D34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08752"/>
        <c:axId val="863109312"/>
      </c:scatterChart>
      <c:valAx>
        <c:axId val="8631087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9312"/>
        <c:crosses val="autoZero"/>
        <c:crossBetween val="midCat"/>
      </c:valAx>
      <c:valAx>
        <c:axId val="863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087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312034301E-2"/>
          <c:y val="6.019126213186729E-2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Velocity</c:v>
          </c:tx>
          <c:spPr>
            <a:ln>
              <a:solidFill>
                <a:schemeClr val="accent2"/>
              </a:solidFill>
            </a:ln>
          </c:spPr>
          <c:marker>
            <c:spPr>
              <a:ln>
                <a:solidFill>
                  <a:schemeClr val="accent2"/>
                </a:solidFill>
              </a:ln>
            </c:spPr>
          </c:marker>
          <c:xVal>
            <c:numRef>
              <c:f>GapClosing!$CC$13:$CC$893</c:f>
              <c:numCache>
                <c:formatCode>0.000</c:formatCode>
                <c:ptCount val="881"/>
                <c:pt idx="0">
                  <c:v>0</c:v>
                </c:pt>
                <c:pt idx="1">
                  <c:v>0.05</c:v>
                </c:pt>
                <c:pt idx="2">
                  <c:v>7.9174242148780369E-2</c:v>
                </c:pt>
                <c:pt idx="3">
                  <c:v>0.12917424214878037</c:v>
                </c:pt>
                <c:pt idx="4">
                  <c:v>0.12917424214878037</c:v>
                </c:pt>
                <c:pt idx="5">
                  <c:v>0.17917424214878036</c:v>
                </c:pt>
                <c:pt idx="6">
                  <c:v>0.20834848429756073</c:v>
                </c:pt>
                <c:pt idx="7">
                  <c:v>0.25834848429756074</c:v>
                </c:pt>
                <c:pt idx="8">
                  <c:v>0.25834848429756074</c:v>
                </c:pt>
                <c:pt idx="9">
                  <c:v>0.34884270487718827</c:v>
                </c:pt>
                <c:pt idx="10">
                  <c:v>0.34884270487718827</c:v>
                </c:pt>
                <c:pt idx="11">
                  <c:v>0.4393369254568158</c:v>
                </c:pt>
                <c:pt idx="12">
                  <c:v>0.4393369254568158</c:v>
                </c:pt>
                <c:pt idx="13">
                  <c:v>0.52983114603644332</c:v>
                </c:pt>
                <c:pt idx="14">
                  <c:v>0.52983114603644332</c:v>
                </c:pt>
                <c:pt idx="15">
                  <c:v>0.62032536661607085</c:v>
                </c:pt>
                <c:pt idx="16">
                  <c:v>0.62032536661607085</c:v>
                </c:pt>
                <c:pt idx="17">
                  <c:v>0.67032536661607089</c:v>
                </c:pt>
                <c:pt idx="18">
                  <c:v>0.71755426643983444</c:v>
                </c:pt>
                <c:pt idx="19">
                  <c:v>0.76755426643983449</c:v>
                </c:pt>
                <c:pt idx="20">
                  <c:v>0.76755426643983449</c:v>
                </c:pt>
                <c:pt idx="21">
                  <c:v>0.81755426643983453</c:v>
                </c:pt>
                <c:pt idx="22">
                  <c:v>0.86478316626359808</c:v>
                </c:pt>
                <c:pt idx="23">
                  <c:v>0.91478316626359812</c:v>
                </c:pt>
                <c:pt idx="24">
                  <c:v>0.9147831662635979</c:v>
                </c:pt>
                <c:pt idx="25">
                  <c:v>0.96478316626359795</c:v>
                </c:pt>
                <c:pt idx="26">
                  <c:v>1.008627014626003</c:v>
                </c:pt>
                <c:pt idx="27">
                  <c:v>1.0586270146260031</c:v>
                </c:pt>
                <c:pt idx="28">
                  <c:v>1.0586270146260031</c:v>
                </c:pt>
                <c:pt idx="29">
                  <c:v>1.1086270146260031</c:v>
                </c:pt>
                <c:pt idx="30">
                  <c:v>1.1524708629884082</c:v>
                </c:pt>
                <c:pt idx="31">
                  <c:v>1.2024708629884082</c:v>
                </c:pt>
                <c:pt idx="32">
                  <c:v>1.2024708629884082</c:v>
                </c:pt>
                <c:pt idx="33">
                  <c:v>1.2524708629884083</c:v>
                </c:pt>
                <c:pt idx="34">
                  <c:v>1.3718487359491456</c:v>
                </c:pt>
                <c:pt idx="35">
                  <c:v>1.4218487359491456</c:v>
                </c:pt>
                <c:pt idx="36">
                  <c:v>1.4218487359491456</c:v>
                </c:pt>
                <c:pt idx="37">
                  <c:v>1.4718487359491457</c:v>
                </c:pt>
                <c:pt idx="38">
                  <c:v>1.591226608909883</c:v>
                </c:pt>
                <c:pt idx="39">
                  <c:v>1.641226608909883</c:v>
                </c:pt>
                <c:pt idx="40">
                  <c:v>1.641226608909883</c:v>
                </c:pt>
                <c:pt idx="41">
                  <c:v>1.6912266089098831</c:v>
                </c:pt>
                <c:pt idx="42">
                  <c:v>2.2344725882161596</c:v>
                </c:pt>
                <c:pt idx="43">
                  <c:v>2.2844725882161594</c:v>
                </c:pt>
                <c:pt idx="44">
                  <c:v>2.2844725882161594</c:v>
                </c:pt>
                <c:pt idx="45">
                  <c:v>2.3344725882161592</c:v>
                </c:pt>
                <c:pt idx="46">
                  <c:v>2.8777185675224355</c:v>
                </c:pt>
                <c:pt idx="47">
                  <c:v>2.9277185675224353</c:v>
                </c:pt>
                <c:pt idx="48">
                  <c:v>2.9277185675224358</c:v>
                </c:pt>
                <c:pt idx="49">
                  <c:v>3.0571247295501505</c:v>
                </c:pt>
                <c:pt idx="50">
                  <c:v>3.0571247295501505</c:v>
                </c:pt>
                <c:pt idx="51">
                  <c:v>3.1865308915778652</c:v>
                </c:pt>
                <c:pt idx="52">
                  <c:v>3.1865308915778652</c:v>
                </c:pt>
                <c:pt idx="53">
                  <c:v>3.3159370536055799</c:v>
                </c:pt>
                <c:pt idx="54">
                  <c:v>3.3159370536055799</c:v>
                </c:pt>
                <c:pt idx="55">
                  <c:v>3.4453432156332946</c:v>
                </c:pt>
                <c:pt idx="56">
                  <c:v>3.445343215633295</c:v>
                </c:pt>
                <c:pt idx="57">
                  <c:v>3.4953432156332949</c:v>
                </c:pt>
                <c:pt idx="58">
                  <c:v>3.8124783375493125</c:v>
                </c:pt>
                <c:pt idx="59">
                  <c:v>3.8624783375493124</c:v>
                </c:pt>
                <c:pt idx="60">
                  <c:v>3.8624783375493124</c:v>
                </c:pt>
                <c:pt idx="61">
                  <c:v>3.9124783375493122</c:v>
                </c:pt>
                <c:pt idx="62">
                  <c:v>4.2296134594653294</c:v>
                </c:pt>
                <c:pt idx="63">
                  <c:v>4.2796134594653292</c:v>
                </c:pt>
                <c:pt idx="64">
                  <c:v>4.2796134594653301</c:v>
                </c:pt>
                <c:pt idx="65">
                  <c:v>4.2796134594653301</c:v>
                </c:pt>
                <c:pt idx="66">
                  <c:v>4.2796134594653301</c:v>
                </c:pt>
                <c:pt idx="67">
                  <c:v>4.2796134594653301</c:v>
                </c:pt>
                <c:pt idx="68">
                  <c:v>4.2796134594653301</c:v>
                </c:pt>
                <c:pt idx="69">
                  <c:v>4.2796134594653301</c:v>
                </c:pt>
                <c:pt idx="70">
                  <c:v>4.2796134594653301</c:v>
                </c:pt>
                <c:pt idx="71">
                  <c:v>4.2796134594653301</c:v>
                </c:pt>
                <c:pt idx="72">
                  <c:v>4.2796134594653301</c:v>
                </c:pt>
                <c:pt idx="73">
                  <c:v>4.2796134594653301</c:v>
                </c:pt>
                <c:pt idx="74">
                  <c:v>4.2796134594653301</c:v>
                </c:pt>
                <c:pt idx="75">
                  <c:v>4.2796134594653301</c:v>
                </c:pt>
                <c:pt idx="76">
                  <c:v>4.2796134594653301</c:v>
                </c:pt>
                <c:pt idx="77">
                  <c:v>4.2796134594653301</c:v>
                </c:pt>
                <c:pt idx="78">
                  <c:v>4.2796134594653301</c:v>
                </c:pt>
                <c:pt idx="79">
                  <c:v>4.2796134594653301</c:v>
                </c:pt>
                <c:pt idx="80">
                  <c:v>4.2796134594653301</c:v>
                </c:pt>
                <c:pt idx="81">
                  <c:v>4.2796134594653301</c:v>
                </c:pt>
                <c:pt idx="82">
                  <c:v>4.2796134594653301</c:v>
                </c:pt>
                <c:pt idx="83">
                  <c:v>4.2796134594653301</c:v>
                </c:pt>
                <c:pt idx="84">
                  <c:v>4.2796134594653301</c:v>
                </c:pt>
                <c:pt idx="85">
                  <c:v>4.2796134594653301</c:v>
                </c:pt>
                <c:pt idx="86">
                  <c:v>4.2796134594653301</c:v>
                </c:pt>
                <c:pt idx="87">
                  <c:v>4.2796134594653301</c:v>
                </c:pt>
                <c:pt idx="88">
                  <c:v>4.2796134594653301</c:v>
                </c:pt>
                <c:pt idx="89">
                  <c:v>4.2796134594653301</c:v>
                </c:pt>
                <c:pt idx="90">
                  <c:v>4.2796134594653301</c:v>
                </c:pt>
                <c:pt idx="91">
                  <c:v>4.2796134594653301</c:v>
                </c:pt>
                <c:pt idx="92">
                  <c:v>4.2796134594653301</c:v>
                </c:pt>
                <c:pt idx="93">
                  <c:v>4.2796134594653301</c:v>
                </c:pt>
                <c:pt idx="94">
                  <c:v>4.2796134594653301</c:v>
                </c:pt>
                <c:pt idx="95">
                  <c:v>4.2796134594653301</c:v>
                </c:pt>
                <c:pt idx="96">
                  <c:v>4.2796134594653301</c:v>
                </c:pt>
                <c:pt idx="97">
                  <c:v>4.2796134594653301</c:v>
                </c:pt>
                <c:pt idx="98">
                  <c:v>4.2796134594653301</c:v>
                </c:pt>
                <c:pt idx="99">
                  <c:v>4.2796134594653301</c:v>
                </c:pt>
                <c:pt idx="100">
                  <c:v>4.2796134594653301</c:v>
                </c:pt>
                <c:pt idx="101">
                  <c:v>4.2796134594653301</c:v>
                </c:pt>
                <c:pt idx="102">
                  <c:v>4.2796134594653301</c:v>
                </c:pt>
                <c:pt idx="103">
                  <c:v>4.2796134594653301</c:v>
                </c:pt>
                <c:pt idx="104">
                  <c:v>4.2796134594653301</c:v>
                </c:pt>
                <c:pt idx="105">
                  <c:v>4.2796134594653301</c:v>
                </c:pt>
                <c:pt idx="106">
                  <c:v>4.2796134594653301</c:v>
                </c:pt>
                <c:pt idx="107">
                  <c:v>4.2796134594653301</c:v>
                </c:pt>
                <c:pt idx="108">
                  <c:v>4.2796134594653301</c:v>
                </c:pt>
                <c:pt idx="109">
                  <c:v>4.2796134594653301</c:v>
                </c:pt>
                <c:pt idx="110">
                  <c:v>4.2796134594653301</c:v>
                </c:pt>
                <c:pt idx="112">
                  <c:v>4.2796134594653301</c:v>
                </c:pt>
                <c:pt idx="113">
                  <c:v>4.2796134594653301</c:v>
                </c:pt>
                <c:pt idx="114">
                  <c:v>4.2796134594653301</c:v>
                </c:pt>
                <c:pt idx="115">
                  <c:v>4.2796134594653301</c:v>
                </c:pt>
                <c:pt idx="116">
                  <c:v>4.2796134594653301</c:v>
                </c:pt>
                <c:pt idx="117">
                  <c:v>4.2796134594653301</c:v>
                </c:pt>
                <c:pt idx="118">
                  <c:v>4.2796134594653301</c:v>
                </c:pt>
                <c:pt idx="119">
                  <c:v>4.2796134594653301</c:v>
                </c:pt>
                <c:pt idx="120">
                  <c:v>4.2796134594653301</c:v>
                </c:pt>
                <c:pt idx="121">
                  <c:v>4.2796134594653301</c:v>
                </c:pt>
                <c:pt idx="122">
                  <c:v>4.2796134594653301</c:v>
                </c:pt>
                <c:pt idx="123">
                  <c:v>4.2796134594653301</c:v>
                </c:pt>
                <c:pt idx="124">
                  <c:v>4.2796134594653301</c:v>
                </c:pt>
                <c:pt idx="125">
                  <c:v>4.2796134594653301</c:v>
                </c:pt>
                <c:pt idx="126">
                  <c:v>4.2796134594653301</c:v>
                </c:pt>
                <c:pt idx="127">
                  <c:v>4.2796134594653301</c:v>
                </c:pt>
                <c:pt idx="128">
                  <c:v>4.2796134594653301</c:v>
                </c:pt>
                <c:pt idx="129">
                  <c:v>4.2796134594653301</c:v>
                </c:pt>
                <c:pt idx="130">
                  <c:v>4.2796134594653301</c:v>
                </c:pt>
                <c:pt idx="131">
                  <c:v>4.2796134594653301</c:v>
                </c:pt>
                <c:pt idx="132">
                  <c:v>4.2796134594653301</c:v>
                </c:pt>
                <c:pt idx="133">
                  <c:v>4.2796134594653301</c:v>
                </c:pt>
                <c:pt idx="134">
                  <c:v>4.2796134594653301</c:v>
                </c:pt>
                <c:pt idx="135">
                  <c:v>4.2796134594653301</c:v>
                </c:pt>
                <c:pt idx="136">
                  <c:v>4.2796134594653301</c:v>
                </c:pt>
                <c:pt idx="137">
                  <c:v>4.2796134594653301</c:v>
                </c:pt>
                <c:pt idx="138">
                  <c:v>4.2796134594653301</c:v>
                </c:pt>
                <c:pt idx="139">
                  <c:v>4.2796134594653301</c:v>
                </c:pt>
                <c:pt idx="140">
                  <c:v>4.2796134594653301</c:v>
                </c:pt>
                <c:pt idx="141">
                  <c:v>4.2796134594653301</c:v>
                </c:pt>
                <c:pt idx="142">
                  <c:v>4.2796134594653301</c:v>
                </c:pt>
                <c:pt idx="143">
                  <c:v>4.2796134594653301</c:v>
                </c:pt>
                <c:pt idx="144">
                  <c:v>4.2796134594653301</c:v>
                </c:pt>
                <c:pt idx="145">
                  <c:v>4.2796134594653301</c:v>
                </c:pt>
                <c:pt idx="146">
                  <c:v>4.2796134594653301</c:v>
                </c:pt>
                <c:pt idx="147">
                  <c:v>4.2796134594653301</c:v>
                </c:pt>
                <c:pt idx="148">
                  <c:v>4.2796134594653301</c:v>
                </c:pt>
                <c:pt idx="149">
                  <c:v>4.2796134594653301</c:v>
                </c:pt>
                <c:pt idx="150">
                  <c:v>4.2796134594653301</c:v>
                </c:pt>
                <c:pt idx="151">
                  <c:v>4.2796134594653301</c:v>
                </c:pt>
                <c:pt idx="152">
                  <c:v>4.2796134594653301</c:v>
                </c:pt>
                <c:pt idx="153">
                  <c:v>4.2796134594653301</c:v>
                </c:pt>
                <c:pt idx="154">
                  <c:v>4.2796134594653301</c:v>
                </c:pt>
                <c:pt idx="155">
                  <c:v>4.2796134594653301</c:v>
                </c:pt>
                <c:pt idx="156">
                  <c:v>4.2796134594653301</c:v>
                </c:pt>
                <c:pt idx="157">
                  <c:v>4.2796134594653301</c:v>
                </c:pt>
                <c:pt idx="158">
                  <c:v>4.2796134594653301</c:v>
                </c:pt>
                <c:pt idx="159">
                  <c:v>4.2796134594653301</c:v>
                </c:pt>
                <c:pt idx="160">
                  <c:v>4.2796134594653301</c:v>
                </c:pt>
                <c:pt idx="161">
                  <c:v>4.2796134594653301</c:v>
                </c:pt>
                <c:pt idx="162">
                  <c:v>4.2796134594653301</c:v>
                </c:pt>
                <c:pt idx="163">
                  <c:v>4.2796134594653301</c:v>
                </c:pt>
                <c:pt idx="164">
                  <c:v>4.2796134594653301</c:v>
                </c:pt>
                <c:pt idx="165">
                  <c:v>4.2796134594653301</c:v>
                </c:pt>
                <c:pt idx="166">
                  <c:v>4.2796134594653301</c:v>
                </c:pt>
                <c:pt idx="167">
                  <c:v>4.2796134594653301</c:v>
                </c:pt>
                <c:pt idx="168">
                  <c:v>4.2796134594653301</c:v>
                </c:pt>
                <c:pt idx="169">
                  <c:v>4.2796134594653301</c:v>
                </c:pt>
                <c:pt idx="170">
                  <c:v>4.2796134594653301</c:v>
                </c:pt>
                <c:pt idx="171">
                  <c:v>4.2796134594653301</c:v>
                </c:pt>
                <c:pt idx="172">
                  <c:v>4.2796134594653301</c:v>
                </c:pt>
                <c:pt idx="173">
                  <c:v>4.2796134594653301</c:v>
                </c:pt>
                <c:pt idx="174">
                  <c:v>4.2796134594653301</c:v>
                </c:pt>
                <c:pt idx="175">
                  <c:v>4.2796134594653301</c:v>
                </c:pt>
                <c:pt idx="176">
                  <c:v>4.2796134594653301</c:v>
                </c:pt>
                <c:pt idx="177">
                  <c:v>4.2796134594653301</c:v>
                </c:pt>
                <c:pt idx="178">
                  <c:v>4.2796134594653301</c:v>
                </c:pt>
                <c:pt idx="179">
                  <c:v>4.2796134594653301</c:v>
                </c:pt>
                <c:pt idx="180">
                  <c:v>4.2796134594653301</c:v>
                </c:pt>
                <c:pt idx="181">
                  <c:v>4.2796134594653301</c:v>
                </c:pt>
                <c:pt idx="182">
                  <c:v>4.2796134594653301</c:v>
                </c:pt>
                <c:pt idx="183">
                  <c:v>4.2796134594653301</c:v>
                </c:pt>
                <c:pt idx="184">
                  <c:v>4.2796134594653301</c:v>
                </c:pt>
                <c:pt idx="185">
                  <c:v>4.2796134594653301</c:v>
                </c:pt>
                <c:pt idx="186">
                  <c:v>4.2796134594653301</c:v>
                </c:pt>
                <c:pt idx="187">
                  <c:v>4.2796134594653301</c:v>
                </c:pt>
                <c:pt idx="188">
                  <c:v>4.2796134594653301</c:v>
                </c:pt>
                <c:pt idx="189">
                  <c:v>4.2796134594653301</c:v>
                </c:pt>
                <c:pt idx="190">
                  <c:v>4.2796134594653301</c:v>
                </c:pt>
                <c:pt idx="191">
                  <c:v>4.2796134594653301</c:v>
                </c:pt>
                <c:pt idx="192">
                  <c:v>4.2796134594653301</c:v>
                </c:pt>
                <c:pt idx="193">
                  <c:v>4.2796134594653301</c:v>
                </c:pt>
                <c:pt idx="194">
                  <c:v>4.2796134594653301</c:v>
                </c:pt>
                <c:pt idx="195">
                  <c:v>4.2796134594653301</c:v>
                </c:pt>
                <c:pt idx="196">
                  <c:v>4.2796134594653301</c:v>
                </c:pt>
                <c:pt idx="197">
                  <c:v>4.2796134594653301</c:v>
                </c:pt>
                <c:pt idx="198">
                  <c:v>4.2796134594653301</c:v>
                </c:pt>
                <c:pt idx="199">
                  <c:v>4.2796134594653301</c:v>
                </c:pt>
                <c:pt idx="200">
                  <c:v>4.2796134594653301</c:v>
                </c:pt>
                <c:pt idx="201">
                  <c:v>4.2796134594653301</c:v>
                </c:pt>
                <c:pt idx="202">
                  <c:v>4.2796134594653301</c:v>
                </c:pt>
                <c:pt idx="203">
                  <c:v>4.2796134594653301</c:v>
                </c:pt>
                <c:pt idx="204">
                  <c:v>4.2796134594653301</c:v>
                </c:pt>
                <c:pt idx="205">
                  <c:v>4.2796134594653301</c:v>
                </c:pt>
                <c:pt idx="206">
                  <c:v>4.2796134594653301</c:v>
                </c:pt>
                <c:pt idx="207">
                  <c:v>4.2796134594653301</c:v>
                </c:pt>
                <c:pt idx="208">
                  <c:v>4.2796134594653301</c:v>
                </c:pt>
                <c:pt idx="209">
                  <c:v>4.2796134594653301</c:v>
                </c:pt>
                <c:pt idx="210">
                  <c:v>4.2796134594653301</c:v>
                </c:pt>
                <c:pt idx="211">
                  <c:v>4.2796134594653301</c:v>
                </c:pt>
                <c:pt idx="212">
                  <c:v>4.2796134594653301</c:v>
                </c:pt>
                <c:pt idx="213">
                  <c:v>4.2796134594653301</c:v>
                </c:pt>
                <c:pt idx="214">
                  <c:v>4.2796134594653301</c:v>
                </c:pt>
                <c:pt idx="215">
                  <c:v>4.2796134594653301</c:v>
                </c:pt>
                <c:pt idx="216">
                  <c:v>4.2796134594653301</c:v>
                </c:pt>
                <c:pt idx="217">
                  <c:v>4.2796134594653301</c:v>
                </c:pt>
                <c:pt idx="218">
                  <c:v>4.2796134594653301</c:v>
                </c:pt>
                <c:pt idx="219">
                  <c:v>4.2796134594653301</c:v>
                </c:pt>
                <c:pt idx="220">
                  <c:v>4.2796134594653301</c:v>
                </c:pt>
                <c:pt idx="221">
                  <c:v>4.2796134594653301</c:v>
                </c:pt>
                <c:pt idx="222">
                  <c:v>4.2796134594653301</c:v>
                </c:pt>
                <c:pt idx="223">
                  <c:v>4.2796134594653301</c:v>
                </c:pt>
                <c:pt idx="224">
                  <c:v>4.2796134594653301</c:v>
                </c:pt>
                <c:pt idx="225">
                  <c:v>4.2796134594653301</c:v>
                </c:pt>
                <c:pt idx="226">
                  <c:v>4.2796134594653301</c:v>
                </c:pt>
                <c:pt idx="227">
                  <c:v>4.2796134594653301</c:v>
                </c:pt>
                <c:pt idx="228">
                  <c:v>4.2796134594653301</c:v>
                </c:pt>
                <c:pt idx="229">
                  <c:v>4.2796134594653301</c:v>
                </c:pt>
                <c:pt idx="230">
                  <c:v>4.2796134594653301</c:v>
                </c:pt>
                <c:pt idx="231">
                  <c:v>4.2796134594653301</c:v>
                </c:pt>
                <c:pt idx="232">
                  <c:v>4.2796134594653301</c:v>
                </c:pt>
                <c:pt idx="233">
                  <c:v>4.2796134594653301</c:v>
                </c:pt>
                <c:pt idx="234">
                  <c:v>4.2796134594653301</c:v>
                </c:pt>
                <c:pt idx="235">
                  <c:v>4.2796134594653301</c:v>
                </c:pt>
                <c:pt idx="236">
                  <c:v>4.2796134594653301</c:v>
                </c:pt>
                <c:pt idx="237">
                  <c:v>4.2796134594653301</c:v>
                </c:pt>
                <c:pt idx="238">
                  <c:v>4.2796134594653301</c:v>
                </c:pt>
                <c:pt idx="239">
                  <c:v>4.2796134594653301</c:v>
                </c:pt>
                <c:pt idx="240">
                  <c:v>4.2796134594653301</c:v>
                </c:pt>
                <c:pt idx="241">
                  <c:v>4.2796134594653301</c:v>
                </c:pt>
                <c:pt idx="242">
                  <c:v>4.2796134594653301</c:v>
                </c:pt>
                <c:pt idx="243">
                  <c:v>4.2796134594653301</c:v>
                </c:pt>
                <c:pt idx="244">
                  <c:v>4.2796134594653301</c:v>
                </c:pt>
                <c:pt idx="245">
                  <c:v>4.2796134594653301</c:v>
                </c:pt>
                <c:pt idx="246">
                  <c:v>4.2796134594653301</c:v>
                </c:pt>
                <c:pt idx="247">
                  <c:v>4.2796134594653301</c:v>
                </c:pt>
                <c:pt idx="248">
                  <c:v>4.2796134594653301</c:v>
                </c:pt>
                <c:pt idx="249">
                  <c:v>4.2796134594653301</c:v>
                </c:pt>
                <c:pt idx="250">
                  <c:v>4.2796134594653301</c:v>
                </c:pt>
                <c:pt idx="251">
                  <c:v>4.2796134594653301</c:v>
                </c:pt>
                <c:pt idx="252">
                  <c:v>4.2796134594653301</c:v>
                </c:pt>
                <c:pt idx="253">
                  <c:v>4.2796134594653301</c:v>
                </c:pt>
                <c:pt idx="254">
                  <c:v>4.2796134594653301</c:v>
                </c:pt>
                <c:pt idx="255">
                  <c:v>4.2796134594653301</c:v>
                </c:pt>
                <c:pt idx="256">
                  <c:v>4.2796134594653301</c:v>
                </c:pt>
                <c:pt idx="257">
                  <c:v>4.2796134594653301</c:v>
                </c:pt>
                <c:pt idx="258">
                  <c:v>4.2796134594653301</c:v>
                </c:pt>
                <c:pt idx="259">
                  <c:v>4.2796134594653301</c:v>
                </c:pt>
                <c:pt idx="260">
                  <c:v>4.2796134594653301</c:v>
                </c:pt>
                <c:pt idx="261">
                  <c:v>4.2796134594653301</c:v>
                </c:pt>
                <c:pt idx="262">
                  <c:v>4.2796134594653301</c:v>
                </c:pt>
                <c:pt idx="263">
                  <c:v>4.2796134594653301</c:v>
                </c:pt>
                <c:pt idx="264">
                  <c:v>4.2796134594653301</c:v>
                </c:pt>
                <c:pt idx="265">
                  <c:v>4.2796134594653301</c:v>
                </c:pt>
                <c:pt idx="266">
                  <c:v>4.2796134594653301</c:v>
                </c:pt>
                <c:pt idx="267">
                  <c:v>4.2796134594653301</c:v>
                </c:pt>
                <c:pt idx="268">
                  <c:v>4.2796134594653301</c:v>
                </c:pt>
                <c:pt idx="269">
                  <c:v>4.2796134594653301</c:v>
                </c:pt>
                <c:pt idx="270">
                  <c:v>4.2796134594653301</c:v>
                </c:pt>
                <c:pt idx="271">
                  <c:v>4.2796134594653301</c:v>
                </c:pt>
                <c:pt idx="272">
                  <c:v>4.2796134594653301</c:v>
                </c:pt>
                <c:pt idx="273">
                  <c:v>4.2796134594653301</c:v>
                </c:pt>
                <c:pt idx="274">
                  <c:v>4.2796134594653301</c:v>
                </c:pt>
                <c:pt idx="275">
                  <c:v>4.2796134594653301</c:v>
                </c:pt>
                <c:pt idx="276">
                  <c:v>4.2796134594653301</c:v>
                </c:pt>
                <c:pt idx="277">
                  <c:v>4.2796134594653301</c:v>
                </c:pt>
                <c:pt idx="278">
                  <c:v>4.2796134594653301</c:v>
                </c:pt>
                <c:pt idx="279">
                  <c:v>4.2796134594653301</c:v>
                </c:pt>
                <c:pt idx="280">
                  <c:v>4.2796134594653301</c:v>
                </c:pt>
                <c:pt idx="281">
                  <c:v>4.2796134594653301</c:v>
                </c:pt>
                <c:pt idx="282">
                  <c:v>4.2796134594653301</c:v>
                </c:pt>
                <c:pt idx="283">
                  <c:v>4.2796134594653301</c:v>
                </c:pt>
                <c:pt idx="284">
                  <c:v>4.2796134594653301</c:v>
                </c:pt>
                <c:pt idx="285">
                  <c:v>4.2796134594653301</c:v>
                </c:pt>
                <c:pt idx="286">
                  <c:v>4.2796134594653301</c:v>
                </c:pt>
                <c:pt idx="287">
                  <c:v>4.2796134594653301</c:v>
                </c:pt>
                <c:pt idx="288">
                  <c:v>4.2796134594653301</c:v>
                </c:pt>
                <c:pt idx="289">
                  <c:v>4.2796134594653301</c:v>
                </c:pt>
                <c:pt idx="290">
                  <c:v>4.2796134594653301</c:v>
                </c:pt>
                <c:pt idx="291">
                  <c:v>4.2796134594653301</c:v>
                </c:pt>
                <c:pt idx="292">
                  <c:v>4.2796134594653301</c:v>
                </c:pt>
                <c:pt idx="293">
                  <c:v>4.2796134594653301</c:v>
                </c:pt>
                <c:pt idx="294">
                  <c:v>4.2796134594653301</c:v>
                </c:pt>
                <c:pt idx="295">
                  <c:v>4.2796134594653301</c:v>
                </c:pt>
                <c:pt idx="296">
                  <c:v>4.2796134594653301</c:v>
                </c:pt>
                <c:pt idx="297">
                  <c:v>4.2796134594653301</c:v>
                </c:pt>
                <c:pt idx="298">
                  <c:v>4.2796134594653301</c:v>
                </c:pt>
                <c:pt idx="299">
                  <c:v>4.2796134594653301</c:v>
                </c:pt>
                <c:pt idx="300">
                  <c:v>4.2796134594653301</c:v>
                </c:pt>
                <c:pt idx="301">
                  <c:v>4.2796134594653301</c:v>
                </c:pt>
                <c:pt idx="302">
                  <c:v>4.2796134594653301</c:v>
                </c:pt>
                <c:pt idx="303">
                  <c:v>4.2796134594653301</c:v>
                </c:pt>
                <c:pt idx="304">
                  <c:v>4.2796134594653301</c:v>
                </c:pt>
                <c:pt idx="305">
                  <c:v>4.2796134594653301</c:v>
                </c:pt>
                <c:pt idx="306">
                  <c:v>4.2796134594653301</c:v>
                </c:pt>
                <c:pt idx="307">
                  <c:v>4.2796134594653301</c:v>
                </c:pt>
                <c:pt idx="308">
                  <c:v>4.2796134594653301</c:v>
                </c:pt>
                <c:pt idx="309">
                  <c:v>4.2796134594653301</c:v>
                </c:pt>
                <c:pt idx="310">
                  <c:v>4.2796134594653301</c:v>
                </c:pt>
                <c:pt idx="311">
                  <c:v>4.2796134594653301</c:v>
                </c:pt>
                <c:pt idx="312">
                  <c:v>4.2796134594653301</c:v>
                </c:pt>
                <c:pt idx="313">
                  <c:v>4.2796134594653301</c:v>
                </c:pt>
                <c:pt idx="314">
                  <c:v>4.2796134594653301</c:v>
                </c:pt>
                <c:pt idx="315">
                  <c:v>4.2796134594653301</c:v>
                </c:pt>
                <c:pt idx="316">
                  <c:v>4.2796134594653301</c:v>
                </c:pt>
                <c:pt idx="317">
                  <c:v>4.2796134594653301</c:v>
                </c:pt>
                <c:pt idx="318">
                  <c:v>4.2796134594653301</c:v>
                </c:pt>
                <c:pt idx="319">
                  <c:v>4.2796134594653301</c:v>
                </c:pt>
                <c:pt idx="320">
                  <c:v>4.2796134594653301</c:v>
                </c:pt>
                <c:pt idx="321">
                  <c:v>4.2796134594653301</c:v>
                </c:pt>
                <c:pt idx="322">
                  <c:v>4.2796134594653301</c:v>
                </c:pt>
                <c:pt idx="323">
                  <c:v>4.2796134594653301</c:v>
                </c:pt>
                <c:pt idx="324">
                  <c:v>4.2796134594653301</c:v>
                </c:pt>
                <c:pt idx="325">
                  <c:v>4.2796134594653301</c:v>
                </c:pt>
                <c:pt idx="326">
                  <c:v>4.2796134594653301</c:v>
                </c:pt>
                <c:pt idx="327">
                  <c:v>4.2796134594653301</c:v>
                </c:pt>
                <c:pt idx="328">
                  <c:v>4.2796134594653301</c:v>
                </c:pt>
                <c:pt idx="329">
                  <c:v>4.2796134594653301</c:v>
                </c:pt>
                <c:pt idx="330">
                  <c:v>4.2796134594653301</c:v>
                </c:pt>
                <c:pt idx="331">
                  <c:v>4.2796134594653301</c:v>
                </c:pt>
                <c:pt idx="332">
                  <c:v>4.2796134594653301</c:v>
                </c:pt>
                <c:pt idx="333">
                  <c:v>4.2796134594653301</c:v>
                </c:pt>
                <c:pt idx="334">
                  <c:v>4.2796134594653301</c:v>
                </c:pt>
                <c:pt idx="335">
                  <c:v>4.2796134594653301</c:v>
                </c:pt>
                <c:pt idx="336">
                  <c:v>4.2796134594653301</c:v>
                </c:pt>
                <c:pt idx="337">
                  <c:v>4.2796134594653301</c:v>
                </c:pt>
                <c:pt idx="338">
                  <c:v>4.2796134594653301</c:v>
                </c:pt>
                <c:pt idx="339">
                  <c:v>4.2796134594653301</c:v>
                </c:pt>
                <c:pt idx="340">
                  <c:v>4.2796134594653301</c:v>
                </c:pt>
                <c:pt idx="341">
                  <c:v>4.2796134594653301</c:v>
                </c:pt>
                <c:pt idx="342">
                  <c:v>4.2796134594653301</c:v>
                </c:pt>
                <c:pt idx="343">
                  <c:v>4.2796134594653301</c:v>
                </c:pt>
                <c:pt idx="344">
                  <c:v>4.2796134594653301</c:v>
                </c:pt>
                <c:pt idx="345">
                  <c:v>4.2796134594653301</c:v>
                </c:pt>
                <c:pt idx="346">
                  <c:v>4.2796134594653301</c:v>
                </c:pt>
                <c:pt idx="347">
                  <c:v>4.2796134594653301</c:v>
                </c:pt>
                <c:pt idx="348">
                  <c:v>4.2796134594653301</c:v>
                </c:pt>
                <c:pt idx="349">
                  <c:v>4.2796134594653301</c:v>
                </c:pt>
                <c:pt idx="350">
                  <c:v>4.2796134594653301</c:v>
                </c:pt>
                <c:pt idx="351">
                  <c:v>4.2796134594653301</c:v>
                </c:pt>
                <c:pt idx="352">
                  <c:v>4.2796134594653301</c:v>
                </c:pt>
                <c:pt idx="353">
                  <c:v>4.2796134594653301</c:v>
                </c:pt>
                <c:pt idx="354">
                  <c:v>4.2796134594653301</c:v>
                </c:pt>
                <c:pt idx="355">
                  <c:v>4.2796134594653301</c:v>
                </c:pt>
                <c:pt idx="356">
                  <c:v>4.2796134594653301</c:v>
                </c:pt>
                <c:pt idx="357">
                  <c:v>4.2796134594653301</c:v>
                </c:pt>
                <c:pt idx="358">
                  <c:v>4.2796134594653301</c:v>
                </c:pt>
                <c:pt idx="359">
                  <c:v>4.2796134594653301</c:v>
                </c:pt>
                <c:pt idx="360">
                  <c:v>4.2796134594653301</c:v>
                </c:pt>
                <c:pt idx="361">
                  <c:v>4.2796134594653301</c:v>
                </c:pt>
                <c:pt idx="362">
                  <c:v>4.2796134594653301</c:v>
                </c:pt>
                <c:pt idx="363">
                  <c:v>4.2796134594653301</c:v>
                </c:pt>
                <c:pt idx="364">
                  <c:v>4.2796134594653301</c:v>
                </c:pt>
                <c:pt idx="365">
                  <c:v>4.2796134594653301</c:v>
                </c:pt>
                <c:pt idx="366">
                  <c:v>4.2796134594653301</c:v>
                </c:pt>
                <c:pt idx="367">
                  <c:v>4.2796134594653301</c:v>
                </c:pt>
                <c:pt idx="368">
                  <c:v>4.2796134594653301</c:v>
                </c:pt>
                <c:pt idx="369">
                  <c:v>4.2796134594653301</c:v>
                </c:pt>
                <c:pt idx="370">
                  <c:v>4.2796134594653301</c:v>
                </c:pt>
                <c:pt idx="371">
                  <c:v>4.2796134594653301</c:v>
                </c:pt>
                <c:pt idx="372">
                  <c:v>4.2796134594653301</c:v>
                </c:pt>
                <c:pt idx="373">
                  <c:v>4.2796134594653301</c:v>
                </c:pt>
                <c:pt idx="374">
                  <c:v>4.2796134594653301</c:v>
                </c:pt>
                <c:pt idx="375">
                  <c:v>4.2796134594653301</c:v>
                </c:pt>
                <c:pt idx="376">
                  <c:v>4.2796134594653301</c:v>
                </c:pt>
                <c:pt idx="377">
                  <c:v>4.2796134594653301</c:v>
                </c:pt>
                <c:pt idx="378">
                  <c:v>4.2796134594653301</c:v>
                </c:pt>
                <c:pt idx="379">
                  <c:v>4.2796134594653301</c:v>
                </c:pt>
                <c:pt idx="380">
                  <c:v>4.2796134594653301</c:v>
                </c:pt>
                <c:pt idx="381">
                  <c:v>4.2796134594653301</c:v>
                </c:pt>
                <c:pt idx="382">
                  <c:v>4.2796134594653301</c:v>
                </c:pt>
                <c:pt idx="383">
                  <c:v>4.2796134594653301</c:v>
                </c:pt>
                <c:pt idx="384">
                  <c:v>4.2796134594653301</c:v>
                </c:pt>
                <c:pt idx="385">
                  <c:v>4.2796134594653301</c:v>
                </c:pt>
                <c:pt idx="386">
                  <c:v>4.2796134594653301</c:v>
                </c:pt>
                <c:pt idx="387">
                  <c:v>4.2796134594653301</c:v>
                </c:pt>
                <c:pt idx="388">
                  <c:v>4.2796134594653301</c:v>
                </c:pt>
                <c:pt idx="389">
                  <c:v>4.2796134594653301</c:v>
                </c:pt>
                <c:pt idx="390">
                  <c:v>4.2796134594653301</c:v>
                </c:pt>
                <c:pt idx="391">
                  <c:v>4.2796134594653301</c:v>
                </c:pt>
                <c:pt idx="392">
                  <c:v>4.2796134594653301</c:v>
                </c:pt>
                <c:pt idx="393">
                  <c:v>4.2796134594653301</c:v>
                </c:pt>
                <c:pt idx="394">
                  <c:v>4.2796134594653301</c:v>
                </c:pt>
                <c:pt idx="395">
                  <c:v>4.2796134594653301</c:v>
                </c:pt>
                <c:pt idx="396">
                  <c:v>4.2796134594653301</c:v>
                </c:pt>
                <c:pt idx="397">
                  <c:v>4.2796134594653301</c:v>
                </c:pt>
                <c:pt idx="398">
                  <c:v>4.2796134594653301</c:v>
                </c:pt>
                <c:pt idx="399">
                  <c:v>4.2796134594653301</c:v>
                </c:pt>
                <c:pt idx="400">
                  <c:v>4.2796134594653301</c:v>
                </c:pt>
                <c:pt idx="401">
                  <c:v>4.2796134594653301</c:v>
                </c:pt>
                <c:pt idx="402">
                  <c:v>4.2796134594653301</c:v>
                </c:pt>
                <c:pt idx="403">
                  <c:v>4.2796134594653301</c:v>
                </c:pt>
                <c:pt idx="404">
                  <c:v>4.2796134594653301</c:v>
                </c:pt>
                <c:pt idx="405">
                  <c:v>4.2796134594653301</c:v>
                </c:pt>
                <c:pt idx="406">
                  <c:v>4.2796134594653301</c:v>
                </c:pt>
                <c:pt idx="407">
                  <c:v>4.2796134594653301</c:v>
                </c:pt>
                <c:pt idx="408">
                  <c:v>4.2796134594653301</c:v>
                </c:pt>
                <c:pt idx="409">
                  <c:v>4.2796134594653301</c:v>
                </c:pt>
                <c:pt idx="410">
                  <c:v>4.2796134594653301</c:v>
                </c:pt>
                <c:pt idx="411">
                  <c:v>4.2796134594653301</c:v>
                </c:pt>
                <c:pt idx="412">
                  <c:v>4.2796134594653301</c:v>
                </c:pt>
                <c:pt idx="413">
                  <c:v>4.2796134594653301</c:v>
                </c:pt>
                <c:pt idx="414">
                  <c:v>4.2796134594653301</c:v>
                </c:pt>
                <c:pt idx="415">
                  <c:v>4.2796134594653301</c:v>
                </c:pt>
                <c:pt idx="416">
                  <c:v>4.2796134594653301</c:v>
                </c:pt>
                <c:pt idx="417">
                  <c:v>4.2796134594653301</c:v>
                </c:pt>
                <c:pt idx="418">
                  <c:v>4.2796134594653301</c:v>
                </c:pt>
                <c:pt idx="419">
                  <c:v>4.2796134594653301</c:v>
                </c:pt>
                <c:pt idx="420">
                  <c:v>4.2796134594653301</c:v>
                </c:pt>
                <c:pt idx="421">
                  <c:v>4.2796134594653301</c:v>
                </c:pt>
                <c:pt idx="422">
                  <c:v>4.2796134594653301</c:v>
                </c:pt>
                <c:pt idx="423">
                  <c:v>4.2796134594653301</c:v>
                </c:pt>
                <c:pt idx="424">
                  <c:v>4.2796134594653301</c:v>
                </c:pt>
                <c:pt idx="425">
                  <c:v>4.2796134594653301</c:v>
                </c:pt>
                <c:pt idx="426">
                  <c:v>4.2796134594653301</c:v>
                </c:pt>
                <c:pt idx="427">
                  <c:v>4.2796134594653301</c:v>
                </c:pt>
                <c:pt idx="428">
                  <c:v>4.2796134594653301</c:v>
                </c:pt>
                <c:pt idx="429">
                  <c:v>4.2796134594653301</c:v>
                </c:pt>
                <c:pt idx="430">
                  <c:v>4.2796134594653301</c:v>
                </c:pt>
                <c:pt idx="431">
                  <c:v>4.2796134594653301</c:v>
                </c:pt>
                <c:pt idx="432">
                  <c:v>4.2796134594653301</c:v>
                </c:pt>
                <c:pt idx="433">
                  <c:v>4.2796134594653301</c:v>
                </c:pt>
                <c:pt idx="434">
                  <c:v>4.2796134594653301</c:v>
                </c:pt>
                <c:pt idx="435">
                  <c:v>4.2796134594653301</c:v>
                </c:pt>
                <c:pt idx="436">
                  <c:v>4.2796134594653301</c:v>
                </c:pt>
                <c:pt idx="437">
                  <c:v>4.2796134594653301</c:v>
                </c:pt>
                <c:pt idx="438">
                  <c:v>4.2796134594653301</c:v>
                </c:pt>
                <c:pt idx="439">
                  <c:v>4.2796134594653301</c:v>
                </c:pt>
                <c:pt idx="440">
                  <c:v>4.2796134594653301</c:v>
                </c:pt>
                <c:pt idx="441">
                  <c:v>4.2796134594653301</c:v>
                </c:pt>
                <c:pt idx="442">
                  <c:v>4.2796134594653301</c:v>
                </c:pt>
                <c:pt idx="443">
                  <c:v>4.2796134594653301</c:v>
                </c:pt>
                <c:pt idx="444">
                  <c:v>4.2796134594653301</c:v>
                </c:pt>
                <c:pt idx="445">
                  <c:v>4.2796134594653301</c:v>
                </c:pt>
                <c:pt idx="446">
                  <c:v>4.2796134594653301</c:v>
                </c:pt>
                <c:pt idx="447">
                  <c:v>4.2796134594653301</c:v>
                </c:pt>
                <c:pt idx="448">
                  <c:v>4.2796134594653301</c:v>
                </c:pt>
                <c:pt idx="449">
                  <c:v>4.2796134594653301</c:v>
                </c:pt>
                <c:pt idx="450">
                  <c:v>4.2796134594653301</c:v>
                </c:pt>
                <c:pt idx="451">
                  <c:v>4.2796134594653301</c:v>
                </c:pt>
                <c:pt idx="452">
                  <c:v>4.2796134594653301</c:v>
                </c:pt>
                <c:pt idx="453">
                  <c:v>4.2796134594653301</c:v>
                </c:pt>
                <c:pt idx="454">
                  <c:v>4.2796134594653301</c:v>
                </c:pt>
                <c:pt idx="455">
                  <c:v>4.2796134594653301</c:v>
                </c:pt>
                <c:pt idx="456">
                  <c:v>4.2796134594653301</c:v>
                </c:pt>
                <c:pt idx="457">
                  <c:v>4.2796134594653301</c:v>
                </c:pt>
                <c:pt idx="458">
                  <c:v>4.2796134594653301</c:v>
                </c:pt>
                <c:pt idx="459">
                  <c:v>4.2796134594653301</c:v>
                </c:pt>
                <c:pt idx="460">
                  <c:v>4.2796134594653301</c:v>
                </c:pt>
                <c:pt idx="461">
                  <c:v>4.2796134594653301</c:v>
                </c:pt>
                <c:pt idx="462">
                  <c:v>4.2796134594653301</c:v>
                </c:pt>
                <c:pt idx="463">
                  <c:v>4.2796134594653301</c:v>
                </c:pt>
                <c:pt idx="464">
                  <c:v>4.2796134594653301</c:v>
                </c:pt>
                <c:pt idx="465">
                  <c:v>4.2796134594653301</c:v>
                </c:pt>
                <c:pt idx="466">
                  <c:v>4.2796134594653301</c:v>
                </c:pt>
                <c:pt idx="467">
                  <c:v>4.2796134594653301</c:v>
                </c:pt>
                <c:pt idx="468">
                  <c:v>4.2796134594653301</c:v>
                </c:pt>
                <c:pt idx="469">
                  <c:v>4.2796134594653301</c:v>
                </c:pt>
                <c:pt idx="470">
                  <c:v>4.2796134594653301</c:v>
                </c:pt>
                <c:pt idx="471">
                  <c:v>4.2796134594653301</c:v>
                </c:pt>
                <c:pt idx="472">
                  <c:v>4.2796134594653301</c:v>
                </c:pt>
                <c:pt idx="473">
                  <c:v>4.2796134594653301</c:v>
                </c:pt>
                <c:pt idx="474">
                  <c:v>4.2796134594653301</c:v>
                </c:pt>
                <c:pt idx="475">
                  <c:v>4.2796134594653301</c:v>
                </c:pt>
                <c:pt idx="476">
                  <c:v>4.2796134594653301</c:v>
                </c:pt>
                <c:pt idx="477">
                  <c:v>4.2796134594653301</c:v>
                </c:pt>
                <c:pt idx="478">
                  <c:v>4.2796134594653301</c:v>
                </c:pt>
                <c:pt idx="479">
                  <c:v>4.2796134594653301</c:v>
                </c:pt>
                <c:pt idx="480">
                  <c:v>4.2796134594653301</c:v>
                </c:pt>
                <c:pt idx="481">
                  <c:v>4.2796134594653301</c:v>
                </c:pt>
                <c:pt idx="482">
                  <c:v>4.2796134594653301</c:v>
                </c:pt>
                <c:pt idx="483">
                  <c:v>4.2796134594653301</c:v>
                </c:pt>
                <c:pt idx="484">
                  <c:v>4.2796134594653301</c:v>
                </c:pt>
                <c:pt idx="485">
                  <c:v>4.2796134594653301</c:v>
                </c:pt>
                <c:pt idx="486">
                  <c:v>4.2796134594653301</c:v>
                </c:pt>
                <c:pt idx="487">
                  <c:v>4.2796134594653301</c:v>
                </c:pt>
                <c:pt idx="488">
                  <c:v>4.2796134594653301</c:v>
                </c:pt>
                <c:pt idx="489">
                  <c:v>4.2796134594653301</c:v>
                </c:pt>
                <c:pt idx="490">
                  <c:v>4.2796134594653301</c:v>
                </c:pt>
                <c:pt idx="491">
                  <c:v>4.2796134594653301</c:v>
                </c:pt>
                <c:pt idx="492">
                  <c:v>4.2796134594653301</c:v>
                </c:pt>
                <c:pt idx="493">
                  <c:v>4.2796134594653301</c:v>
                </c:pt>
                <c:pt idx="494">
                  <c:v>4.2796134594653301</c:v>
                </c:pt>
                <c:pt idx="495">
                  <c:v>4.2796134594653301</c:v>
                </c:pt>
                <c:pt idx="496">
                  <c:v>4.2796134594653301</c:v>
                </c:pt>
                <c:pt idx="497">
                  <c:v>4.2796134594653301</c:v>
                </c:pt>
                <c:pt idx="498">
                  <c:v>4.2796134594653301</c:v>
                </c:pt>
                <c:pt idx="499">
                  <c:v>4.2796134594653301</c:v>
                </c:pt>
                <c:pt idx="500">
                  <c:v>4.2796134594653301</c:v>
                </c:pt>
                <c:pt idx="501">
                  <c:v>4.2796134594653301</c:v>
                </c:pt>
                <c:pt idx="502">
                  <c:v>4.2796134594653301</c:v>
                </c:pt>
                <c:pt idx="503">
                  <c:v>4.2796134594653301</c:v>
                </c:pt>
                <c:pt idx="504">
                  <c:v>4.2796134594653301</c:v>
                </c:pt>
                <c:pt idx="505">
                  <c:v>4.2796134594653301</c:v>
                </c:pt>
                <c:pt idx="506">
                  <c:v>4.2796134594653301</c:v>
                </c:pt>
                <c:pt idx="507">
                  <c:v>4.2796134594653301</c:v>
                </c:pt>
                <c:pt idx="508">
                  <c:v>4.2796134594653301</c:v>
                </c:pt>
                <c:pt idx="509">
                  <c:v>4.2796134594653301</c:v>
                </c:pt>
                <c:pt idx="510">
                  <c:v>4.2796134594653301</c:v>
                </c:pt>
                <c:pt idx="511">
                  <c:v>4.2796134594653301</c:v>
                </c:pt>
                <c:pt idx="512">
                  <c:v>4.2796134594653301</c:v>
                </c:pt>
                <c:pt idx="513">
                  <c:v>4.2796134594653301</c:v>
                </c:pt>
                <c:pt idx="514">
                  <c:v>4.2796134594653301</c:v>
                </c:pt>
                <c:pt idx="515">
                  <c:v>4.2796134594653301</c:v>
                </c:pt>
                <c:pt idx="516">
                  <c:v>4.2796134594653301</c:v>
                </c:pt>
                <c:pt idx="517">
                  <c:v>4.2796134594653301</c:v>
                </c:pt>
                <c:pt idx="518">
                  <c:v>4.2796134594653301</c:v>
                </c:pt>
                <c:pt idx="519">
                  <c:v>4.2796134594653301</c:v>
                </c:pt>
                <c:pt idx="520">
                  <c:v>4.2796134594653301</c:v>
                </c:pt>
                <c:pt idx="521">
                  <c:v>4.2796134594653301</c:v>
                </c:pt>
                <c:pt idx="522">
                  <c:v>4.2796134594653301</c:v>
                </c:pt>
                <c:pt idx="523">
                  <c:v>4.2796134594653301</c:v>
                </c:pt>
                <c:pt idx="524">
                  <c:v>4.2796134594653301</c:v>
                </c:pt>
                <c:pt idx="525">
                  <c:v>4.2796134594653301</c:v>
                </c:pt>
                <c:pt idx="526">
                  <c:v>4.2796134594653301</c:v>
                </c:pt>
                <c:pt idx="527">
                  <c:v>4.2796134594653301</c:v>
                </c:pt>
                <c:pt idx="528">
                  <c:v>4.2796134594653301</c:v>
                </c:pt>
                <c:pt idx="529">
                  <c:v>4.2796134594653301</c:v>
                </c:pt>
                <c:pt idx="530">
                  <c:v>4.2796134594653301</c:v>
                </c:pt>
                <c:pt idx="531">
                  <c:v>4.2796134594653301</c:v>
                </c:pt>
                <c:pt idx="532">
                  <c:v>4.2796134594653301</c:v>
                </c:pt>
                <c:pt idx="533">
                  <c:v>4.2796134594653301</c:v>
                </c:pt>
                <c:pt idx="534">
                  <c:v>4.2796134594653301</c:v>
                </c:pt>
                <c:pt idx="535">
                  <c:v>4.2796134594653301</c:v>
                </c:pt>
                <c:pt idx="536">
                  <c:v>4.2796134594653301</c:v>
                </c:pt>
                <c:pt idx="537">
                  <c:v>4.2796134594653301</c:v>
                </c:pt>
                <c:pt idx="538">
                  <c:v>4.2796134594653301</c:v>
                </c:pt>
                <c:pt idx="539">
                  <c:v>4.2796134594653301</c:v>
                </c:pt>
                <c:pt idx="540">
                  <c:v>4.2796134594653301</c:v>
                </c:pt>
                <c:pt idx="541">
                  <c:v>4.2796134594653301</c:v>
                </c:pt>
                <c:pt idx="542">
                  <c:v>4.2796134594653301</c:v>
                </c:pt>
                <c:pt idx="543">
                  <c:v>4.2796134594653301</c:v>
                </c:pt>
                <c:pt idx="544">
                  <c:v>4.2796134594653301</c:v>
                </c:pt>
                <c:pt idx="545">
                  <c:v>4.2796134594653301</c:v>
                </c:pt>
                <c:pt idx="546">
                  <c:v>4.2796134594653301</c:v>
                </c:pt>
                <c:pt idx="547">
                  <c:v>4.2796134594653301</c:v>
                </c:pt>
                <c:pt idx="548">
                  <c:v>4.2796134594653301</c:v>
                </c:pt>
                <c:pt idx="549">
                  <c:v>4.2796134594653301</c:v>
                </c:pt>
                <c:pt idx="550">
                  <c:v>4.2796134594653301</c:v>
                </c:pt>
                <c:pt idx="551">
                  <c:v>4.2796134594653301</c:v>
                </c:pt>
                <c:pt idx="552">
                  <c:v>4.2796134594653301</c:v>
                </c:pt>
                <c:pt idx="553">
                  <c:v>4.2796134594653301</c:v>
                </c:pt>
                <c:pt idx="554">
                  <c:v>4.2796134594653301</c:v>
                </c:pt>
                <c:pt idx="555">
                  <c:v>4.2796134594653301</c:v>
                </c:pt>
                <c:pt idx="556">
                  <c:v>4.2796134594653301</c:v>
                </c:pt>
                <c:pt idx="557">
                  <c:v>4.2796134594653301</c:v>
                </c:pt>
                <c:pt idx="558">
                  <c:v>4.2796134594653301</c:v>
                </c:pt>
                <c:pt idx="559">
                  <c:v>4.2796134594653301</c:v>
                </c:pt>
                <c:pt idx="560">
                  <c:v>4.2796134594653301</c:v>
                </c:pt>
                <c:pt idx="561">
                  <c:v>4.2796134594653301</c:v>
                </c:pt>
                <c:pt idx="562">
                  <c:v>4.2796134594653301</c:v>
                </c:pt>
                <c:pt idx="563">
                  <c:v>4.2796134594653301</c:v>
                </c:pt>
                <c:pt idx="564">
                  <c:v>4.2796134594653301</c:v>
                </c:pt>
                <c:pt idx="565">
                  <c:v>4.2796134594653301</c:v>
                </c:pt>
                <c:pt idx="566">
                  <c:v>4.2796134594653301</c:v>
                </c:pt>
                <c:pt idx="567">
                  <c:v>4.2796134594653301</c:v>
                </c:pt>
                <c:pt idx="568">
                  <c:v>4.2796134594653301</c:v>
                </c:pt>
                <c:pt idx="569">
                  <c:v>4.2796134594653301</c:v>
                </c:pt>
                <c:pt idx="570">
                  <c:v>4.2796134594653301</c:v>
                </c:pt>
                <c:pt idx="571">
                  <c:v>4.2796134594653301</c:v>
                </c:pt>
                <c:pt idx="572">
                  <c:v>4.2796134594653301</c:v>
                </c:pt>
                <c:pt idx="573">
                  <c:v>4.2796134594653301</c:v>
                </c:pt>
                <c:pt idx="574">
                  <c:v>4.2796134594653301</c:v>
                </c:pt>
                <c:pt idx="575">
                  <c:v>4.2796134594653301</c:v>
                </c:pt>
                <c:pt idx="576">
                  <c:v>4.2796134594653301</c:v>
                </c:pt>
                <c:pt idx="577">
                  <c:v>4.2796134594653301</c:v>
                </c:pt>
                <c:pt idx="578">
                  <c:v>4.2796134594653301</c:v>
                </c:pt>
                <c:pt idx="579">
                  <c:v>4.2796134594653301</c:v>
                </c:pt>
                <c:pt idx="580">
                  <c:v>4.2796134594653301</c:v>
                </c:pt>
                <c:pt idx="581">
                  <c:v>4.2796134594653301</c:v>
                </c:pt>
                <c:pt idx="582">
                  <c:v>4.2796134594653301</c:v>
                </c:pt>
                <c:pt idx="583">
                  <c:v>4.2796134594653301</c:v>
                </c:pt>
                <c:pt idx="584">
                  <c:v>4.2796134594653301</c:v>
                </c:pt>
                <c:pt idx="585">
                  <c:v>4.2796134594653301</c:v>
                </c:pt>
                <c:pt idx="586">
                  <c:v>4.2796134594653301</c:v>
                </c:pt>
                <c:pt idx="587">
                  <c:v>4.2796134594653301</c:v>
                </c:pt>
                <c:pt idx="588">
                  <c:v>4.2796134594653301</c:v>
                </c:pt>
                <c:pt idx="589">
                  <c:v>4.2796134594653301</c:v>
                </c:pt>
                <c:pt idx="590">
                  <c:v>4.2796134594653301</c:v>
                </c:pt>
                <c:pt idx="591">
                  <c:v>4.2796134594653301</c:v>
                </c:pt>
                <c:pt idx="592">
                  <c:v>4.2796134594653301</c:v>
                </c:pt>
                <c:pt idx="593">
                  <c:v>4.2796134594653301</c:v>
                </c:pt>
                <c:pt idx="594">
                  <c:v>4.2796134594653301</c:v>
                </c:pt>
                <c:pt idx="595">
                  <c:v>4.2796134594653301</c:v>
                </c:pt>
                <c:pt idx="596">
                  <c:v>4.2796134594653301</c:v>
                </c:pt>
                <c:pt idx="597">
                  <c:v>4.2796134594653301</c:v>
                </c:pt>
                <c:pt idx="598">
                  <c:v>4.2796134594653301</c:v>
                </c:pt>
                <c:pt idx="599">
                  <c:v>4.2796134594653301</c:v>
                </c:pt>
                <c:pt idx="600">
                  <c:v>4.2796134594653301</c:v>
                </c:pt>
                <c:pt idx="601">
                  <c:v>4.2796134594653301</c:v>
                </c:pt>
                <c:pt idx="602">
                  <c:v>4.2796134594653301</c:v>
                </c:pt>
                <c:pt idx="603">
                  <c:v>4.2796134594653301</c:v>
                </c:pt>
                <c:pt idx="604">
                  <c:v>4.2796134594653301</c:v>
                </c:pt>
                <c:pt idx="605">
                  <c:v>4.2796134594653301</c:v>
                </c:pt>
                <c:pt idx="606">
                  <c:v>4.2796134594653301</c:v>
                </c:pt>
                <c:pt idx="607">
                  <c:v>4.2796134594653301</c:v>
                </c:pt>
                <c:pt idx="608">
                  <c:v>4.2796134594653301</c:v>
                </c:pt>
                <c:pt idx="609">
                  <c:v>4.2796134594653301</c:v>
                </c:pt>
                <c:pt idx="610">
                  <c:v>4.2796134594653301</c:v>
                </c:pt>
                <c:pt idx="611">
                  <c:v>4.2796134594653301</c:v>
                </c:pt>
                <c:pt idx="612">
                  <c:v>4.2796134594653301</c:v>
                </c:pt>
                <c:pt idx="613">
                  <c:v>4.2796134594653301</c:v>
                </c:pt>
                <c:pt idx="614">
                  <c:v>4.2796134594653301</c:v>
                </c:pt>
                <c:pt idx="615">
                  <c:v>4.2796134594653301</c:v>
                </c:pt>
                <c:pt idx="616">
                  <c:v>4.2796134594653301</c:v>
                </c:pt>
                <c:pt idx="617">
                  <c:v>4.2796134594653301</c:v>
                </c:pt>
                <c:pt idx="618">
                  <c:v>4.2796134594653301</c:v>
                </c:pt>
                <c:pt idx="619">
                  <c:v>4.2796134594653301</c:v>
                </c:pt>
                <c:pt idx="620">
                  <c:v>4.2796134594653301</c:v>
                </c:pt>
                <c:pt idx="621">
                  <c:v>4.2796134594653301</c:v>
                </c:pt>
                <c:pt idx="622">
                  <c:v>4.2796134594653301</c:v>
                </c:pt>
                <c:pt idx="623">
                  <c:v>4.2796134594653301</c:v>
                </c:pt>
                <c:pt idx="624">
                  <c:v>4.2796134594653301</c:v>
                </c:pt>
                <c:pt idx="625">
                  <c:v>4.2796134594653301</c:v>
                </c:pt>
                <c:pt idx="626">
                  <c:v>4.2796134594653301</c:v>
                </c:pt>
                <c:pt idx="627">
                  <c:v>4.2796134594653301</c:v>
                </c:pt>
                <c:pt idx="628">
                  <c:v>4.2796134594653301</c:v>
                </c:pt>
                <c:pt idx="629">
                  <c:v>4.2796134594653301</c:v>
                </c:pt>
                <c:pt idx="630">
                  <c:v>4.2796134594653301</c:v>
                </c:pt>
                <c:pt idx="631">
                  <c:v>4.2796134594653301</c:v>
                </c:pt>
                <c:pt idx="632">
                  <c:v>4.2796134594653301</c:v>
                </c:pt>
                <c:pt idx="633">
                  <c:v>4.2796134594653301</c:v>
                </c:pt>
                <c:pt idx="634">
                  <c:v>4.2796134594653301</c:v>
                </c:pt>
                <c:pt idx="635">
                  <c:v>4.2796134594653301</c:v>
                </c:pt>
                <c:pt idx="636">
                  <c:v>4.2796134594653301</c:v>
                </c:pt>
                <c:pt idx="637">
                  <c:v>4.2796134594653301</c:v>
                </c:pt>
                <c:pt idx="638">
                  <c:v>4.2796134594653301</c:v>
                </c:pt>
                <c:pt idx="639">
                  <c:v>4.2796134594653301</c:v>
                </c:pt>
                <c:pt idx="640">
                  <c:v>4.2796134594653301</c:v>
                </c:pt>
                <c:pt idx="641">
                  <c:v>4.2796134594653301</c:v>
                </c:pt>
                <c:pt idx="642">
                  <c:v>4.2796134594653301</c:v>
                </c:pt>
                <c:pt idx="643">
                  <c:v>4.2796134594653301</c:v>
                </c:pt>
                <c:pt idx="644">
                  <c:v>4.2796134594653301</c:v>
                </c:pt>
                <c:pt idx="645">
                  <c:v>4.2796134594653301</c:v>
                </c:pt>
                <c:pt idx="646">
                  <c:v>4.2796134594653301</c:v>
                </c:pt>
                <c:pt idx="647">
                  <c:v>4.2796134594653301</c:v>
                </c:pt>
                <c:pt idx="648">
                  <c:v>4.2796134594653301</c:v>
                </c:pt>
                <c:pt idx="649">
                  <c:v>4.2796134594653301</c:v>
                </c:pt>
                <c:pt idx="650">
                  <c:v>4.2796134594653301</c:v>
                </c:pt>
                <c:pt idx="651">
                  <c:v>4.2796134594653301</c:v>
                </c:pt>
                <c:pt idx="652">
                  <c:v>4.2796134594653301</c:v>
                </c:pt>
                <c:pt idx="653">
                  <c:v>4.2796134594653301</c:v>
                </c:pt>
                <c:pt idx="654">
                  <c:v>4.2796134594653301</c:v>
                </c:pt>
                <c:pt idx="655">
                  <c:v>4.2796134594653301</c:v>
                </c:pt>
                <c:pt idx="656">
                  <c:v>4.2796134594653301</c:v>
                </c:pt>
                <c:pt idx="657">
                  <c:v>4.2796134594653301</c:v>
                </c:pt>
                <c:pt idx="658">
                  <c:v>4.2796134594653301</c:v>
                </c:pt>
                <c:pt idx="659">
                  <c:v>4.2796134594653301</c:v>
                </c:pt>
                <c:pt idx="660">
                  <c:v>4.2796134594653301</c:v>
                </c:pt>
                <c:pt idx="661">
                  <c:v>4.2796134594653301</c:v>
                </c:pt>
                <c:pt idx="662">
                  <c:v>4.2796134594653301</c:v>
                </c:pt>
                <c:pt idx="663">
                  <c:v>4.2796134594653301</c:v>
                </c:pt>
                <c:pt idx="664">
                  <c:v>4.2796134594653301</c:v>
                </c:pt>
                <c:pt idx="665">
                  <c:v>4.2796134594653301</c:v>
                </c:pt>
                <c:pt idx="666">
                  <c:v>4.2796134594653301</c:v>
                </c:pt>
                <c:pt idx="667">
                  <c:v>4.2796134594653301</c:v>
                </c:pt>
                <c:pt idx="668">
                  <c:v>4.2796134594653301</c:v>
                </c:pt>
                <c:pt idx="669">
                  <c:v>4.2796134594653301</c:v>
                </c:pt>
                <c:pt idx="670">
                  <c:v>4.2796134594653301</c:v>
                </c:pt>
                <c:pt idx="671">
                  <c:v>4.2796134594653301</c:v>
                </c:pt>
                <c:pt idx="672">
                  <c:v>4.2796134594653301</c:v>
                </c:pt>
                <c:pt idx="673">
                  <c:v>4.2796134594653301</c:v>
                </c:pt>
                <c:pt idx="674">
                  <c:v>4.2796134594653301</c:v>
                </c:pt>
                <c:pt idx="675">
                  <c:v>4.2796134594653301</c:v>
                </c:pt>
                <c:pt idx="676">
                  <c:v>4.2796134594653301</c:v>
                </c:pt>
                <c:pt idx="677">
                  <c:v>4.2796134594653301</c:v>
                </c:pt>
                <c:pt idx="678">
                  <c:v>4.2796134594653301</c:v>
                </c:pt>
                <c:pt idx="679">
                  <c:v>4.2796134594653301</c:v>
                </c:pt>
                <c:pt idx="680">
                  <c:v>4.2796134594653301</c:v>
                </c:pt>
                <c:pt idx="681">
                  <c:v>4.2796134594653301</c:v>
                </c:pt>
                <c:pt idx="682">
                  <c:v>4.2796134594653301</c:v>
                </c:pt>
                <c:pt idx="683">
                  <c:v>4.2796134594653301</c:v>
                </c:pt>
                <c:pt idx="684">
                  <c:v>4.2796134594653301</c:v>
                </c:pt>
                <c:pt idx="685">
                  <c:v>4.2796134594653301</c:v>
                </c:pt>
                <c:pt idx="686">
                  <c:v>4.2796134594653301</c:v>
                </c:pt>
                <c:pt idx="687">
                  <c:v>4.2796134594653301</c:v>
                </c:pt>
                <c:pt idx="688">
                  <c:v>4.2796134594653301</c:v>
                </c:pt>
                <c:pt idx="689">
                  <c:v>4.2796134594653301</c:v>
                </c:pt>
                <c:pt idx="690">
                  <c:v>4.2796134594653301</c:v>
                </c:pt>
                <c:pt idx="691">
                  <c:v>4.2796134594653301</c:v>
                </c:pt>
                <c:pt idx="692">
                  <c:v>4.2796134594653301</c:v>
                </c:pt>
                <c:pt idx="693">
                  <c:v>4.2796134594653301</c:v>
                </c:pt>
                <c:pt idx="694">
                  <c:v>4.2796134594653301</c:v>
                </c:pt>
                <c:pt idx="695">
                  <c:v>4.2796134594653301</c:v>
                </c:pt>
                <c:pt idx="696">
                  <c:v>4.2796134594653301</c:v>
                </c:pt>
                <c:pt idx="697">
                  <c:v>4.2796134594653301</c:v>
                </c:pt>
                <c:pt idx="698">
                  <c:v>4.2796134594653301</c:v>
                </c:pt>
                <c:pt idx="699">
                  <c:v>4.2796134594653301</c:v>
                </c:pt>
                <c:pt idx="700">
                  <c:v>4.2796134594653301</c:v>
                </c:pt>
                <c:pt idx="701">
                  <c:v>4.2796134594653301</c:v>
                </c:pt>
                <c:pt idx="702">
                  <c:v>4.2796134594653301</c:v>
                </c:pt>
                <c:pt idx="703">
                  <c:v>4.2796134594653301</c:v>
                </c:pt>
                <c:pt idx="704">
                  <c:v>4.2796134594653301</c:v>
                </c:pt>
                <c:pt idx="705">
                  <c:v>4.2796134594653301</c:v>
                </c:pt>
                <c:pt idx="706">
                  <c:v>4.2796134594653301</c:v>
                </c:pt>
                <c:pt idx="707">
                  <c:v>4.2796134594653301</c:v>
                </c:pt>
                <c:pt idx="708">
                  <c:v>4.2796134594653301</c:v>
                </c:pt>
                <c:pt idx="709">
                  <c:v>4.2796134594653301</c:v>
                </c:pt>
                <c:pt idx="710">
                  <c:v>4.2796134594653301</c:v>
                </c:pt>
                <c:pt idx="711">
                  <c:v>4.2796134594653301</c:v>
                </c:pt>
                <c:pt idx="712">
                  <c:v>4.2796134594653301</c:v>
                </c:pt>
                <c:pt idx="713">
                  <c:v>4.2796134594653301</c:v>
                </c:pt>
                <c:pt idx="714">
                  <c:v>4.2796134594653301</c:v>
                </c:pt>
                <c:pt idx="715">
                  <c:v>4.2796134594653301</c:v>
                </c:pt>
                <c:pt idx="716">
                  <c:v>4.2796134594653301</c:v>
                </c:pt>
                <c:pt idx="717">
                  <c:v>4.2796134594653301</c:v>
                </c:pt>
                <c:pt idx="718">
                  <c:v>4.2796134594653301</c:v>
                </c:pt>
                <c:pt idx="719">
                  <c:v>4.2796134594653301</c:v>
                </c:pt>
                <c:pt idx="720">
                  <c:v>4.2796134594653301</c:v>
                </c:pt>
                <c:pt idx="721">
                  <c:v>4.2796134594653301</c:v>
                </c:pt>
                <c:pt idx="722">
                  <c:v>4.2796134594653301</c:v>
                </c:pt>
                <c:pt idx="723">
                  <c:v>4.2796134594653301</c:v>
                </c:pt>
                <c:pt idx="724">
                  <c:v>4.2796134594653301</c:v>
                </c:pt>
                <c:pt idx="725">
                  <c:v>4.2796134594653301</c:v>
                </c:pt>
                <c:pt idx="726">
                  <c:v>4.2796134594653301</c:v>
                </c:pt>
                <c:pt idx="727">
                  <c:v>4.2796134594653301</c:v>
                </c:pt>
                <c:pt idx="728">
                  <c:v>4.2796134594653301</c:v>
                </c:pt>
                <c:pt idx="729">
                  <c:v>4.2796134594653301</c:v>
                </c:pt>
                <c:pt idx="730">
                  <c:v>4.2796134594653301</c:v>
                </c:pt>
                <c:pt idx="731">
                  <c:v>4.2796134594653301</c:v>
                </c:pt>
                <c:pt idx="732">
                  <c:v>4.2796134594653301</c:v>
                </c:pt>
                <c:pt idx="733">
                  <c:v>4.2796134594653301</c:v>
                </c:pt>
                <c:pt idx="734">
                  <c:v>4.2796134594653301</c:v>
                </c:pt>
                <c:pt idx="735">
                  <c:v>4.2796134594653301</c:v>
                </c:pt>
                <c:pt idx="736">
                  <c:v>4.2796134594653301</c:v>
                </c:pt>
                <c:pt idx="737">
                  <c:v>4.2796134594653301</c:v>
                </c:pt>
                <c:pt idx="738">
                  <c:v>4.2796134594653301</c:v>
                </c:pt>
                <c:pt idx="739">
                  <c:v>4.2796134594653301</c:v>
                </c:pt>
                <c:pt idx="740">
                  <c:v>4.2796134594653301</c:v>
                </c:pt>
                <c:pt idx="741">
                  <c:v>4.2796134594653301</c:v>
                </c:pt>
                <c:pt idx="742">
                  <c:v>4.2796134594653301</c:v>
                </c:pt>
                <c:pt idx="743">
                  <c:v>4.2796134594653301</c:v>
                </c:pt>
                <c:pt idx="744">
                  <c:v>4.2796134594653301</c:v>
                </c:pt>
                <c:pt idx="745">
                  <c:v>4.2796134594653301</c:v>
                </c:pt>
                <c:pt idx="746">
                  <c:v>4.2796134594653301</c:v>
                </c:pt>
                <c:pt idx="747">
                  <c:v>4.2796134594653301</c:v>
                </c:pt>
                <c:pt idx="748">
                  <c:v>4.2796134594653301</c:v>
                </c:pt>
                <c:pt idx="749">
                  <c:v>4.2796134594653301</c:v>
                </c:pt>
                <c:pt idx="750">
                  <c:v>4.2796134594653301</c:v>
                </c:pt>
                <c:pt idx="751">
                  <c:v>4.2796134594653301</c:v>
                </c:pt>
                <c:pt idx="752">
                  <c:v>4.2796134594653301</c:v>
                </c:pt>
                <c:pt idx="753">
                  <c:v>4.2796134594653301</c:v>
                </c:pt>
                <c:pt idx="754">
                  <c:v>4.2796134594653301</c:v>
                </c:pt>
                <c:pt idx="755">
                  <c:v>4.2796134594653301</c:v>
                </c:pt>
                <c:pt idx="756">
                  <c:v>4.2796134594653301</c:v>
                </c:pt>
                <c:pt idx="757">
                  <c:v>4.2796134594653301</c:v>
                </c:pt>
                <c:pt idx="758">
                  <c:v>4.2796134594653301</c:v>
                </c:pt>
                <c:pt idx="759">
                  <c:v>4.2796134594653301</c:v>
                </c:pt>
                <c:pt idx="760">
                  <c:v>4.2796134594653301</c:v>
                </c:pt>
                <c:pt idx="761">
                  <c:v>4.2796134594653301</c:v>
                </c:pt>
                <c:pt idx="762">
                  <c:v>4.2796134594653301</c:v>
                </c:pt>
                <c:pt idx="763">
                  <c:v>4.2796134594653301</c:v>
                </c:pt>
                <c:pt idx="764">
                  <c:v>4.2796134594653301</c:v>
                </c:pt>
                <c:pt idx="765">
                  <c:v>4.2796134594653301</c:v>
                </c:pt>
                <c:pt idx="766">
                  <c:v>4.2796134594653301</c:v>
                </c:pt>
                <c:pt idx="767">
                  <c:v>4.2796134594653301</c:v>
                </c:pt>
                <c:pt idx="768">
                  <c:v>4.2796134594653301</c:v>
                </c:pt>
                <c:pt idx="769">
                  <c:v>4.2796134594653301</c:v>
                </c:pt>
                <c:pt idx="770">
                  <c:v>4.2796134594653301</c:v>
                </c:pt>
                <c:pt idx="771">
                  <c:v>4.2796134594653301</c:v>
                </c:pt>
                <c:pt idx="772">
                  <c:v>4.2796134594653301</c:v>
                </c:pt>
                <c:pt idx="773">
                  <c:v>4.2796134594653301</c:v>
                </c:pt>
                <c:pt idx="774">
                  <c:v>4.2796134594653301</c:v>
                </c:pt>
                <c:pt idx="775">
                  <c:v>4.2796134594653301</c:v>
                </c:pt>
                <c:pt idx="776">
                  <c:v>4.2796134594653301</c:v>
                </c:pt>
                <c:pt idx="777">
                  <c:v>4.2796134594653301</c:v>
                </c:pt>
                <c:pt idx="778">
                  <c:v>4.2796134594653301</c:v>
                </c:pt>
                <c:pt idx="779">
                  <c:v>4.2796134594653301</c:v>
                </c:pt>
                <c:pt idx="780">
                  <c:v>4.2796134594653301</c:v>
                </c:pt>
                <c:pt idx="781">
                  <c:v>4.2796134594653301</c:v>
                </c:pt>
                <c:pt idx="782">
                  <c:v>4.2796134594653301</c:v>
                </c:pt>
                <c:pt idx="783">
                  <c:v>4.2796134594653301</c:v>
                </c:pt>
                <c:pt idx="784">
                  <c:v>4.2796134594653301</c:v>
                </c:pt>
                <c:pt idx="785">
                  <c:v>4.2796134594653301</c:v>
                </c:pt>
                <c:pt idx="786">
                  <c:v>4.2796134594653301</c:v>
                </c:pt>
                <c:pt idx="787">
                  <c:v>4.2796134594653301</c:v>
                </c:pt>
                <c:pt idx="788">
                  <c:v>4.2796134594653301</c:v>
                </c:pt>
                <c:pt idx="789">
                  <c:v>4.2796134594653301</c:v>
                </c:pt>
                <c:pt idx="790">
                  <c:v>4.2796134594653301</c:v>
                </c:pt>
                <c:pt idx="791">
                  <c:v>4.2796134594653301</c:v>
                </c:pt>
                <c:pt idx="792">
                  <c:v>4.2796134594653301</c:v>
                </c:pt>
                <c:pt idx="793">
                  <c:v>4.2796134594653301</c:v>
                </c:pt>
                <c:pt idx="794">
                  <c:v>4.2796134594653301</c:v>
                </c:pt>
                <c:pt idx="795">
                  <c:v>4.2796134594653301</c:v>
                </c:pt>
                <c:pt idx="796">
                  <c:v>4.2796134594653301</c:v>
                </c:pt>
                <c:pt idx="797">
                  <c:v>4.2796134594653301</c:v>
                </c:pt>
                <c:pt idx="798">
                  <c:v>4.2796134594653301</c:v>
                </c:pt>
                <c:pt idx="799">
                  <c:v>4.2796134594653301</c:v>
                </c:pt>
                <c:pt idx="800">
                  <c:v>4.2796134594653301</c:v>
                </c:pt>
                <c:pt idx="801">
                  <c:v>4.2796134594653301</c:v>
                </c:pt>
                <c:pt idx="802">
                  <c:v>4.2796134594653301</c:v>
                </c:pt>
                <c:pt idx="803">
                  <c:v>4.2796134594653301</c:v>
                </c:pt>
                <c:pt idx="804">
                  <c:v>4.2796134594653301</c:v>
                </c:pt>
                <c:pt idx="805">
                  <c:v>4.2796134594653301</c:v>
                </c:pt>
                <c:pt idx="806">
                  <c:v>4.2796134594653301</c:v>
                </c:pt>
                <c:pt idx="807">
                  <c:v>4.2796134594653301</c:v>
                </c:pt>
                <c:pt idx="808">
                  <c:v>4.2796134594653301</c:v>
                </c:pt>
                <c:pt idx="809">
                  <c:v>4.2796134594653301</c:v>
                </c:pt>
                <c:pt idx="810">
                  <c:v>4.2796134594653301</c:v>
                </c:pt>
                <c:pt idx="811">
                  <c:v>4.2796134594653301</c:v>
                </c:pt>
                <c:pt idx="812">
                  <c:v>4.2796134594653301</c:v>
                </c:pt>
                <c:pt idx="813">
                  <c:v>4.2796134594653301</c:v>
                </c:pt>
                <c:pt idx="814">
                  <c:v>4.2796134594653301</c:v>
                </c:pt>
                <c:pt idx="815">
                  <c:v>4.2796134594653301</c:v>
                </c:pt>
                <c:pt idx="816">
                  <c:v>4.2796134594653301</c:v>
                </c:pt>
                <c:pt idx="817">
                  <c:v>4.2796134594653301</c:v>
                </c:pt>
                <c:pt idx="818">
                  <c:v>4.2796134594653301</c:v>
                </c:pt>
                <c:pt idx="819">
                  <c:v>4.2796134594653301</c:v>
                </c:pt>
                <c:pt idx="820">
                  <c:v>4.2796134594653301</c:v>
                </c:pt>
                <c:pt idx="821">
                  <c:v>4.2796134594653301</c:v>
                </c:pt>
                <c:pt idx="822">
                  <c:v>4.2796134594653301</c:v>
                </c:pt>
                <c:pt idx="823">
                  <c:v>4.2796134594653301</c:v>
                </c:pt>
                <c:pt idx="824">
                  <c:v>4.2796134594653301</c:v>
                </c:pt>
                <c:pt idx="825">
                  <c:v>4.2796134594653301</c:v>
                </c:pt>
                <c:pt idx="826">
                  <c:v>4.2796134594653301</c:v>
                </c:pt>
                <c:pt idx="827">
                  <c:v>4.2796134594653301</c:v>
                </c:pt>
                <c:pt idx="828">
                  <c:v>4.2796134594653301</c:v>
                </c:pt>
                <c:pt idx="829">
                  <c:v>4.2796134594653301</c:v>
                </c:pt>
                <c:pt idx="830">
                  <c:v>4.2796134594653301</c:v>
                </c:pt>
                <c:pt idx="831">
                  <c:v>4.2796134594653301</c:v>
                </c:pt>
                <c:pt idx="832">
                  <c:v>4.2796134594653301</c:v>
                </c:pt>
                <c:pt idx="833">
                  <c:v>4.2796134594653301</c:v>
                </c:pt>
                <c:pt idx="834">
                  <c:v>4.2796134594653301</c:v>
                </c:pt>
                <c:pt idx="835">
                  <c:v>4.2796134594653301</c:v>
                </c:pt>
                <c:pt idx="836">
                  <c:v>4.2796134594653301</c:v>
                </c:pt>
                <c:pt idx="837">
                  <c:v>4.2796134594653301</c:v>
                </c:pt>
                <c:pt idx="838">
                  <c:v>4.2796134594653301</c:v>
                </c:pt>
                <c:pt idx="839">
                  <c:v>4.2796134594653301</c:v>
                </c:pt>
                <c:pt idx="840">
                  <c:v>4.2796134594653301</c:v>
                </c:pt>
                <c:pt idx="841">
                  <c:v>4.2796134594653301</c:v>
                </c:pt>
                <c:pt idx="842">
                  <c:v>4.2796134594653301</c:v>
                </c:pt>
                <c:pt idx="843">
                  <c:v>4.2796134594653301</c:v>
                </c:pt>
                <c:pt idx="844">
                  <c:v>4.2796134594653301</c:v>
                </c:pt>
                <c:pt idx="845">
                  <c:v>4.2796134594653301</c:v>
                </c:pt>
                <c:pt idx="846">
                  <c:v>4.2796134594653301</c:v>
                </c:pt>
                <c:pt idx="847">
                  <c:v>4.2796134594653301</c:v>
                </c:pt>
                <c:pt idx="848">
                  <c:v>4.2796134594653301</c:v>
                </c:pt>
                <c:pt idx="849">
                  <c:v>4.2796134594653301</c:v>
                </c:pt>
                <c:pt idx="850">
                  <c:v>4.2796134594653301</c:v>
                </c:pt>
                <c:pt idx="851">
                  <c:v>4.2796134594653301</c:v>
                </c:pt>
                <c:pt idx="852">
                  <c:v>4.2796134594653301</c:v>
                </c:pt>
                <c:pt idx="853">
                  <c:v>4.2796134594653301</c:v>
                </c:pt>
                <c:pt idx="854">
                  <c:v>4.2796134594653301</c:v>
                </c:pt>
                <c:pt idx="855">
                  <c:v>4.2796134594653301</c:v>
                </c:pt>
                <c:pt idx="856">
                  <c:v>4.2796134594653301</c:v>
                </c:pt>
                <c:pt idx="857">
                  <c:v>4.2796134594653301</c:v>
                </c:pt>
                <c:pt idx="858">
                  <c:v>4.2796134594653301</c:v>
                </c:pt>
                <c:pt idx="859">
                  <c:v>4.2796134594653301</c:v>
                </c:pt>
                <c:pt idx="860">
                  <c:v>4.2796134594653301</c:v>
                </c:pt>
                <c:pt idx="861">
                  <c:v>4.2796134594653301</c:v>
                </c:pt>
                <c:pt idx="862">
                  <c:v>4.2796134594653301</c:v>
                </c:pt>
                <c:pt idx="863">
                  <c:v>4.2796134594653301</c:v>
                </c:pt>
                <c:pt idx="864">
                  <c:v>4.2796134594653301</c:v>
                </c:pt>
                <c:pt idx="865">
                  <c:v>4.2796134594653301</c:v>
                </c:pt>
                <c:pt idx="866">
                  <c:v>4.2796134594653301</c:v>
                </c:pt>
                <c:pt idx="867">
                  <c:v>4.2796134594653301</c:v>
                </c:pt>
                <c:pt idx="868">
                  <c:v>4.2796134594653301</c:v>
                </c:pt>
                <c:pt idx="869">
                  <c:v>4.2796134594653301</c:v>
                </c:pt>
                <c:pt idx="870">
                  <c:v>4.2796134594653301</c:v>
                </c:pt>
                <c:pt idx="871">
                  <c:v>4.2796134594653301</c:v>
                </c:pt>
                <c:pt idx="872">
                  <c:v>4.2796134594653301</c:v>
                </c:pt>
                <c:pt idx="873">
                  <c:v>4.2796134594653301</c:v>
                </c:pt>
                <c:pt idx="874">
                  <c:v>4.2796134594653301</c:v>
                </c:pt>
                <c:pt idx="875">
                  <c:v>4.2796134594653301</c:v>
                </c:pt>
                <c:pt idx="876">
                  <c:v>4.2796134594653301</c:v>
                </c:pt>
                <c:pt idx="877">
                  <c:v>4.2796134594653301</c:v>
                </c:pt>
                <c:pt idx="878">
                  <c:v>4.2796134594653301</c:v>
                </c:pt>
                <c:pt idx="879">
                  <c:v>4.2796134594653301</c:v>
                </c:pt>
                <c:pt idx="880">
                  <c:v>4.2796134594653301</c:v>
                </c:pt>
              </c:numCache>
            </c:numRef>
          </c:xVal>
          <c:yVal>
            <c:numRef>
              <c:f>GapClosing!$CE$13:$CE$893</c:f>
              <c:numCache>
                <c:formatCode>0.000</c:formatCode>
                <c:ptCount val="881"/>
                <c:pt idx="0">
                  <c:v>0</c:v>
                </c:pt>
                <c:pt idx="1">
                  <c:v>1222.2222222222222</c:v>
                </c:pt>
                <c:pt idx="2">
                  <c:v>2648.5185050514847</c:v>
                </c:pt>
                <c:pt idx="3">
                  <c:v>3870.7407272737069</c:v>
                </c:pt>
                <c:pt idx="4">
                  <c:v>3870.7407272737069</c:v>
                </c:pt>
                <c:pt idx="5">
                  <c:v>2648.5185050514847</c:v>
                </c:pt>
                <c:pt idx="6">
                  <c:v>1222.2222222222224</c:v>
                </c:pt>
                <c:pt idx="7">
                  <c:v>0</c:v>
                </c:pt>
                <c:pt idx="8">
                  <c:v>0</c:v>
                </c:pt>
                <c:pt idx="9">
                  <c:v>1381.3036810456888</c:v>
                </c:pt>
                <c:pt idx="10">
                  <c:v>1381.3036810456888</c:v>
                </c:pt>
                <c:pt idx="11">
                  <c:v>2762.6073620913776</c:v>
                </c:pt>
                <c:pt idx="12">
                  <c:v>2762.6073620913776</c:v>
                </c:pt>
                <c:pt idx="13">
                  <c:v>1381.3036810456888</c:v>
                </c:pt>
                <c:pt idx="14">
                  <c:v>1381.3036810456888</c:v>
                </c:pt>
                <c:pt idx="15">
                  <c:v>0</c:v>
                </c:pt>
                <c:pt idx="16">
                  <c:v>0</c:v>
                </c:pt>
                <c:pt idx="17">
                  <c:v>873.21577859012655</c:v>
                </c:pt>
                <c:pt idx="18">
                  <c:v>2522.8565998526374</c:v>
                </c:pt>
                <c:pt idx="19">
                  <c:v>3396.0723784427637</c:v>
                </c:pt>
                <c:pt idx="20">
                  <c:v>3396.0723784427637</c:v>
                </c:pt>
                <c:pt idx="21">
                  <c:v>2522.8565998526374</c:v>
                </c:pt>
                <c:pt idx="22">
                  <c:v>873.21577859012677</c:v>
                </c:pt>
                <c:pt idx="23">
                  <c:v>0</c:v>
                </c:pt>
                <c:pt idx="24">
                  <c:v>0</c:v>
                </c:pt>
                <c:pt idx="25">
                  <c:v>926.00410168990948</c:v>
                </c:pt>
                <c:pt idx="26">
                  <c:v>2549.9874383882106</c:v>
                </c:pt>
                <c:pt idx="27">
                  <c:v>3475.9915400781201</c:v>
                </c:pt>
                <c:pt idx="28">
                  <c:v>3475.9915400781201</c:v>
                </c:pt>
                <c:pt idx="29">
                  <c:v>2549.9874383882106</c:v>
                </c:pt>
                <c:pt idx="30">
                  <c:v>926.00410168990948</c:v>
                </c:pt>
                <c:pt idx="31">
                  <c:v>0</c:v>
                </c:pt>
                <c:pt idx="32">
                  <c:v>0</c:v>
                </c:pt>
                <c:pt idx="33">
                  <c:v>336.40350877192981</c:v>
                </c:pt>
                <c:pt idx="34">
                  <c:v>1942.7689221207993</c:v>
                </c:pt>
                <c:pt idx="35">
                  <c:v>2279.1724308927292</c:v>
                </c:pt>
                <c:pt idx="36">
                  <c:v>2279.1724308927292</c:v>
                </c:pt>
                <c:pt idx="37">
                  <c:v>1942.7689221207993</c:v>
                </c:pt>
                <c:pt idx="38">
                  <c:v>336.40350877192986</c:v>
                </c:pt>
                <c:pt idx="39">
                  <c:v>0</c:v>
                </c:pt>
                <c:pt idx="40">
                  <c:v>0</c:v>
                </c:pt>
                <c:pt idx="41">
                  <c:v>32.756548091865774</c:v>
                </c:pt>
                <c:pt idx="42">
                  <c:v>744.55106996621635</c:v>
                </c:pt>
                <c:pt idx="43">
                  <c:v>777.3076180580822</c:v>
                </c:pt>
                <c:pt idx="44">
                  <c:v>777.3076180580822</c:v>
                </c:pt>
                <c:pt idx="45">
                  <c:v>744.55106996621646</c:v>
                </c:pt>
                <c:pt idx="46">
                  <c:v>32.756548091865852</c:v>
                </c:pt>
                <c:pt idx="47">
                  <c:v>7.815970093361102E-14</c:v>
                </c:pt>
                <c:pt idx="48">
                  <c:v>0</c:v>
                </c:pt>
                <c:pt idx="49">
                  <c:v>965.95091022967586</c:v>
                </c:pt>
                <c:pt idx="50">
                  <c:v>965.95091022967586</c:v>
                </c:pt>
                <c:pt idx="51">
                  <c:v>1931.9018204593515</c:v>
                </c:pt>
                <c:pt idx="52">
                  <c:v>1931.9018204593515</c:v>
                </c:pt>
                <c:pt idx="53">
                  <c:v>965.95091022967563</c:v>
                </c:pt>
                <c:pt idx="54">
                  <c:v>965.95091022967563</c:v>
                </c:pt>
                <c:pt idx="55">
                  <c:v>0</c:v>
                </c:pt>
                <c:pt idx="56">
                  <c:v>0</c:v>
                </c:pt>
                <c:pt idx="57">
                  <c:v>81.622016831531894</c:v>
                </c:pt>
                <c:pt idx="58">
                  <c:v>1117.0303471874961</c:v>
                </c:pt>
                <c:pt idx="59">
                  <c:v>1198.652364019028</c:v>
                </c:pt>
                <c:pt idx="60">
                  <c:v>1198.652364019028</c:v>
                </c:pt>
                <c:pt idx="61">
                  <c:v>1117.0303471874961</c:v>
                </c:pt>
                <c:pt idx="62">
                  <c:v>81.622016831531937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1F-4D60-B923-18A977632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11552"/>
        <c:axId val="863336736"/>
      </c:scatterChart>
      <c:valAx>
        <c:axId val="86311155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6736"/>
        <c:crosses val="autoZero"/>
        <c:crossBetween val="midCat"/>
      </c:valAx>
      <c:valAx>
        <c:axId val="8633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111552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4827338540193854E-2"/>
          <c:y val="0.20244560522739621"/>
          <c:w val="0.9444095733584903"/>
          <c:h val="0.78333057424425723"/>
        </c:manualLayout>
      </c:layout>
      <c:scatterChart>
        <c:scatterStyle val="lineMarker"/>
        <c:varyColors val="0"/>
        <c:ser>
          <c:idx val="0"/>
          <c:order val="0"/>
          <c:tx>
            <c:v>Acceleration</c:v>
          </c:tx>
          <c:spPr>
            <a:ln>
              <a:solidFill>
                <a:srgbClr val="C00000"/>
              </a:solidFill>
            </a:ln>
          </c:spPr>
          <c:marker>
            <c:spPr>
              <a:ln>
                <a:solidFill>
                  <a:srgbClr val="C00000"/>
                </a:solidFill>
              </a:ln>
            </c:spPr>
          </c:marker>
          <c:xVal>
            <c:numRef>
              <c:f>GapClosing!$CC$13:$CC$893</c:f>
              <c:numCache>
                <c:formatCode>0.000</c:formatCode>
                <c:ptCount val="881"/>
                <c:pt idx="0">
                  <c:v>0</c:v>
                </c:pt>
                <c:pt idx="1">
                  <c:v>0.05</c:v>
                </c:pt>
                <c:pt idx="2">
                  <c:v>7.9174242148780369E-2</c:v>
                </c:pt>
                <c:pt idx="3">
                  <c:v>0.12917424214878037</c:v>
                </c:pt>
                <c:pt idx="4">
                  <c:v>0.12917424214878037</c:v>
                </c:pt>
                <c:pt idx="5">
                  <c:v>0.17917424214878036</c:v>
                </c:pt>
                <c:pt idx="6">
                  <c:v>0.20834848429756073</c:v>
                </c:pt>
                <c:pt idx="7">
                  <c:v>0.25834848429756074</c:v>
                </c:pt>
                <c:pt idx="8">
                  <c:v>0.25834848429756074</c:v>
                </c:pt>
                <c:pt idx="9">
                  <c:v>0.34884270487718827</c:v>
                </c:pt>
                <c:pt idx="10">
                  <c:v>0.34884270487718827</c:v>
                </c:pt>
                <c:pt idx="11">
                  <c:v>0.4393369254568158</c:v>
                </c:pt>
                <c:pt idx="12">
                  <c:v>0.4393369254568158</c:v>
                </c:pt>
                <c:pt idx="13">
                  <c:v>0.52983114603644332</c:v>
                </c:pt>
                <c:pt idx="14">
                  <c:v>0.52983114603644332</c:v>
                </c:pt>
                <c:pt idx="15">
                  <c:v>0.62032536661607085</c:v>
                </c:pt>
                <c:pt idx="16">
                  <c:v>0.62032536661607085</c:v>
                </c:pt>
                <c:pt idx="17">
                  <c:v>0.67032536661607089</c:v>
                </c:pt>
                <c:pt idx="18">
                  <c:v>0.71755426643983444</c:v>
                </c:pt>
                <c:pt idx="19">
                  <c:v>0.76755426643983449</c:v>
                </c:pt>
                <c:pt idx="20">
                  <c:v>0.76755426643983449</c:v>
                </c:pt>
                <c:pt idx="21">
                  <c:v>0.81755426643983453</c:v>
                </c:pt>
                <c:pt idx="22">
                  <c:v>0.86478316626359808</c:v>
                </c:pt>
                <c:pt idx="23">
                  <c:v>0.91478316626359812</c:v>
                </c:pt>
                <c:pt idx="24">
                  <c:v>0.9147831662635979</c:v>
                </c:pt>
                <c:pt idx="25">
                  <c:v>0.96478316626359795</c:v>
                </c:pt>
                <c:pt idx="26">
                  <c:v>1.008627014626003</c:v>
                </c:pt>
                <c:pt idx="27">
                  <c:v>1.0586270146260031</c:v>
                </c:pt>
                <c:pt idx="28">
                  <c:v>1.0586270146260031</c:v>
                </c:pt>
                <c:pt idx="29">
                  <c:v>1.1086270146260031</c:v>
                </c:pt>
                <c:pt idx="30">
                  <c:v>1.1524708629884082</c:v>
                </c:pt>
                <c:pt idx="31">
                  <c:v>1.2024708629884082</c:v>
                </c:pt>
                <c:pt idx="32">
                  <c:v>1.2024708629884082</c:v>
                </c:pt>
                <c:pt idx="33">
                  <c:v>1.2524708629884083</c:v>
                </c:pt>
                <c:pt idx="34">
                  <c:v>1.3718487359491456</c:v>
                </c:pt>
                <c:pt idx="35">
                  <c:v>1.4218487359491456</c:v>
                </c:pt>
                <c:pt idx="36">
                  <c:v>1.4218487359491456</c:v>
                </c:pt>
                <c:pt idx="37">
                  <c:v>1.4718487359491457</c:v>
                </c:pt>
                <c:pt idx="38">
                  <c:v>1.591226608909883</c:v>
                </c:pt>
                <c:pt idx="39">
                  <c:v>1.641226608909883</c:v>
                </c:pt>
                <c:pt idx="40">
                  <c:v>1.641226608909883</c:v>
                </c:pt>
                <c:pt idx="41">
                  <c:v>1.6912266089098831</c:v>
                </c:pt>
                <c:pt idx="42">
                  <c:v>2.2344725882161596</c:v>
                </c:pt>
                <c:pt idx="43">
                  <c:v>2.2844725882161594</c:v>
                </c:pt>
                <c:pt idx="44">
                  <c:v>2.2844725882161594</c:v>
                </c:pt>
                <c:pt idx="45">
                  <c:v>2.3344725882161592</c:v>
                </c:pt>
                <c:pt idx="46">
                  <c:v>2.8777185675224355</c:v>
                </c:pt>
                <c:pt idx="47">
                  <c:v>2.9277185675224353</c:v>
                </c:pt>
                <c:pt idx="48">
                  <c:v>2.9277185675224358</c:v>
                </c:pt>
                <c:pt idx="49">
                  <c:v>3.0571247295501505</c:v>
                </c:pt>
                <c:pt idx="50">
                  <c:v>3.0571247295501505</c:v>
                </c:pt>
                <c:pt idx="51">
                  <c:v>3.1865308915778652</c:v>
                </c:pt>
                <c:pt idx="52">
                  <c:v>3.1865308915778652</c:v>
                </c:pt>
                <c:pt idx="53">
                  <c:v>3.3159370536055799</c:v>
                </c:pt>
                <c:pt idx="54">
                  <c:v>3.3159370536055799</c:v>
                </c:pt>
                <c:pt idx="55">
                  <c:v>3.4453432156332946</c:v>
                </c:pt>
                <c:pt idx="56">
                  <c:v>3.445343215633295</c:v>
                </c:pt>
                <c:pt idx="57">
                  <c:v>3.4953432156332949</c:v>
                </c:pt>
                <c:pt idx="58">
                  <c:v>3.8124783375493125</c:v>
                </c:pt>
                <c:pt idx="59">
                  <c:v>3.8624783375493124</c:v>
                </c:pt>
                <c:pt idx="60">
                  <c:v>3.8624783375493124</c:v>
                </c:pt>
                <c:pt idx="61">
                  <c:v>3.9124783375493122</c:v>
                </c:pt>
                <c:pt idx="62">
                  <c:v>4.2296134594653294</c:v>
                </c:pt>
                <c:pt idx="63">
                  <c:v>4.2796134594653292</c:v>
                </c:pt>
                <c:pt idx="64">
                  <c:v>4.2796134594653301</c:v>
                </c:pt>
                <c:pt idx="65">
                  <c:v>4.2796134594653301</c:v>
                </c:pt>
                <c:pt idx="66">
                  <c:v>4.2796134594653301</c:v>
                </c:pt>
                <c:pt idx="67">
                  <c:v>4.2796134594653301</c:v>
                </c:pt>
                <c:pt idx="68">
                  <c:v>4.2796134594653301</c:v>
                </c:pt>
                <c:pt idx="69">
                  <c:v>4.2796134594653301</c:v>
                </c:pt>
                <c:pt idx="70">
                  <c:v>4.2796134594653301</c:v>
                </c:pt>
                <c:pt idx="71">
                  <c:v>4.2796134594653301</c:v>
                </c:pt>
                <c:pt idx="72">
                  <c:v>4.2796134594653301</c:v>
                </c:pt>
                <c:pt idx="73">
                  <c:v>4.2796134594653301</c:v>
                </c:pt>
                <c:pt idx="74">
                  <c:v>4.2796134594653301</c:v>
                </c:pt>
                <c:pt idx="75">
                  <c:v>4.2796134594653301</c:v>
                </c:pt>
                <c:pt idx="76">
                  <c:v>4.2796134594653301</c:v>
                </c:pt>
                <c:pt idx="77">
                  <c:v>4.2796134594653301</c:v>
                </c:pt>
                <c:pt idx="78">
                  <c:v>4.2796134594653301</c:v>
                </c:pt>
                <c:pt idx="79">
                  <c:v>4.2796134594653301</c:v>
                </c:pt>
                <c:pt idx="80">
                  <c:v>4.2796134594653301</c:v>
                </c:pt>
                <c:pt idx="81">
                  <c:v>4.2796134594653301</c:v>
                </c:pt>
                <c:pt idx="82">
                  <c:v>4.2796134594653301</c:v>
                </c:pt>
                <c:pt idx="83">
                  <c:v>4.2796134594653301</c:v>
                </c:pt>
                <c:pt idx="84">
                  <c:v>4.2796134594653301</c:v>
                </c:pt>
                <c:pt idx="85">
                  <c:v>4.2796134594653301</c:v>
                </c:pt>
                <c:pt idx="86">
                  <c:v>4.2796134594653301</c:v>
                </c:pt>
                <c:pt idx="87">
                  <c:v>4.2796134594653301</c:v>
                </c:pt>
                <c:pt idx="88">
                  <c:v>4.2796134594653301</c:v>
                </c:pt>
                <c:pt idx="89">
                  <c:v>4.2796134594653301</c:v>
                </c:pt>
                <c:pt idx="90">
                  <c:v>4.2796134594653301</c:v>
                </c:pt>
                <c:pt idx="91">
                  <c:v>4.2796134594653301</c:v>
                </c:pt>
                <c:pt idx="92">
                  <c:v>4.2796134594653301</c:v>
                </c:pt>
                <c:pt idx="93">
                  <c:v>4.2796134594653301</c:v>
                </c:pt>
                <c:pt idx="94">
                  <c:v>4.2796134594653301</c:v>
                </c:pt>
                <c:pt idx="95">
                  <c:v>4.2796134594653301</c:v>
                </c:pt>
                <c:pt idx="96">
                  <c:v>4.2796134594653301</c:v>
                </c:pt>
                <c:pt idx="97">
                  <c:v>4.2796134594653301</c:v>
                </c:pt>
                <c:pt idx="98">
                  <c:v>4.2796134594653301</c:v>
                </c:pt>
                <c:pt idx="99">
                  <c:v>4.2796134594653301</c:v>
                </c:pt>
                <c:pt idx="100">
                  <c:v>4.2796134594653301</c:v>
                </c:pt>
                <c:pt idx="101">
                  <c:v>4.2796134594653301</c:v>
                </c:pt>
                <c:pt idx="102">
                  <c:v>4.2796134594653301</c:v>
                </c:pt>
                <c:pt idx="103">
                  <c:v>4.2796134594653301</c:v>
                </c:pt>
                <c:pt idx="104">
                  <c:v>4.2796134594653301</c:v>
                </c:pt>
                <c:pt idx="105">
                  <c:v>4.2796134594653301</c:v>
                </c:pt>
                <c:pt idx="106">
                  <c:v>4.2796134594653301</c:v>
                </c:pt>
                <c:pt idx="107">
                  <c:v>4.2796134594653301</c:v>
                </c:pt>
                <c:pt idx="108">
                  <c:v>4.2796134594653301</c:v>
                </c:pt>
                <c:pt idx="109">
                  <c:v>4.2796134594653301</c:v>
                </c:pt>
                <c:pt idx="110">
                  <c:v>4.2796134594653301</c:v>
                </c:pt>
                <c:pt idx="112">
                  <c:v>4.2796134594653301</c:v>
                </c:pt>
                <c:pt idx="113">
                  <c:v>4.2796134594653301</c:v>
                </c:pt>
                <c:pt idx="114">
                  <c:v>4.2796134594653301</c:v>
                </c:pt>
                <c:pt idx="115">
                  <c:v>4.2796134594653301</c:v>
                </c:pt>
                <c:pt idx="116">
                  <c:v>4.2796134594653301</c:v>
                </c:pt>
                <c:pt idx="117">
                  <c:v>4.2796134594653301</c:v>
                </c:pt>
                <c:pt idx="118">
                  <c:v>4.2796134594653301</c:v>
                </c:pt>
                <c:pt idx="119">
                  <c:v>4.2796134594653301</c:v>
                </c:pt>
                <c:pt idx="120">
                  <c:v>4.2796134594653301</c:v>
                </c:pt>
                <c:pt idx="121">
                  <c:v>4.2796134594653301</c:v>
                </c:pt>
                <c:pt idx="122">
                  <c:v>4.2796134594653301</c:v>
                </c:pt>
                <c:pt idx="123">
                  <c:v>4.2796134594653301</c:v>
                </c:pt>
                <c:pt idx="124">
                  <c:v>4.2796134594653301</c:v>
                </c:pt>
                <c:pt idx="125">
                  <c:v>4.2796134594653301</c:v>
                </c:pt>
                <c:pt idx="126">
                  <c:v>4.2796134594653301</c:v>
                </c:pt>
                <c:pt idx="127">
                  <c:v>4.2796134594653301</c:v>
                </c:pt>
                <c:pt idx="128">
                  <c:v>4.2796134594653301</c:v>
                </c:pt>
                <c:pt idx="129">
                  <c:v>4.2796134594653301</c:v>
                </c:pt>
                <c:pt idx="130">
                  <c:v>4.2796134594653301</c:v>
                </c:pt>
                <c:pt idx="131">
                  <c:v>4.2796134594653301</c:v>
                </c:pt>
                <c:pt idx="132">
                  <c:v>4.2796134594653301</c:v>
                </c:pt>
                <c:pt idx="133">
                  <c:v>4.2796134594653301</c:v>
                </c:pt>
                <c:pt idx="134">
                  <c:v>4.2796134594653301</c:v>
                </c:pt>
                <c:pt idx="135">
                  <c:v>4.2796134594653301</c:v>
                </c:pt>
                <c:pt idx="136">
                  <c:v>4.2796134594653301</c:v>
                </c:pt>
                <c:pt idx="137">
                  <c:v>4.2796134594653301</c:v>
                </c:pt>
                <c:pt idx="138">
                  <c:v>4.2796134594653301</c:v>
                </c:pt>
                <c:pt idx="139">
                  <c:v>4.2796134594653301</c:v>
                </c:pt>
                <c:pt idx="140">
                  <c:v>4.2796134594653301</c:v>
                </c:pt>
                <c:pt idx="141">
                  <c:v>4.2796134594653301</c:v>
                </c:pt>
                <c:pt idx="142">
                  <c:v>4.2796134594653301</c:v>
                </c:pt>
                <c:pt idx="143">
                  <c:v>4.2796134594653301</c:v>
                </c:pt>
                <c:pt idx="144">
                  <c:v>4.2796134594653301</c:v>
                </c:pt>
                <c:pt idx="145">
                  <c:v>4.2796134594653301</c:v>
                </c:pt>
                <c:pt idx="146">
                  <c:v>4.2796134594653301</c:v>
                </c:pt>
                <c:pt idx="147">
                  <c:v>4.2796134594653301</c:v>
                </c:pt>
                <c:pt idx="148">
                  <c:v>4.2796134594653301</c:v>
                </c:pt>
                <c:pt idx="149">
                  <c:v>4.2796134594653301</c:v>
                </c:pt>
                <c:pt idx="150">
                  <c:v>4.2796134594653301</c:v>
                </c:pt>
                <c:pt idx="151">
                  <c:v>4.2796134594653301</c:v>
                </c:pt>
                <c:pt idx="152">
                  <c:v>4.2796134594653301</c:v>
                </c:pt>
                <c:pt idx="153">
                  <c:v>4.2796134594653301</c:v>
                </c:pt>
                <c:pt idx="154">
                  <c:v>4.2796134594653301</c:v>
                </c:pt>
                <c:pt idx="155">
                  <c:v>4.2796134594653301</c:v>
                </c:pt>
                <c:pt idx="156">
                  <c:v>4.2796134594653301</c:v>
                </c:pt>
                <c:pt idx="157">
                  <c:v>4.2796134594653301</c:v>
                </c:pt>
                <c:pt idx="158">
                  <c:v>4.2796134594653301</c:v>
                </c:pt>
                <c:pt idx="159">
                  <c:v>4.2796134594653301</c:v>
                </c:pt>
                <c:pt idx="160">
                  <c:v>4.2796134594653301</c:v>
                </c:pt>
                <c:pt idx="161">
                  <c:v>4.2796134594653301</c:v>
                </c:pt>
                <c:pt idx="162">
                  <c:v>4.2796134594653301</c:v>
                </c:pt>
                <c:pt idx="163">
                  <c:v>4.2796134594653301</c:v>
                </c:pt>
                <c:pt idx="164">
                  <c:v>4.2796134594653301</c:v>
                </c:pt>
                <c:pt idx="165">
                  <c:v>4.2796134594653301</c:v>
                </c:pt>
                <c:pt idx="166">
                  <c:v>4.2796134594653301</c:v>
                </c:pt>
                <c:pt idx="167">
                  <c:v>4.2796134594653301</c:v>
                </c:pt>
                <c:pt idx="168">
                  <c:v>4.2796134594653301</c:v>
                </c:pt>
                <c:pt idx="169">
                  <c:v>4.2796134594653301</c:v>
                </c:pt>
                <c:pt idx="170">
                  <c:v>4.2796134594653301</c:v>
                </c:pt>
                <c:pt idx="171">
                  <c:v>4.2796134594653301</c:v>
                </c:pt>
                <c:pt idx="172">
                  <c:v>4.2796134594653301</c:v>
                </c:pt>
                <c:pt idx="173">
                  <c:v>4.2796134594653301</c:v>
                </c:pt>
                <c:pt idx="174">
                  <c:v>4.2796134594653301</c:v>
                </c:pt>
                <c:pt idx="175">
                  <c:v>4.2796134594653301</c:v>
                </c:pt>
                <c:pt idx="176">
                  <c:v>4.2796134594653301</c:v>
                </c:pt>
                <c:pt idx="177">
                  <c:v>4.2796134594653301</c:v>
                </c:pt>
                <c:pt idx="178">
                  <c:v>4.2796134594653301</c:v>
                </c:pt>
                <c:pt idx="179">
                  <c:v>4.2796134594653301</c:v>
                </c:pt>
                <c:pt idx="180">
                  <c:v>4.2796134594653301</c:v>
                </c:pt>
                <c:pt idx="181">
                  <c:v>4.2796134594653301</c:v>
                </c:pt>
                <c:pt idx="182">
                  <c:v>4.2796134594653301</c:v>
                </c:pt>
                <c:pt idx="183">
                  <c:v>4.2796134594653301</c:v>
                </c:pt>
                <c:pt idx="184">
                  <c:v>4.2796134594653301</c:v>
                </c:pt>
                <c:pt idx="185">
                  <c:v>4.2796134594653301</c:v>
                </c:pt>
                <c:pt idx="186">
                  <c:v>4.2796134594653301</c:v>
                </c:pt>
                <c:pt idx="187">
                  <c:v>4.2796134594653301</c:v>
                </c:pt>
                <c:pt idx="188">
                  <c:v>4.2796134594653301</c:v>
                </c:pt>
                <c:pt idx="189">
                  <c:v>4.2796134594653301</c:v>
                </c:pt>
                <c:pt idx="190">
                  <c:v>4.2796134594653301</c:v>
                </c:pt>
                <c:pt idx="191">
                  <c:v>4.2796134594653301</c:v>
                </c:pt>
                <c:pt idx="192">
                  <c:v>4.2796134594653301</c:v>
                </c:pt>
                <c:pt idx="193">
                  <c:v>4.2796134594653301</c:v>
                </c:pt>
                <c:pt idx="194">
                  <c:v>4.2796134594653301</c:v>
                </c:pt>
                <c:pt idx="195">
                  <c:v>4.2796134594653301</c:v>
                </c:pt>
                <c:pt idx="196">
                  <c:v>4.2796134594653301</c:v>
                </c:pt>
                <c:pt idx="197">
                  <c:v>4.2796134594653301</c:v>
                </c:pt>
                <c:pt idx="198">
                  <c:v>4.2796134594653301</c:v>
                </c:pt>
                <c:pt idx="199">
                  <c:v>4.2796134594653301</c:v>
                </c:pt>
                <c:pt idx="200">
                  <c:v>4.2796134594653301</c:v>
                </c:pt>
                <c:pt idx="201">
                  <c:v>4.2796134594653301</c:v>
                </c:pt>
                <c:pt idx="202">
                  <c:v>4.2796134594653301</c:v>
                </c:pt>
                <c:pt idx="203">
                  <c:v>4.2796134594653301</c:v>
                </c:pt>
                <c:pt idx="204">
                  <c:v>4.2796134594653301</c:v>
                </c:pt>
                <c:pt idx="205">
                  <c:v>4.2796134594653301</c:v>
                </c:pt>
                <c:pt idx="206">
                  <c:v>4.2796134594653301</c:v>
                </c:pt>
                <c:pt idx="207">
                  <c:v>4.2796134594653301</c:v>
                </c:pt>
                <c:pt idx="208">
                  <c:v>4.2796134594653301</c:v>
                </c:pt>
                <c:pt idx="209">
                  <c:v>4.2796134594653301</c:v>
                </c:pt>
                <c:pt idx="210">
                  <c:v>4.2796134594653301</c:v>
                </c:pt>
                <c:pt idx="211">
                  <c:v>4.2796134594653301</c:v>
                </c:pt>
                <c:pt idx="212">
                  <c:v>4.2796134594653301</c:v>
                </c:pt>
                <c:pt idx="213">
                  <c:v>4.2796134594653301</c:v>
                </c:pt>
                <c:pt idx="214">
                  <c:v>4.2796134594653301</c:v>
                </c:pt>
                <c:pt idx="215">
                  <c:v>4.2796134594653301</c:v>
                </c:pt>
                <c:pt idx="216">
                  <c:v>4.2796134594653301</c:v>
                </c:pt>
                <c:pt idx="217">
                  <c:v>4.2796134594653301</c:v>
                </c:pt>
                <c:pt idx="218">
                  <c:v>4.2796134594653301</c:v>
                </c:pt>
                <c:pt idx="219">
                  <c:v>4.2796134594653301</c:v>
                </c:pt>
                <c:pt idx="220">
                  <c:v>4.2796134594653301</c:v>
                </c:pt>
                <c:pt idx="221">
                  <c:v>4.2796134594653301</c:v>
                </c:pt>
                <c:pt idx="222">
                  <c:v>4.2796134594653301</c:v>
                </c:pt>
                <c:pt idx="223">
                  <c:v>4.2796134594653301</c:v>
                </c:pt>
                <c:pt idx="224">
                  <c:v>4.2796134594653301</c:v>
                </c:pt>
                <c:pt idx="225">
                  <c:v>4.2796134594653301</c:v>
                </c:pt>
                <c:pt idx="226">
                  <c:v>4.2796134594653301</c:v>
                </c:pt>
                <c:pt idx="227">
                  <c:v>4.2796134594653301</c:v>
                </c:pt>
                <c:pt idx="228">
                  <c:v>4.2796134594653301</c:v>
                </c:pt>
                <c:pt idx="229">
                  <c:v>4.2796134594653301</c:v>
                </c:pt>
                <c:pt idx="230">
                  <c:v>4.2796134594653301</c:v>
                </c:pt>
                <c:pt idx="231">
                  <c:v>4.2796134594653301</c:v>
                </c:pt>
                <c:pt idx="232">
                  <c:v>4.2796134594653301</c:v>
                </c:pt>
                <c:pt idx="233">
                  <c:v>4.2796134594653301</c:v>
                </c:pt>
                <c:pt idx="234">
                  <c:v>4.2796134594653301</c:v>
                </c:pt>
                <c:pt idx="235">
                  <c:v>4.2796134594653301</c:v>
                </c:pt>
                <c:pt idx="236">
                  <c:v>4.2796134594653301</c:v>
                </c:pt>
                <c:pt idx="237">
                  <c:v>4.2796134594653301</c:v>
                </c:pt>
                <c:pt idx="238">
                  <c:v>4.2796134594653301</c:v>
                </c:pt>
                <c:pt idx="239">
                  <c:v>4.2796134594653301</c:v>
                </c:pt>
                <c:pt idx="240">
                  <c:v>4.2796134594653301</c:v>
                </c:pt>
                <c:pt idx="241">
                  <c:v>4.2796134594653301</c:v>
                </c:pt>
                <c:pt idx="242">
                  <c:v>4.2796134594653301</c:v>
                </c:pt>
                <c:pt idx="243">
                  <c:v>4.2796134594653301</c:v>
                </c:pt>
                <c:pt idx="244">
                  <c:v>4.2796134594653301</c:v>
                </c:pt>
                <c:pt idx="245">
                  <c:v>4.2796134594653301</c:v>
                </c:pt>
                <c:pt idx="246">
                  <c:v>4.2796134594653301</c:v>
                </c:pt>
                <c:pt idx="247">
                  <c:v>4.2796134594653301</c:v>
                </c:pt>
                <c:pt idx="248">
                  <c:v>4.2796134594653301</c:v>
                </c:pt>
                <c:pt idx="249">
                  <c:v>4.2796134594653301</c:v>
                </c:pt>
                <c:pt idx="250">
                  <c:v>4.2796134594653301</c:v>
                </c:pt>
                <c:pt idx="251">
                  <c:v>4.2796134594653301</c:v>
                </c:pt>
                <c:pt idx="252">
                  <c:v>4.2796134594653301</c:v>
                </c:pt>
                <c:pt idx="253">
                  <c:v>4.2796134594653301</c:v>
                </c:pt>
                <c:pt idx="254">
                  <c:v>4.2796134594653301</c:v>
                </c:pt>
                <c:pt idx="255">
                  <c:v>4.2796134594653301</c:v>
                </c:pt>
                <c:pt idx="256">
                  <c:v>4.2796134594653301</c:v>
                </c:pt>
                <c:pt idx="257">
                  <c:v>4.2796134594653301</c:v>
                </c:pt>
                <c:pt idx="258">
                  <c:v>4.2796134594653301</c:v>
                </c:pt>
                <c:pt idx="259">
                  <c:v>4.2796134594653301</c:v>
                </c:pt>
                <c:pt idx="260">
                  <c:v>4.2796134594653301</c:v>
                </c:pt>
                <c:pt idx="261">
                  <c:v>4.2796134594653301</c:v>
                </c:pt>
                <c:pt idx="262">
                  <c:v>4.2796134594653301</c:v>
                </c:pt>
                <c:pt idx="263">
                  <c:v>4.2796134594653301</c:v>
                </c:pt>
                <c:pt idx="264">
                  <c:v>4.2796134594653301</c:v>
                </c:pt>
                <c:pt idx="265">
                  <c:v>4.2796134594653301</c:v>
                </c:pt>
                <c:pt idx="266">
                  <c:v>4.2796134594653301</c:v>
                </c:pt>
                <c:pt idx="267">
                  <c:v>4.2796134594653301</c:v>
                </c:pt>
                <c:pt idx="268">
                  <c:v>4.2796134594653301</c:v>
                </c:pt>
                <c:pt idx="269">
                  <c:v>4.2796134594653301</c:v>
                </c:pt>
                <c:pt idx="270">
                  <c:v>4.2796134594653301</c:v>
                </c:pt>
                <c:pt idx="271">
                  <c:v>4.2796134594653301</c:v>
                </c:pt>
                <c:pt idx="272">
                  <c:v>4.2796134594653301</c:v>
                </c:pt>
                <c:pt idx="273">
                  <c:v>4.2796134594653301</c:v>
                </c:pt>
                <c:pt idx="274">
                  <c:v>4.2796134594653301</c:v>
                </c:pt>
                <c:pt idx="275">
                  <c:v>4.2796134594653301</c:v>
                </c:pt>
                <c:pt idx="276">
                  <c:v>4.2796134594653301</c:v>
                </c:pt>
                <c:pt idx="277">
                  <c:v>4.2796134594653301</c:v>
                </c:pt>
                <c:pt idx="278">
                  <c:v>4.2796134594653301</c:v>
                </c:pt>
                <c:pt idx="279">
                  <c:v>4.2796134594653301</c:v>
                </c:pt>
                <c:pt idx="280">
                  <c:v>4.2796134594653301</c:v>
                </c:pt>
                <c:pt idx="281">
                  <c:v>4.2796134594653301</c:v>
                </c:pt>
                <c:pt idx="282">
                  <c:v>4.2796134594653301</c:v>
                </c:pt>
                <c:pt idx="283">
                  <c:v>4.2796134594653301</c:v>
                </c:pt>
                <c:pt idx="284">
                  <c:v>4.2796134594653301</c:v>
                </c:pt>
                <c:pt idx="285">
                  <c:v>4.2796134594653301</c:v>
                </c:pt>
                <c:pt idx="286">
                  <c:v>4.2796134594653301</c:v>
                </c:pt>
                <c:pt idx="287">
                  <c:v>4.2796134594653301</c:v>
                </c:pt>
                <c:pt idx="288">
                  <c:v>4.2796134594653301</c:v>
                </c:pt>
                <c:pt idx="289">
                  <c:v>4.2796134594653301</c:v>
                </c:pt>
                <c:pt idx="290">
                  <c:v>4.2796134594653301</c:v>
                </c:pt>
                <c:pt idx="291">
                  <c:v>4.2796134594653301</c:v>
                </c:pt>
                <c:pt idx="292">
                  <c:v>4.2796134594653301</c:v>
                </c:pt>
                <c:pt idx="293">
                  <c:v>4.2796134594653301</c:v>
                </c:pt>
                <c:pt idx="294">
                  <c:v>4.2796134594653301</c:v>
                </c:pt>
                <c:pt idx="295">
                  <c:v>4.2796134594653301</c:v>
                </c:pt>
                <c:pt idx="296">
                  <c:v>4.2796134594653301</c:v>
                </c:pt>
                <c:pt idx="297">
                  <c:v>4.2796134594653301</c:v>
                </c:pt>
                <c:pt idx="298">
                  <c:v>4.2796134594653301</c:v>
                </c:pt>
                <c:pt idx="299">
                  <c:v>4.2796134594653301</c:v>
                </c:pt>
                <c:pt idx="300">
                  <c:v>4.2796134594653301</c:v>
                </c:pt>
                <c:pt idx="301">
                  <c:v>4.2796134594653301</c:v>
                </c:pt>
                <c:pt idx="302">
                  <c:v>4.2796134594653301</c:v>
                </c:pt>
                <c:pt idx="303">
                  <c:v>4.2796134594653301</c:v>
                </c:pt>
                <c:pt idx="304">
                  <c:v>4.2796134594653301</c:v>
                </c:pt>
                <c:pt idx="305">
                  <c:v>4.2796134594653301</c:v>
                </c:pt>
                <c:pt idx="306">
                  <c:v>4.2796134594653301</c:v>
                </c:pt>
                <c:pt idx="307">
                  <c:v>4.2796134594653301</c:v>
                </c:pt>
                <c:pt idx="308">
                  <c:v>4.2796134594653301</c:v>
                </c:pt>
                <c:pt idx="309">
                  <c:v>4.2796134594653301</c:v>
                </c:pt>
                <c:pt idx="310">
                  <c:v>4.2796134594653301</c:v>
                </c:pt>
                <c:pt idx="311">
                  <c:v>4.2796134594653301</c:v>
                </c:pt>
                <c:pt idx="312">
                  <c:v>4.2796134594653301</c:v>
                </c:pt>
                <c:pt idx="313">
                  <c:v>4.2796134594653301</c:v>
                </c:pt>
                <c:pt idx="314">
                  <c:v>4.2796134594653301</c:v>
                </c:pt>
                <c:pt idx="315">
                  <c:v>4.2796134594653301</c:v>
                </c:pt>
                <c:pt idx="316">
                  <c:v>4.2796134594653301</c:v>
                </c:pt>
                <c:pt idx="317">
                  <c:v>4.2796134594653301</c:v>
                </c:pt>
                <c:pt idx="318">
                  <c:v>4.2796134594653301</c:v>
                </c:pt>
                <c:pt idx="319">
                  <c:v>4.2796134594653301</c:v>
                </c:pt>
                <c:pt idx="320">
                  <c:v>4.2796134594653301</c:v>
                </c:pt>
                <c:pt idx="321">
                  <c:v>4.2796134594653301</c:v>
                </c:pt>
                <c:pt idx="322">
                  <c:v>4.2796134594653301</c:v>
                </c:pt>
                <c:pt idx="323">
                  <c:v>4.2796134594653301</c:v>
                </c:pt>
                <c:pt idx="324">
                  <c:v>4.2796134594653301</c:v>
                </c:pt>
                <c:pt idx="325">
                  <c:v>4.2796134594653301</c:v>
                </c:pt>
                <c:pt idx="326">
                  <c:v>4.2796134594653301</c:v>
                </c:pt>
                <c:pt idx="327">
                  <c:v>4.2796134594653301</c:v>
                </c:pt>
                <c:pt idx="328">
                  <c:v>4.2796134594653301</c:v>
                </c:pt>
                <c:pt idx="329">
                  <c:v>4.2796134594653301</c:v>
                </c:pt>
                <c:pt idx="330">
                  <c:v>4.2796134594653301</c:v>
                </c:pt>
                <c:pt idx="331">
                  <c:v>4.2796134594653301</c:v>
                </c:pt>
                <c:pt idx="332">
                  <c:v>4.2796134594653301</c:v>
                </c:pt>
                <c:pt idx="333">
                  <c:v>4.2796134594653301</c:v>
                </c:pt>
                <c:pt idx="334">
                  <c:v>4.2796134594653301</c:v>
                </c:pt>
                <c:pt idx="335">
                  <c:v>4.2796134594653301</c:v>
                </c:pt>
                <c:pt idx="336">
                  <c:v>4.2796134594653301</c:v>
                </c:pt>
                <c:pt idx="337">
                  <c:v>4.2796134594653301</c:v>
                </c:pt>
                <c:pt idx="338">
                  <c:v>4.2796134594653301</c:v>
                </c:pt>
                <c:pt idx="339">
                  <c:v>4.2796134594653301</c:v>
                </c:pt>
                <c:pt idx="340">
                  <c:v>4.2796134594653301</c:v>
                </c:pt>
                <c:pt idx="341">
                  <c:v>4.2796134594653301</c:v>
                </c:pt>
                <c:pt idx="342">
                  <c:v>4.2796134594653301</c:v>
                </c:pt>
                <c:pt idx="343">
                  <c:v>4.2796134594653301</c:v>
                </c:pt>
                <c:pt idx="344">
                  <c:v>4.2796134594653301</c:v>
                </c:pt>
                <c:pt idx="345">
                  <c:v>4.2796134594653301</c:v>
                </c:pt>
                <c:pt idx="346">
                  <c:v>4.2796134594653301</c:v>
                </c:pt>
                <c:pt idx="347">
                  <c:v>4.2796134594653301</c:v>
                </c:pt>
                <c:pt idx="348">
                  <c:v>4.2796134594653301</c:v>
                </c:pt>
                <c:pt idx="349">
                  <c:v>4.2796134594653301</c:v>
                </c:pt>
                <c:pt idx="350">
                  <c:v>4.2796134594653301</c:v>
                </c:pt>
                <c:pt idx="351">
                  <c:v>4.2796134594653301</c:v>
                </c:pt>
                <c:pt idx="352">
                  <c:v>4.2796134594653301</c:v>
                </c:pt>
                <c:pt idx="353">
                  <c:v>4.2796134594653301</c:v>
                </c:pt>
                <c:pt idx="354">
                  <c:v>4.2796134594653301</c:v>
                </c:pt>
                <c:pt idx="355">
                  <c:v>4.2796134594653301</c:v>
                </c:pt>
                <c:pt idx="356">
                  <c:v>4.2796134594653301</c:v>
                </c:pt>
                <c:pt idx="357">
                  <c:v>4.2796134594653301</c:v>
                </c:pt>
                <c:pt idx="358">
                  <c:v>4.2796134594653301</c:v>
                </c:pt>
                <c:pt idx="359">
                  <c:v>4.2796134594653301</c:v>
                </c:pt>
                <c:pt idx="360">
                  <c:v>4.2796134594653301</c:v>
                </c:pt>
                <c:pt idx="361">
                  <c:v>4.2796134594653301</c:v>
                </c:pt>
                <c:pt idx="362">
                  <c:v>4.2796134594653301</c:v>
                </c:pt>
                <c:pt idx="363">
                  <c:v>4.2796134594653301</c:v>
                </c:pt>
                <c:pt idx="364">
                  <c:v>4.2796134594653301</c:v>
                </c:pt>
                <c:pt idx="365">
                  <c:v>4.2796134594653301</c:v>
                </c:pt>
                <c:pt idx="366">
                  <c:v>4.2796134594653301</c:v>
                </c:pt>
                <c:pt idx="367">
                  <c:v>4.2796134594653301</c:v>
                </c:pt>
                <c:pt idx="368">
                  <c:v>4.2796134594653301</c:v>
                </c:pt>
                <c:pt idx="369">
                  <c:v>4.2796134594653301</c:v>
                </c:pt>
                <c:pt idx="370">
                  <c:v>4.2796134594653301</c:v>
                </c:pt>
                <c:pt idx="371">
                  <c:v>4.2796134594653301</c:v>
                </c:pt>
                <c:pt idx="372">
                  <c:v>4.2796134594653301</c:v>
                </c:pt>
                <c:pt idx="373">
                  <c:v>4.2796134594653301</c:v>
                </c:pt>
                <c:pt idx="374">
                  <c:v>4.2796134594653301</c:v>
                </c:pt>
                <c:pt idx="375">
                  <c:v>4.2796134594653301</c:v>
                </c:pt>
                <c:pt idx="376">
                  <c:v>4.2796134594653301</c:v>
                </c:pt>
                <c:pt idx="377">
                  <c:v>4.2796134594653301</c:v>
                </c:pt>
                <c:pt idx="378">
                  <c:v>4.2796134594653301</c:v>
                </c:pt>
                <c:pt idx="379">
                  <c:v>4.2796134594653301</c:v>
                </c:pt>
                <c:pt idx="380">
                  <c:v>4.2796134594653301</c:v>
                </c:pt>
                <c:pt idx="381">
                  <c:v>4.2796134594653301</c:v>
                </c:pt>
                <c:pt idx="382">
                  <c:v>4.2796134594653301</c:v>
                </c:pt>
                <c:pt idx="383">
                  <c:v>4.2796134594653301</c:v>
                </c:pt>
                <c:pt idx="384">
                  <c:v>4.2796134594653301</c:v>
                </c:pt>
                <c:pt idx="385">
                  <c:v>4.2796134594653301</c:v>
                </c:pt>
                <c:pt idx="386">
                  <c:v>4.2796134594653301</c:v>
                </c:pt>
                <c:pt idx="387">
                  <c:v>4.2796134594653301</c:v>
                </c:pt>
                <c:pt idx="388">
                  <c:v>4.2796134594653301</c:v>
                </c:pt>
                <c:pt idx="389">
                  <c:v>4.2796134594653301</c:v>
                </c:pt>
                <c:pt idx="390">
                  <c:v>4.2796134594653301</c:v>
                </c:pt>
                <c:pt idx="391">
                  <c:v>4.2796134594653301</c:v>
                </c:pt>
                <c:pt idx="392">
                  <c:v>4.2796134594653301</c:v>
                </c:pt>
                <c:pt idx="393">
                  <c:v>4.2796134594653301</c:v>
                </c:pt>
                <c:pt idx="394">
                  <c:v>4.2796134594653301</c:v>
                </c:pt>
                <c:pt idx="395">
                  <c:v>4.2796134594653301</c:v>
                </c:pt>
                <c:pt idx="396">
                  <c:v>4.2796134594653301</c:v>
                </c:pt>
                <c:pt idx="397">
                  <c:v>4.2796134594653301</c:v>
                </c:pt>
                <c:pt idx="398">
                  <c:v>4.2796134594653301</c:v>
                </c:pt>
                <c:pt idx="399">
                  <c:v>4.2796134594653301</c:v>
                </c:pt>
                <c:pt idx="400">
                  <c:v>4.2796134594653301</c:v>
                </c:pt>
                <c:pt idx="401">
                  <c:v>4.2796134594653301</c:v>
                </c:pt>
                <c:pt idx="402">
                  <c:v>4.2796134594653301</c:v>
                </c:pt>
                <c:pt idx="403">
                  <c:v>4.2796134594653301</c:v>
                </c:pt>
                <c:pt idx="404">
                  <c:v>4.2796134594653301</c:v>
                </c:pt>
                <c:pt idx="405">
                  <c:v>4.2796134594653301</c:v>
                </c:pt>
                <c:pt idx="406">
                  <c:v>4.2796134594653301</c:v>
                </c:pt>
                <c:pt idx="407">
                  <c:v>4.2796134594653301</c:v>
                </c:pt>
                <c:pt idx="408">
                  <c:v>4.2796134594653301</c:v>
                </c:pt>
                <c:pt idx="409">
                  <c:v>4.2796134594653301</c:v>
                </c:pt>
                <c:pt idx="410">
                  <c:v>4.2796134594653301</c:v>
                </c:pt>
                <c:pt idx="411">
                  <c:v>4.2796134594653301</c:v>
                </c:pt>
                <c:pt idx="412">
                  <c:v>4.2796134594653301</c:v>
                </c:pt>
                <c:pt idx="413">
                  <c:v>4.2796134594653301</c:v>
                </c:pt>
                <c:pt idx="414">
                  <c:v>4.2796134594653301</c:v>
                </c:pt>
                <c:pt idx="415">
                  <c:v>4.2796134594653301</c:v>
                </c:pt>
                <c:pt idx="416">
                  <c:v>4.2796134594653301</c:v>
                </c:pt>
                <c:pt idx="417">
                  <c:v>4.2796134594653301</c:v>
                </c:pt>
                <c:pt idx="418">
                  <c:v>4.2796134594653301</c:v>
                </c:pt>
                <c:pt idx="419">
                  <c:v>4.2796134594653301</c:v>
                </c:pt>
                <c:pt idx="420">
                  <c:v>4.2796134594653301</c:v>
                </c:pt>
                <c:pt idx="421">
                  <c:v>4.2796134594653301</c:v>
                </c:pt>
                <c:pt idx="422">
                  <c:v>4.2796134594653301</c:v>
                </c:pt>
                <c:pt idx="423">
                  <c:v>4.2796134594653301</c:v>
                </c:pt>
                <c:pt idx="424">
                  <c:v>4.2796134594653301</c:v>
                </c:pt>
                <c:pt idx="425">
                  <c:v>4.2796134594653301</c:v>
                </c:pt>
                <c:pt idx="426">
                  <c:v>4.2796134594653301</c:v>
                </c:pt>
                <c:pt idx="427">
                  <c:v>4.2796134594653301</c:v>
                </c:pt>
                <c:pt idx="428">
                  <c:v>4.2796134594653301</c:v>
                </c:pt>
                <c:pt idx="429">
                  <c:v>4.2796134594653301</c:v>
                </c:pt>
                <c:pt idx="430">
                  <c:v>4.2796134594653301</c:v>
                </c:pt>
                <c:pt idx="431">
                  <c:v>4.2796134594653301</c:v>
                </c:pt>
                <c:pt idx="432">
                  <c:v>4.2796134594653301</c:v>
                </c:pt>
                <c:pt idx="433">
                  <c:v>4.2796134594653301</c:v>
                </c:pt>
                <c:pt idx="434">
                  <c:v>4.2796134594653301</c:v>
                </c:pt>
                <c:pt idx="435">
                  <c:v>4.2796134594653301</c:v>
                </c:pt>
                <c:pt idx="436">
                  <c:v>4.2796134594653301</c:v>
                </c:pt>
                <c:pt idx="437">
                  <c:v>4.2796134594653301</c:v>
                </c:pt>
                <c:pt idx="438">
                  <c:v>4.2796134594653301</c:v>
                </c:pt>
                <c:pt idx="439">
                  <c:v>4.2796134594653301</c:v>
                </c:pt>
                <c:pt idx="440">
                  <c:v>4.2796134594653301</c:v>
                </c:pt>
                <c:pt idx="441">
                  <c:v>4.2796134594653301</c:v>
                </c:pt>
                <c:pt idx="442">
                  <c:v>4.2796134594653301</c:v>
                </c:pt>
                <c:pt idx="443">
                  <c:v>4.2796134594653301</c:v>
                </c:pt>
                <c:pt idx="444">
                  <c:v>4.2796134594653301</c:v>
                </c:pt>
                <c:pt idx="445">
                  <c:v>4.2796134594653301</c:v>
                </c:pt>
                <c:pt idx="446">
                  <c:v>4.2796134594653301</c:v>
                </c:pt>
                <c:pt idx="447">
                  <c:v>4.2796134594653301</c:v>
                </c:pt>
                <c:pt idx="448">
                  <c:v>4.2796134594653301</c:v>
                </c:pt>
                <c:pt idx="449">
                  <c:v>4.2796134594653301</c:v>
                </c:pt>
                <c:pt idx="450">
                  <c:v>4.2796134594653301</c:v>
                </c:pt>
                <c:pt idx="451">
                  <c:v>4.2796134594653301</c:v>
                </c:pt>
                <c:pt idx="452">
                  <c:v>4.2796134594653301</c:v>
                </c:pt>
                <c:pt idx="453">
                  <c:v>4.2796134594653301</c:v>
                </c:pt>
                <c:pt idx="454">
                  <c:v>4.2796134594653301</c:v>
                </c:pt>
                <c:pt idx="455">
                  <c:v>4.2796134594653301</c:v>
                </c:pt>
                <c:pt idx="456">
                  <c:v>4.2796134594653301</c:v>
                </c:pt>
                <c:pt idx="457">
                  <c:v>4.2796134594653301</c:v>
                </c:pt>
                <c:pt idx="458">
                  <c:v>4.2796134594653301</c:v>
                </c:pt>
                <c:pt idx="459">
                  <c:v>4.2796134594653301</c:v>
                </c:pt>
                <c:pt idx="460">
                  <c:v>4.2796134594653301</c:v>
                </c:pt>
                <c:pt idx="461">
                  <c:v>4.2796134594653301</c:v>
                </c:pt>
                <c:pt idx="462">
                  <c:v>4.2796134594653301</c:v>
                </c:pt>
                <c:pt idx="463">
                  <c:v>4.2796134594653301</c:v>
                </c:pt>
                <c:pt idx="464">
                  <c:v>4.2796134594653301</c:v>
                </c:pt>
                <c:pt idx="465">
                  <c:v>4.2796134594653301</c:v>
                </c:pt>
                <c:pt idx="466">
                  <c:v>4.2796134594653301</c:v>
                </c:pt>
                <c:pt idx="467">
                  <c:v>4.2796134594653301</c:v>
                </c:pt>
                <c:pt idx="468">
                  <c:v>4.2796134594653301</c:v>
                </c:pt>
                <c:pt idx="469">
                  <c:v>4.2796134594653301</c:v>
                </c:pt>
                <c:pt idx="470">
                  <c:v>4.2796134594653301</c:v>
                </c:pt>
                <c:pt idx="471">
                  <c:v>4.2796134594653301</c:v>
                </c:pt>
                <c:pt idx="472">
                  <c:v>4.2796134594653301</c:v>
                </c:pt>
                <c:pt idx="473">
                  <c:v>4.2796134594653301</c:v>
                </c:pt>
                <c:pt idx="474">
                  <c:v>4.2796134594653301</c:v>
                </c:pt>
                <c:pt idx="475">
                  <c:v>4.2796134594653301</c:v>
                </c:pt>
                <c:pt idx="476">
                  <c:v>4.2796134594653301</c:v>
                </c:pt>
                <c:pt idx="477">
                  <c:v>4.2796134594653301</c:v>
                </c:pt>
                <c:pt idx="478">
                  <c:v>4.2796134594653301</c:v>
                </c:pt>
                <c:pt idx="479">
                  <c:v>4.2796134594653301</c:v>
                </c:pt>
                <c:pt idx="480">
                  <c:v>4.2796134594653301</c:v>
                </c:pt>
                <c:pt idx="481">
                  <c:v>4.2796134594653301</c:v>
                </c:pt>
                <c:pt idx="482">
                  <c:v>4.2796134594653301</c:v>
                </c:pt>
                <c:pt idx="483">
                  <c:v>4.2796134594653301</c:v>
                </c:pt>
                <c:pt idx="484">
                  <c:v>4.2796134594653301</c:v>
                </c:pt>
                <c:pt idx="485">
                  <c:v>4.2796134594653301</c:v>
                </c:pt>
                <c:pt idx="486">
                  <c:v>4.2796134594653301</c:v>
                </c:pt>
                <c:pt idx="487">
                  <c:v>4.2796134594653301</c:v>
                </c:pt>
                <c:pt idx="488">
                  <c:v>4.2796134594653301</c:v>
                </c:pt>
                <c:pt idx="489">
                  <c:v>4.2796134594653301</c:v>
                </c:pt>
                <c:pt idx="490">
                  <c:v>4.2796134594653301</c:v>
                </c:pt>
                <c:pt idx="491">
                  <c:v>4.2796134594653301</c:v>
                </c:pt>
                <c:pt idx="492">
                  <c:v>4.2796134594653301</c:v>
                </c:pt>
                <c:pt idx="493">
                  <c:v>4.2796134594653301</c:v>
                </c:pt>
                <c:pt idx="494">
                  <c:v>4.2796134594653301</c:v>
                </c:pt>
                <c:pt idx="495">
                  <c:v>4.2796134594653301</c:v>
                </c:pt>
                <c:pt idx="496">
                  <c:v>4.2796134594653301</c:v>
                </c:pt>
                <c:pt idx="497">
                  <c:v>4.2796134594653301</c:v>
                </c:pt>
                <c:pt idx="498">
                  <c:v>4.2796134594653301</c:v>
                </c:pt>
                <c:pt idx="499">
                  <c:v>4.2796134594653301</c:v>
                </c:pt>
                <c:pt idx="500">
                  <c:v>4.2796134594653301</c:v>
                </c:pt>
                <c:pt idx="501">
                  <c:v>4.2796134594653301</c:v>
                </c:pt>
                <c:pt idx="502">
                  <c:v>4.2796134594653301</c:v>
                </c:pt>
                <c:pt idx="503">
                  <c:v>4.2796134594653301</c:v>
                </c:pt>
                <c:pt idx="504">
                  <c:v>4.2796134594653301</c:v>
                </c:pt>
                <c:pt idx="505">
                  <c:v>4.2796134594653301</c:v>
                </c:pt>
                <c:pt idx="506">
                  <c:v>4.2796134594653301</c:v>
                </c:pt>
                <c:pt idx="507">
                  <c:v>4.2796134594653301</c:v>
                </c:pt>
                <c:pt idx="508">
                  <c:v>4.2796134594653301</c:v>
                </c:pt>
                <c:pt idx="509">
                  <c:v>4.2796134594653301</c:v>
                </c:pt>
                <c:pt idx="510">
                  <c:v>4.2796134594653301</c:v>
                </c:pt>
                <c:pt idx="511">
                  <c:v>4.2796134594653301</c:v>
                </c:pt>
                <c:pt idx="512">
                  <c:v>4.2796134594653301</c:v>
                </c:pt>
                <c:pt idx="513">
                  <c:v>4.2796134594653301</c:v>
                </c:pt>
                <c:pt idx="514">
                  <c:v>4.2796134594653301</c:v>
                </c:pt>
                <c:pt idx="515">
                  <c:v>4.2796134594653301</c:v>
                </c:pt>
                <c:pt idx="516">
                  <c:v>4.2796134594653301</c:v>
                </c:pt>
                <c:pt idx="517">
                  <c:v>4.2796134594653301</c:v>
                </c:pt>
                <c:pt idx="518">
                  <c:v>4.2796134594653301</c:v>
                </c:pt>
                <c:pt idx="519">
                  <c:v>4.2796134594653301</c:v>
                </c:pt>
                <c:pt idx="520">
                  <c:v>4.2796134594653301</c:v>
                </c:pt>
                <c:pt idx="521">
                  <c:v>4.2796134594653301</c:v>
                </c:pt>
                <c:pt idx="522">
                  <c:v>4.2796134594653301</c:v>
                </c:pt>
                <c:pt idx="523">
                  <c:v>4.2796134594653301</c:v>
                </c:pt>
                <c:pt idx="524">
                  <c:v>4.2796134594653301</c:v>
                </c:pt>
                <c:pt idx="525">
                  <c:v>4.2796134594653301</c:v>
                </c:pt>
                <c:pt idx="526">
                  <c:v>4.2796134594653301</c:v>
                </c:pt>
                <c:pt idx="527">
                  <c:v>4.2796134594653301</c:v>
                </c:pt>
                <c:pt idx="528">
                  <c:v>4.2796134594653301</c:v>
                </c:pt>
                <c:pt idx="529">
                  <c:v>4.2796134594653301</c:v>
                </c:pt>
                <c:pt idx="530">
                  <c:v>4.2796134594653301</c:v>
                </c:pt>
                <c:pt idx="531">
                  <c:v>4.2796134594653301</c:v>
                </c:pt>
                <c:pt idx="532">
                  <c:v>4.2796134594653301</c:v>
                </c:pt>
                <c:pt idx="533">
                  <c:v>4.2796134594653301</c:v>
                </c:pt>
                <c:pt idx="534">
                  <c:v>4.2796134594653301</c:v>
                </c:pt>
                <c:pt idx="535">
                  <c:v>4.2796134594653301</c:v>
                </c:pt>
                <c:pt idx="536">
                  <c:v>4.2796134594653301</c:v>
                </c:pt>
                <c:pt idx="537">
                  <c:v>4.2796134594653301</c:v>
                </c:pt>
                <c:pt idx="538">
                  <c:v>4.2796134594653301</c:v>
                </c:pt>
                <c:pt idx="539">
                  <c:v>4.2796134594653301</c:v>
                </c:pt>
                <c:pt idx="540">
                  <c:v>4.2796134594653301</c:v>
                </c:pt>
                <c:pt idx="541">
                  <c:v>4.2796134594653301</c:v>
                </c:pt>
                <c:pt idx="542">
                  <c:v>4.2796134594653301</c:v>
                </c:pt>
                <c:pt idx="543">
                  <c:v>4.2796134594653301</c:v>
                </c:pt>
                <c:pt idx="544">
                  <c:v>4.2796134594653301</c:v>
                </c:pt>
                <c:pt idx="545">
                  <c:v>4.2796134594653301</c:v>
                </c:pt>
                <c:pt idx="546">
                  <c:v>4.2796134594653301</c:v>
                </c:pt>
                <c:pt idx="547">
                  <c:v>4.2796134594653301</c:v>
                </c:pt>
                <c:pt idx="548">
                  <c:v>4.2796134594653301</c:v>
                </c:pt>
                <c:pt idx="549">
                  <c:v>4.2796134594653301</c:v>
                </c:pt>
                <c:pt idx="550">
                  <c:v>4.2796134594653301</c:v>
                </c:pt>
                <c:pt idx="551">
                  <c:v>4.2796134594653301</c:v>
                </c:pt>
                <c:pt idx="552">
                  <c:v>4.2796134594653301</c:v>
                </c:pt>
                <c:pt idx="553">
                  <c:v>4.2796134594653301</c:v>
                </c:pt>
                <c:pt idx="554">
                  <c:v>4.2796134594653301</c:v>
                </c:pt>
                <c:pt idx="555">
                  <c:v>4.2796134594653301</c:v>
                </c:pt>
                <c:pt idx="556">
                  <c:v>4.2796134594653301</c:v>
                </c:pt>
                <c:pt idx="557">
                  <c:v>4.2796134594653301</c:v>
                </c:pt>
                <c:pt idx="558">
                  <c:v>4.2796134594653301</c:v>
                </c:pt>
                <c:pt idx="559">
                  <c:v>4.2796134594653301</c:v>
                </c:pt>
                <c:pt idx="560">
                  <c:v>4.2796134594653301</c:v>
                </c:pt>
                <c:pt idx="561">
                  <c:v>4.2796134594653301</c:v>
                </c:pt>
                <c:pt idx="562">
                  <c:v>4.2796134594653301</c:v>
                </c:pt>
                <c:pt idx="563">
                  <c:v>4.2796134594653301</c:v>
                </c:pt>
                <c:pt idx="564">
                  <c:v>4.2796134594653301</c:v>
                </c:pt>
                <c:pt idx="565">
                  <c:v>4.2796134594653301</c:v>
                </c:pt>
                <c:pt idx="566">
                  <c:v>4.2796134594653301</c:v>
                </c:pt>
                <c:pt idx="567">
                  <c:v>4.2796134594653301</c:v>
                </c:pt>
                <c:pt idx="568">
                  <c:v>4.2796134594653301</c:v>
                </c:pt>
                <c:pt idx="569">
                  <c:v>4.2796134594653301</c:v>
                </c:pt>
                <c:pt idx="570">
                  <c:v>4.2796134594653301</c:v>
                </c:pt>
                <c:pt idx="571">
                  <c:v>4.2796134594653301</c:v>
                </c:pt>
                <c:pt idx="572">
                  <c:v>4.2796134594653301</c:v>
                </c:pt>
                <c:pt idx="573">
                  <c:v>4.2796134594653301</c:v>
                </c:pt>
                <c:pt idx="574">
                  <c:v>4.2796134594653301</c:v>
                </c:pt>
                <c:pt idx="575">
                  <c:v>4.2796134594653301</c:v>
                </c:pt>
                <c:pt idx="576">
                  <c:v>4.2796134594653301</c:v>
                </c:pt>
                <c:pt idx="577">
                  <c:v>4.2796134594653301</c:v>
                </c:pt>
                <c:pt idx="578">
                  <c:v>4.2796134594653301</c:v>
                </c:pt>
                <c:pt idx="579">
                  <c:v>4.2796134594653301</c:v>
                </c:pt>
                <c:pt idx="580">
                  <c:v>4.2796134594653301</c:v>
                </c:pt>
                <c:pt idx="581">
                  <c:v>4.2796134594653301</c:v>
                </c:pt>
                <c:pt idx="582">
                  <c:v>4.2796134594653301</c:v>
                </c:pt>
                <c:pt idx="583">
                  <c:v>4.2796134594653301</c:v>
                </c:pt>
                <c:pt idx="584">
                  <c:v>4.2796134594653301</c:v>
                </c:pt>
                <c:pt idx="585">
                  <c:v>4.2796134594653301</c:v>
                </c:pt>
                <c:pt idx="586">
                  <c:v>4.2796134594653301</c:v>
                </c:pt>
                <c:pt idx="587">
                  <c:v>4.2796134594653301</c:v>
                </c:pt>
                <c:pt idx="588">
                  <c:v>4.2796134594653301</c:v>
                </c:pt>
                <c:pt idx="589">
                  <c:v>4.2796134594653301</c:v>
                </c:pt>
                <c:pt idx="590">
                  <c:v>4.2796134594653301</c:v>
                </c:pt>
                <c:pt idx="591">
                  <c:v>4.2796134594653301</c:v>
                </c:pt>
                <c:pt idx="592">
                  <c:v>4.2796134594653301</c:v>
                </c:pt>
                <c:pt idx="593">
                  <c:v>4.2796134594653301</c:v>
                </c:pt>
                <c:pt idx="594">
                  <c:v>4.2796134594653301</c:v>
                </c:pt>
                <c:pt idx="595">
                  <c:v>4.2796134594653301</c:v>
                </c:pt>
                <c:pt idx="596">
                  <c:v>4.2796134594653301</c:v>
                </c:pt>
                <c:pt idx="597">
                  <c:v>4.2796134594653301</c:v>
                </c:pt>
                <c:pt idx="598">
                  <c:v>4.2796134594653301</c:v>
                </c:pt>
                <c:pt idx="599">
                  <c:v>4.2796134594653301</c:v>
                </c:pt>
                <c:pt idx="600">
                  <c:v>4.2796134594653301</c:v>
                </c:pt>
                <c:pt idx="601">
                  <c:v>4.2796134594653301</c:v>
                </c:pt>
                <c:pt idx="602">
                  <c:v>4.2796134594653301</c:v>
                </c:pt>
                <c:pt idx="603">
                  <c:v>4.2796134594653301</c:v>
                </c:pt>
                <c:pt idx="604">
                  <c:v>4.2796134594653301</c:v>
                </c:pt>
                <c:pt idx="605">
                  <c:v>4.2796134594653301</c:v>
                </c:pt>
                <c:pt idx="606">
                  <c:v>4.2796134594653301</c:v>
                </c:pt>
                <c:pt idx="607">
                  <c:v>4.2796134594653301</c:v>
                </c:pt>
                <c:pt idx="608">
                  <c:v>4.2796134594653301</c:v>
                </c:pt>
                <c:pt idx="609">
                  <c:v>4.2796134594653301</c:v>
                </c:pt>
                <c:pt idx="610">
                  <c:v>4.2796134594653301</c:v>
                </c:pt>
                <c:pt idx="611">
                  <c:v>4.2796134594653301</c:v>
                </c:pt>
                <c:pt idx="612">
                  <c:v>4.2796134594653301</c:v>
                </c:pt>
                <c:pt idx="613">
                  <c:v>4.2796134594653301</c:v>
                </c:pt>
                <c:pt idx="614">
                  <c:v>4.2796134594653301</c:v>
                </c:pt>
                <c:pt idx="615">
                  <c:v>4.2796134594653301</c:v>
                </c:pt>
                <c:pt idx="616">
                  <c:v>4.2796134594653301</c:v>
                </c:pt>
                <c:pt idx="617">
                  <c:v>4.2796134594653301</c:v>
                </c:pt>
                <c:pt idx="618">
                  <c:v>4.2796134594653301</c:v>
                </c:pt>
                <c:pt idx="619">
                  <c:v>4.2796134594653301</c:v>
                </c:pt>
                <c:pt idx="620">
                  <c:v>4.2796134594653301</c:v>
                </c:pt>
                <c:pt idx="621">
                  <c:v>4.2796134594653301</c:v>
                </c:pt>
                <c:pt idx="622">
                  <c:v>4.2796134594653301</c:v>
                </c:pt>
                <c:pt idx="623">
                  <c:v>4.2796134594653301</c:v>
                </c:pt>
                <c:pt idx="624">
                  <c:v>4.2796134594653301</c:v>
                </c:pt>
                <c:pt idx="625">
                  <c:v>4.2796134594653301</c:v>
                </c:pt>
                <c:pt idx="626">
                  <c:v>4.2796134594653301</c:v>
                </c:pt>
                <c:pt idx="627">
                  <c:v>4.2796134594653301</c:v>
                </c:pt>
                <c:pt idx="628">
                  <c:v>4.2796134594653301</c:v>
                </c:pt>
                <c:pt idx="629">
                  <c:v>4.2796134594653301</c:v>
                </c:pt>
                <c:pt idx="630">
                  <c:v>4.2796134594653301</c:v>
                </c:pt>
                <c:pt idx="631">
                  <c:v>4.2796134594653301</c:v>
                </c:pt>
                <c:pt idx="632">
                  <c:v>4.2796134594653301</c:v>
                </c:pt>
                <c:pt idx="633">
                  <c:v>4.2796134594653301</c:v>
                </c:pt>
                <c:pt idx="634">
                  <c:v>4.2796134594653301</c:v>
                </c:pt>
                <c:pt idx="635">
                  <c:v>4.2796134594653301</c:v>
                </c:pt>
                <c:pt idx="636">
                  <c:v>4.2796134594653301</c:v>
                </c:pt>
                <c:pt idx="637">
                  <c:v>4.2796134594653301</c:v>
                </c:pt>
                <c:pt idx="638">
                  <c:v>4.2796134594653301</c:v>
                </c:pt>
                <c:pt idx="639">
                  <c:v>4.2796134594653301</c:v>
                </c:pt>
                <c:pt idx="640">
                  <c:v>4.2796134594653301</c:v>
                </c:pt>
                <c:pt idx="641">
                  <c:v>4.2796134594653301</c:v>
                </c:pt>
                <c:pt idx="642">
                  <c:v>4.2796134594653301</c:v>
                </c:pt>
                <c:pt idx="643">
                  <c:v>4.2796134594653301</c:v>
                </c:pt>
                <c:pt idx="644">
                  <c:v>4.2796134594653301</c:v>
                </c:pt>
                <c:pt idx="645">
                  <c:v>4.2796134594653301</c:v>
                </c:pt>
                <c:pt idx="646">
                  <c:v>4.2796134594653301</c:v>
                </c:pt>
                <c:pt idx="647">
                  <c:v>4.2796134594653301</c:v>
                </c:pt>
                <c:pt idx="648">
                  <c:v>4.2796134594653301</c:v>
                </c:pt>
                <c:pt idx="649">
                  <c:v>4.2796134594653301</c:v>
                </c:pt>
                <c:pt idx="650">
                  <c:v>4.2796134594653301</c:v>
                </c:pt>
                <c:pt idx="651">
                  <c:v>4.2796134594653301</c:v>
                </c:pt>
                <c:pt idx="652">
                  <c:v>4.2796134594653301</c:v>
                </c:pt>
                <c:pt idx="653">
                  <c:v>4.2796134594653301</c:v>
                </c:pt>
                <c:pt idx="654">
                  <c:v>4.2796134594653301</c:v>
                </c:pt>
                <c:pt idx="655">
                  <c:v>4.2796134594653301</c:v>
                </c:pt>
                <c:pt idx="656">
                  <c:v>4.2796134594653301</c:v>
                </c:pt>
                <c:pt idx="657">
                  <c:v>4.2796134594653301</c:v>
                </c:pt>
                <c:pt idx="658">
                  <c:v>4.2796134594653301</c:v>
                </c:pt>
                <c:pt idx="659">
                  <c:v>4.2796134594653301</c:v>
                </c:pt>
                <c:pt idx="660">
                  <c:v>4.2796134594653301</c:v>
                </c:pt>
                <c:pt idx="661">
                  <c:v>4.2796134594653301</c:v>
                </c:pt>
                <c:pt idx="662">
                  <c:v>4.2796134594653301</c:v>
                </c:pt>
                <c:pt idx="663">
                  <c:v>4.2796134594653301</c:v>
                </c:pt>
                <c:pt idx="664">
                  <c:v>4.2796134594653301</c:v>
                </c:pt>
                <c:pt idx="665">
                  <c:v>4.2796134594653301</c:v>
                </c:pt>
                <c:pt idx="666">
                  <c:v>4.2796134594653301</c:v>
                </c:pt>
                <c:pt idx="667">
                  <c:v>4.2796134594653301</c:v>
                </c:pt>
                <c:pt idx="668">
                  <c:v>4.2796134594653301</c:v>
                </c:pt>
                <c:pt idx="669">
                  <c:v>4.2796134594653301</c:v>
                </c:pt>
                <c:pt idx="670">
                  <c:v>4.2796134594653301</c:v>
                </c:pt>
                <c:pt idx="671">
                  <c:v>4.2796134594653301</c:v>
                </c:pt>
                <c:pt idx="672">
                  <c:v>4.2796134594653301</c:v>
                </c:pt>
                <c:pt idx="673">
                  <c:v>4.2796134594653301</c:v>
                </c:pt>
                <c:pt idx="674">
                  <c:v>4.2796134594653301</c:v>
                </c:pt>
                <c:pt idx="675">
                  <c:v>4.2796134594653301</c:v>
                </c:pt>
                <c:pt idx="676">
                  <c:v>4.2796134594653301</c:v>
                </c:pt>
                <c:pt idx="677">
                  <c:v>4.2796134594653301</c:v>
                </c:pt>
                <c:pt idx="678">
                  <c:v>4.2796134594653301</c:v>
                </c:pt>
                <c:pt idx="679">
                  <c:v>4.2796134594653301</c:v>
                </c:pt>
                <c:pt idx="680">
                  <c:v>4.2796134594653301</c:v>
                </c:pt>
                <c:pt idx="681">
                  <c:v>4.2796134594653301</c:v>
                </c:pt>
                <c:pt idx="682">
                  <c:v>4.2796134594653301</c:v>
                </c:pt>
                <c:pt idx="683">
                  <c:v>4.2796134594653301</c:v>
                </c:pt>
                <c:pt idx="684">
                  <c:v>4.2796134594653301</c:v>
                </c:pt>
                <c:pt idx="685">
                  <c:v>4.2796134594653301</c:v>
                </c:pt>
                <c:pt idx="686">
                  <c:v>4.2796134594653301</c:v>
                </c:pt>
                <c:pt idx="687">
                  <c:v>4.2796134594653301</c:v>
                </c:pt>
                <c:pt idx="688">
                  <c:v>4.2796134594653301</c:v>
                </c:pt>
                <c:pt idx="689">
                  <c:v>4.2796134594653301</c:v>
                </c:pt>
                <c:pt idx="690">
                  <c:v>4.2796134594653301</c:v>
                </c:pt>
                <c:pt idx="691">
                  <c:v>4.2796134594653301</c:v>
                </c:pt>
                <c:pt idx="692">
                  <c:v>4.2796134594653301</c:v>
                </c:pt>
                <c:pt idx="693">
                  <c:v>4.2796134594653301</c:v>
                </c:pt>
                <c:pt idx="694">
                  <c:v>4.2796134594653301</c:v>
                </c:pt>
                <c:pt idx="695">
                  <c:v>4.2796134594653301</c:v>
                </c:pt>
                <c:pt idx="696">
                  <c:v>4.2796134594653301</c:v>
                </c:pt>
                <c:pt idx="697">
                  <c:v>4.2796134594653301</c:v>
                </c:pt>
                <c:pt idx="698">
                  <c:v>4.2796134594653301</c:v>
                </c:pt>
                <c:pt idx="699">
                  <c:v>4.2796134594653301</c:v>
                </c:pt>
                <c:pt idx="700">
                  <c:v>4.2796134594653301</c:v>
                </c:pt>
                <c:pt idx="701">
                  <c:v>4.2796134594653301</c:v>
                </c:pt>
                <c:pt idx="702">
                  <c:v>4.2796134594653301</c:v>
                </c:pt>
                <c:pt idx="703">
                  <c:v>4.2796134594653301</c:v>
                </c:pt>
                <c:pt idx="704">
                  <c:v>4.2796134594653301</c:v>
                </c:pt>
                <c:pt idx="705">
                  <c:v>4.2796134594653301</c:v>
                </c:pt>
                <c:pt idx="706">
                  <c:v>4.2796134594653301</c:v>
                </c:pt>
                <c:pt idx="707">
                  <c:v>4.2796134594653301</c:v>
                </c:pt>
                <c:pt idx="708">
                  <c:v>4.2796134594653301</c:v>
                </c:pt>
                <c:pt idx="709">
                  <c:v>4.2796134594653301</c:v>
                </c:pt>
                <c:pt idx="710">
                  <c:v>4.2796134594653301</c:v>
                </c:pt>
                <c:pt idx="711">
                  <c:v>4.2796134594653301</c:v>
                </c:pt>
                <c:pt idx="712">
                  <c:v>4.2796134594653301</c:v>
                </c:pt>
                <c:pt idx="713">
                  <c:v>4.2796134594653301</c:v>
                </c:pt>
                <c:pt idx="714">
                  <c:v>4.2796134594653301</c:v>
                </c:pt>
                <c:pt idx="715">
                  <c:v>4.2796134594653301</c:v>
                </c:pt>
                <c:pt idx="716">
                  <c:v>4.2796134594653301</c:v>
                </c:pt>
                <c:pt idx="717">
                  <c:v>4.2796134594653301</c:v>
                </c:pt>
                <c:pt idx="718">
                  <c:v>4.2796134594653301</c:v>
                </c:pt>
                <c:pt idx="719">
                  <c:v>4.2796134594653301</c:v>
                </c:pt>
                <c:pt idx="720">
                  <c:v>4.2796134594653301</c:v>
                </c:pt>
                <c:pt idx="721">
                  <c:v>4.2796134594653301</c:v>
                </c:pt>
                <c:pt idx="722">
                  <c:v>4.2796134594653301</c:v>
                </c:pt>
                <c:pt idx="723">
                  <c:v>4.2796134594653301</c:v>
                </c:pt>
                <c:pt idx="724">
                  <c:v>4.2796134594653301</c:v>
                </c:pt>
                <c:pt idx="725">
                  <c:v>4.2796134594653301</c:v>
                </c:pt>
                <c:pt idx="726">
                  <c:v>4.2796134594653301</c:v>
                </c:pt>
                <c:pt idx="727">
                  <c:v>4.2796134594653301</c:v>
                </c:pt>
                <c:pt idx="728">
                  <c:v>4.2796134594653301</c:v>
                </c:pt>
                <c:pt idx="729">
                  <c:v>4.2796134594653301</c:v>
                </c:pt>
                <c:pt idx="730">
                  <c:v>4.2796134594653301</c:v>
                </c:pt>
                <c:pt idx="731">
                  <c:v>4.2796134594653301</c:v>
                </c:pt>
                <c:pt idx="732">
                  <c:v>4.2796134594653301</c:v>
                </c:pt>
                <c:pt idx="733">
                  <c:v>4.2796134594653301</c:v>
                </c:pt>
                <c:pt idx="734">
                  <c:v>4.2796134594653301</c:v>
                </c:pt>
                <c:pt idx="735">
                  <c:v>4.2796134594653301</c:v>
                </c:pt>
                <c:pt idx="736">
                  <c:v>4.2796134594653301</c:v>
                </c:pt>
                <c:pt idx="737">
                  <c:v>4.2796134594653301</c:v>
                </c:pt>
                <c:pt idx="738">
                  <c:v>4.2796134594653301</c:v>
                </c:pt>
                <c:pt idx="739">
                  <c:v>4.2796134594653301</c:v>
                </c:pt>
                <c:pt idx="740">
                  <c:v>4.2796134594653301</c:v>
                </c:pt>
                <c:pt idx="741">
                  <c:v>4.2796134594653301</c:v>
                </c:pt>
                <c:pt idx="742">
                  <c:v>4.2796134594653301</c:v>
                </c:pt>
                <c:pt idx="743">
                  <c:v>4.2796134594653301</c:v>
                </c:pt>
                <c:pt idx="744">
                  <c:v>4.2796134594653301</c:v>
                </c:pt>
                <c:pt idx="745">
                  <c:v>4.2796134594653301</c:v>
                </c:pt>
                <c:pt idx="746">
                  <c:v>4.2796134594653301</c:v>
                </c:pt>
                <c:pt idx="747">
                  <c:v>4.2796134594653301</c:v>
                </c:pt>
                <c:pt idx="748">
                  <c:v>4.2796134594653301</c:v>
                </c:pt>
                <c:pt idx="749">
                  <c:v>4.2796134594653301</c:v>
                </c:pt>
                <c:pt idx="750">
                  <c:v>4.2796134594653301</c:v>
                </c:pt>
                <c:pt idx="751">
                  <c:v>4.2796134594653301</c:v>
                </c:pt>
                <c:pt idx="752">
                  <c:v>4.2796134594653301</c:v>
                </c:pt>
                <c:pt idx="753">
                  <c:v>4.2796134594653301</c:v>
                </c:pt>
                <c:pt idx="754">
                  <c:v>4.2796134594653301</c:v>
                </c:pt>
                <c:pt idx="755">
                  <c:v>4.2796134594653301</c:v>
                </c:pt>
                <c:pt idx="756">
                  <c:v>4.2796134594653301</c:v>
                </c:pt>
                <c:pt idx="757">
                  <c:v>4.2796134594653301</c:v>
                </c:pt>
                <c:pt idx="758">
                  <c:v>4.2796134594653301</c:v>
                </c:pt>
                <c:pt idx="759">
                  <c:v>4.2796134594653301</c:v>
                </c:pt>
                <c:pt idx="760">
                  <c:v>4.2796134594653301</c:v>
                </c:pt>
                <c:pt idx="761">
                  <c:v>4.2796134594653301</c:v>
                </c:pt>
                <c:pt idx="762">
                  <c:v>4.2796134594653301</c:v>
                </c:pt>
                <c:pt idx="763">
                  <c:v>4.2796134594653301</c:v>
                </c:pt>
                <c:pt idx="764">
                  <c:v>4.2796134594653301</c:v>
                </c:pt>
                <c:pt idx="765">
                  <c:v>4.2796134594653301</c:v>
                </c:pt>
                <c:pt idx="766">
                  <c:v>4.2796134594653301</c:v>
                </c:pt>
                <c:pt idx="767">
                  <c:v>4.2796134594653301</c:v>
                </c:pt>
                <c:pt idx="768">
                  <c:v>4.2796134594653301</c:v>
                </c:pt>
                <c:pt idx="769">
                  <c:v>4.2796134594653301</c:v>
                </c:pt>
                <c:pt idx="770">
                  <c:v>4.2796134594653301</c:v>
                </c:pt>
                <c:pt idx="771">
                  <c:v>4.2796134594653301</c:v>
                </c:pt>
                <c:pt idx="772">
                  <c:v>4.2796134594653301</c:v>
                </c:pt>
                <c:pt idx="773">
                  <c:v>4.2796134594653301</c:v>
                </c:pt>
                <c:pt idx="774">
                  <c:v>4.2796134594653301</c:v>
                </c:pt>
                <c:pt idx="775">
                  <c:v>4.2796134594653301</c:v>
                </c:pt>
                <c:pt idx="776">
                  <c:v>4.2796134594653301</c:v>
                </c:pt>
                <c:pt idx="777">
                  <c:v>4.2796134594653301</c:v>
                </c:pt>
                <c:pt idx="778">
                  <c:v>4.2796134594653301</c:v>
                </c:pt>
                <c:pt idx="779">
                  <c:v>4.2796134594653301</c:v>
                </c:pt>
                <c:pt idx="780">
                  <c:v>4.2796134594653301</c:v>
                </c:pt>
                <c:pt idx="781">
                  <c:v>4.2796134594653301</c:v>
                </c:pt>
                <c:pt idx="782">
                  <c:v>4.2796134594653301</c:v>
                </c:pt>
                <c:pt idx="783">
                  <c:v>4.2796134594653301</c:v>
                </c:pt>
                <c:pt idx="784">
                  <c:v>4.2796134594653301</c:v>
                </c:pt>
                <c:pt idx="785">
                  <c:v>4.2796134594653301</c:v>
                </c:pt>
                <c:pt idx="786">
                  <c:v>4.2796134594653301</c:v>
                </c:pt>
                <c:pt idx="787">
                  <c:v>4.2796134594653301</c:v>
                </c:pt>
                <c:pt idx="788">
                  <c:v>4.2796134594653301</c:v>
                </c:pt>
                <c:pt idx="789">
                  <c:v>4.2796134594653301</c:v>
                </c:pt>
                <c:pt idx="790">
                  <c:v>4.2796134594653301</c:v>
                </c:pt>
                <c:pt idx="791">
                  <c:v>4.2796134594653301</c:v>
                </c:pt>
                <c:pt idx="792">
                  <c:v>4.2796134594653301</c:v>
                </c:pt>
                <c:pt idx="793">
                  <c:v>4.2796134594653301</c:v>
                </c:pt>
                <c:pt idx="794">
                  <c:v>4.2796134594653301</c:v>
                </c:pt>
                <c:pt idx="795">
                  <c:v>4.2796134594653301</c:v>
                </c:pt>
                <c:pt idx="796">
                  <c:v>4.2796134594653301</c:v>
                </c:pt>
                <c:pt idx="797">
                  <c:v>4.2796134594653301</c:v>
                </c:pt>
                <c:pt idx="798">
                  <c:v>4.2796134594653301</c:v>
                </c:pt>
                <c:pt idx="799">
                  <c:v>4.2796134594653301</c:v>
                </c:pt>
                <c:pt idx="800">
                  <c:v>4.2796134594653301</c:v>
                </c:pt>
                <c:pt idx="801">
                  <c:v>4.2796134594653301</c:v>
                </c:pt>
                <c:pt idx="802">
                  <c:v>4.2796134594653301</c:v>
                </c:pt>
                <c:pt idx="803">
                  <c:v>4.2796134594653301</c:v>
                </c:pt>
                <c:pt idx="804">
                  <c:v>4.2796134594653301</c:v>
                </c:pt>
                <c:pt idx="805">
                  <c:v>4.2796134594653301</c:v>
                </c:pt>
                <c:pt idx="806">
                  <c:v>4.2796134594653301</c:v>
                </c:pt>
                <c:pt idx="807">
                  <c:v>4.2796134594653301</c:v>
                </c:pt>
                <c:pt idx="808">
                  <c:v>4.2796134594653301</c:v>
                </c:pt>
                <c:pt idx="809">
                  <c:v>4.2796134594653301</c:v>
                </c:pt>
                <c:pt idx="810">
                  <c:v>4.2796134594653301</c:v>
                </c:pt>
                <c:pt idx="811">
                  <c:v>4.2796134594653301</c:v>
                </c:pt>
                <c:pt idx="812">
                  <c:v>4.2796134594653301</c:v>
                </c:pt>
                <c:pt idx="813">
                  <c:v>4.2796134594653301</c:v>
                </c:pt>
                <c:pt idx="814">
                  <c:v>4.2796134594653301</c:v>
                </c:pt>
                <c:pt idx="815">
                  <c:v>4.2796134594653301</c:v>
                </c:pt>
                <c:pt idx="816">
                  <c:v>4.2796134594653301</c:v>
                </c:pt>
                <c:pt idx="817">
                  <c:v>4.2796134594653301</c:v>
                </c:pt>
                <c:pt idx="818">
                  <c:v>4.2796134594653301</c:v>
                </c:pt>
                <c:pt idx="819">
                  <c:v>4.2796134594653301</c:v>
                </c:pt>
                <c:pt idx="820">
                  <c:v>4.2796134594653301</c:v>
                </c:pt>
                <c:pt idx="821">
                  <c:v>4.2796134594653301</c:v>
                </c:pt>
                <c:pt idx="822">
                  <c:v>4.2796134594653301</c:v>
                </c:pt>
                <c:pt idx="823">
                  <c:v>4.2796134594653301</c:v>
                </c:pt>
                <c:pt idx="824">
                  <c:v>4.2796134594653301</c:v>
                </c:pt>
                <c:pt idx="825">
                  <c:v>4.2796134594653301</c:v>
                </c:pt>
                <c:pt idx="826">
                  <c:v>4.2796134594653301</c:v>
                </c:pt>
                <c:pt idx="827">
                  <c:v>4.2796134594653301</c:v>
                </c:pt>
                <c:pt idx="828">
                  <c:v>4.2796134594653301</c:v>
                </c:pt>
                <c:pt idx="829">
                  <c:v>4.2796134594653301</c:v>
                </c:pt>
                <c:pt idx="830">
                  <c:v>4.2796134594653301</c:v>
                </c:pt>
                <c:pt idx="831">
                  <c:v>4.2796134594653301</c:v>
                </c:pt>
                <c:pt idx="832">
                  <c:v>4.2796134594653301</c:v>
                </c:pt>
                <c:pt idx="833">
                  <c:v>4.2796134594653301</c:v>
                </c:pt>
                <c:pt idx="834">
                  <c:v>4.2796134594653301</c:v>
                </c:pt>
                <c:pt idx="835">
                  <c:v>4.2796134594653301</c:v>
                </c:pt>
                <c:pt idx="836">
                  <c:v>4.2796134594653301</c:v>
                </c:pt>
                <c:pt idx="837">
                  <c:v>4.2796134594653301</c:v>
                </c:pt>
                <c:pt idx="838">
                  <c:v>4.2796134594653301</c:v>
                </c:pt>
                <c:pt idx="839">
                  <c:v>4.2796134594653301</c:v>
                </c:pt>
                <c:pt idx="840">
                  <c:v>4.2796134594653301</c:v>
                </c:pt>
                <c:pt idx="841">
                  <c:v>4.2796134594653301</c:v>
                </c:pt>
                <c:pt idx="842">
                  <c:v>4.2796134594653301</c:v>
                </c:pt>
                <c:pt idx="843">
                  <c:v>4.2796134594653301</c:v>
                </c:pt>
                <c:pt idx="844">
                  <c:v>4.2796134594653301</c:v>
                </c:pt>
                <c:pt idx="845">
                  <c:v>4.2796134594653301</c:v>
                </c:pt>
                <c:pt idx="846">
                  <c:v>4.2796134594653301</c:v>
                </c:pt>
                <c:pt idx="847">
                  <c:v>4.2796134594653301</c:v>
                </c:pt>
                <c:pt idx="848">
                  <c:v>4.2796134594653301</c:v>
                </c:pt>
                <c:pt idx="849">
                  <c:v>4.2796134594653301</c:v>
                </c:pt>
                <c:pt idx="850">
                  <c:v>4.2796134594653301</c:v>
                </c:pt>
                <c:pt idx="851">
                  <c:v>4.2796134594653301</c:v>
                </c:pt>
                <c:pt idx="852">
                  <c:v>4.2796134594653301</c:v>
                </c:pt>
                <c:pt idx="853">
                  <c:v>4.2796134594653301</c:v>
                </c:pt>
                <c:pt idx="854">
                  <c:v>4.2796134594653301</c:v>
                </c:pt>
                <c:pt idx="855">
                  <c:v>4.2796134594653301</c:v>
                </c:pt>
                <c:pt idx="856">
                  <c:v>4.2796134594653301</c:v>
                </c:pt>
                <c:pt idx="857">
                  <c:v>4.2796134594653301</c:v>
                </c:pt>
                <c:pt idx="858">
                  <c:v>4.2796134594653301</c:v>
                </c:pt>
                <c:pt idx="859">
                  <c:v>4.2796134594653301</c:v>
                </c:pt>
                <c:pt idx="860">
                  <c:v>4.2796134594653301</c:v>
                </c:pt>
                <c:pt idx="861">
                  <c:v>4.2796134594653301</c:v>
                </c:pt>
                <c:pt idx="862">
                  <c:v>4.2796134594653301</c:v>
                </c:pt>
                <c:pt idx="863">
                  <c:v>4.2796134594653301</c:v>
                </c:pt>
                <c:pt idx="864">
                  <c:v>4.2796134594653301</c:v>
                </c:pt>
                <c:pt idx="865">
                  <c:v>4.2796134594653301</c:v>
                </c:pt>
                <c:pt idx="866">
                  <c:v>4.2796134594653301</c:v>
                </c:pt>
                <c:pt idx="867">
                  <c:v>4.2796134594653301</c:v>
                </c:pt>
                <c:pt idx="868">
                  <c:v>4.2796134594653301</c:v>
                </c:pt>
                <c:pt idx="869">
                  <c:v>4.2796134594653301</c:v>
                </c:pt>
                <c:pt idx="870">
                  <c:v>4.2796134594653301</c:v>
                </c:pt>
                <c:pt idx="871">
                  <c:v>4.2796134594653301</c:v>
                </c:pt>
                <c:pt idx="872">
                  <c:v>4.2796134594653301</c:v>
                </c:pt>
                <c:pt idx="873">
                  <c:v>4.2796134594653301</c:v>
                </c:pt>
                <c:pt idx="874">
                  <c:v>4.2796134594653301</c:v>
                </c:pt>
                <c:pt idx="875">
                  <c:v>4.2796134594653301</c:v>
                </c:pt>
                <c:pt idx="876">
                  <c:v>4.2796134594653301</c:v>
                </c:pt>
                <c:pt idx="877">
                  <c:v>4.2796134594653301</c:v>
                </c:pt>
                <c:pt idx="878">
                  <c:v>4.2796134594653301</c:v>
                </c:pt>
                <c:pt idx="879">
                  <c:v>4.2796134594653301</c:v>
                </c:pt>
                <c:pt idx="880">
                  <c:v>4.2796134594653301</c:v>
                </c:pt>
              </c:numCache>
            </c:numRef>
          </c:xVal>
          <c:yVal>
            <c:numRef>
              <c:f>GapClosing!$CF$13:$CF$893</c:f>
              <c:numCache>
                <c:formatCode>0.000</c:formatCode>
                <c:ptCount val="881"/>
                <c:pt idx="0">
                  <c:v>0</c:v>
                </c:pt>
                <c:pt idx="1">
                  <c:v>48888.888888888883</c:v>
                </c:pt>
                <c:pt idx="2">
                  <c:v>48888.888888888883</c:v>
                </c:pt>
                <c:pt idx="3">
                  <c:v>0</c:v>
                </c:pt>
                <c:pt idx="4">
                  <c:v>0</c:v>
                </c:pt>
                <c:pt idx="5">
                  <c:v>-48888.888888888883</c:v>
                </c:pt>
                <c:pt idx="6">
                  <c:v>-48888.888888888883</c:v>
                </c:pt>
                <c:pt idx="7">
                  <c:v>0</c:v>
                </c:pt>
                <c:pt idx="8">
                  <c:v>0</c:v>
                </c:pt>
                <c:pt idx="9">
                  <c:v>30527.997748325917</c:v>
                </c:pt>
                <c:pt idx="10">
                  <c:v>30527.997748325917</c:v>
                </c:pt>
                <c:pt idx="11">
                  <c:v>0</c:v>
                </c:pt>
                <c:pt idx="12">
                  <c:v>0</c:v>
                </c:pt>
                <c:pt idx="13">
                  <c:v>-30527.997748325917</c:v>
                </c:pt>
                <c:pt idx="14">
                  <c:v>-30527.997748325917</c:v>
                </c:pt>
                <c:pt idx="15">
                  <c:v>0</c:v>
                </c:pt>
                <c:pt idx="16">
                  <c:v>0</c:v>
                </c:pt>
                <c:pt idx="17">
                  <c:v>34928.63114360506</c:v>
                </c:pt>
                <c:pt idx="18">
                  <c:v>34928.63114360506</c:v>
                </c:pt>
                <c:pt idx="19">
                  <c:v>0</c:v>
                </c:pt>
                <c:pt idx="20">
                  <c:v>0</c:v>
                </c:pt>
                <c:pt idx="21">
                  <c:v>-34928.63114360506</c:v>
                </c:pt>
                <c:pt idx="22">
                  <c:v>-34928.63114360506</c:v>
                </c:pt>
                <c:pt idx="23">
                  <c:v>0</c:v>
                </c:pt>
                <c:pt idx="24">
                  <c:v>0</c:v>
                </c:pt>
                <c:pt idx="25">
                  <c:v>37040.164067596379</c:v>
                </c:pt>
                <c:pt idx="26">
                  <c:v>37040.164067596379</c:v>
                </c:pt>
                <c:pt idx="27">
                  <c:v>0</c:v>
                </c:pt>
                <c:pt idx="28">
                  <c:v>0</c:v>
                </c:pt>
                <c:pt idx="29">
                  <c:v>-37040.164067596379</c:v>
                </c:pt>
                <c:pt idx="30">
                  <c:v>-37040.164067596379</c:v>
                </c:pt>
                <c:pt idx="31">
                  <c:v>0</c:v>
                </c:pt>
                <c:pt idx="32">
                  <c:v>0</c:v>
                </c:pt>
                <c:pt idx="33">
                  <c:v>13456.140350877193</c:v>
                </c:pt>
                <c:pt idx="34">
                  <c:v>13456.140350877193</c:v>
                </c:pt>
                <c:pt idx="35">
                  <c:v>0</c:v>
                </c:pt>
                <c:pt idx="36">
                  <c:v>0</c:v>
                </c:pt>
                <c:pt idx="37">
                  <c:v>-13456.140350877193</c:v>
                </c:pt>
                <c:pt idx="38">
                  <c:v>-13456.140350877193</c:v>
                </c:pt>
                <c:pt idx="39">
                  <c:v>0</c:v>
                </c:pt>
                <c:pt idx="40">
                  <c:v>0</c:v>
                </c:pt>
                <c:pt idx="41">
                  <c:v>1310.2619236746311</c:v>
                </c:pt>
                <c:pt idx="42">
                  <c:v>1310.2619236746311</c:v>
                </c:pt>
                <c:pt idx="43">
                  <c:v>0</c:v>
                </c:pt>
                <c:pt idx="44">
                  <c:v>0</c:v>
                </c:pt>
                <c:pt idx="45">
                  <c:v>-1310.2619236746311</c:v>
                </c:pt>
                <c:pt idx="46">
                  <c:v>-1310.2619236746311</c:v>
                </c:pt>
                <c:pt idx="47">
                  <c:v>0</c:v>
                </c:pt>
                <c:pt idx="48">
                  <c:v>0</c:v>
                </c:pt>
                <c:pt idx="49">
                  <c:v>14928.978575576626</c:v>
                </c:pt>
                <c:pt idx="50">
                  <c:v>14928.978575576626</c:v>
                </c:pt>
                <c:pt idx="51">
                  <c:v>0</c:v>
                </c:pt>
                <c:pt idx="52">
                  <c:v>0</c:v>
                </c:pt>
                <c:pt idx="53">
                  <c:v>-14928.978575576626</c:v>
                </c:pt>
                <c:pt idx="54">
                  <c:v>-14928.978575576626</c:v>
                </c:pt>
                <c:pt idx="55">
                  <c:v>0</c:v>
                </c:pt>
                <c:pt idx="56">
                  <c:v>0</c:v>
                </c:pt>
                <c:pt idx="57">
                  <c:v>3264.8806732612757</c:v>
                </c:pt>
                <c:pt idx="58">
                  <c:v>3264.8806732612757</c:v>
                </c:pt>
                <c:pt idx="59">
                  <c:v>0</c:v>
                </c:pt>
                <c:pt idx="60">
                  <c:v>0</c:v>
                </c:pt>
                <c:pt idx="61">
                  <c:v>-3264.8806732612757</c:v>
                </c:pt>
                <c:pt idx="62">
                  <c:v>-3264.8806732612757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5-4E5D-B2E9-D723EBAA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338976"/>
        <c:axId val="863339536"/>
      </c:scatterChart>
      <c:valAx>
        <c:axId val="863338976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9536"/>
        <c:crosses val="autoZero"/>
        <c:crossBetween val="midCat"/>
      </c:valAx>
      <c:valAx>
        <c:axId val="8633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3338976"/>
        <c:crosses val="autoZero"/>
        <c:crossBetween val="midCat"/>
      </c:valAx>
    </c:plotArea>
    <c:plotVisOnly val="1"/>
    <c:dispBlanksAs val="zero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jpe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7.png"/><Relationship Id="rId1" Type="http://schemas.openxmlformats.org/officeDocument/2006/relationships/image" Target="../media/image6.jpe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7.png"/><Relationship Id="rId1" Type="http://schemas.openxmlformats.org/officeDocument/2006/relationships/image" Target="../media/image6.jpe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7.png"/><Relationship Id="rId1" Type="http://schemas.openxmlformats.org/officeDocument/2006/relationships/image" Target="../media/image6.jpe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730404</xdr:colOff>
      <xdr:row>133</xdr:row>
      <xdr:rowOff>83608</xdr:rowOff>
    </xdr:from>
    <xdr:to>
      <xdr:col>10</xdr:col>
      <xdr:colOff>338667</xdr:colOff>
      <xdr:row>152</xdr:row>
      <xdr:rowOff>95250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14902334" y="24650700"/>
          <a:ext cx="7668953" cy="0"/>
          <a:chOff x="6409764" y="6167717"/>
          <a:chExt cx="2050749" cy="3182471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409764" y="6167717"/>
            <a:ext cx="2050749" cy="1581050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028329" y="7710472"/>
            <a:ext cx="923140" cy="163971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123825</xdr:colOff>
      <xdr:row>133</xdr:row>
      <xdr:rowOff>108585</xdr:rowOff>
    </xdr:from>
    <xdr:to>
      <xdr:col>4</xdr:col>
      <xdr:colOff>3943350</xdr:colOff>
      <xdr:row>153</xdr:row>
      <xdr:rowOff>9525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8428355" y="24650700"/>
          <a:ext cx="3823335" cy="0"/>
          <a:chOff x="5892949" y="18352033"/>
          <a:chExt cx="4377055" cy="4217211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92949" y="19487029"/>
            <a:ext cx="4377055" cy="3082215"/>
          </a:xfrm>
          <a:prstGeom prst="rect">
            <a:avLst/>
          </a:prstGeom>
          <a:noFill/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89377" y="18352033"/>
            <a:ext cx="2050749" cy="118970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295275</xdr:colOff>
      <xdr:row>2</xdr:row>
      <xdr:rowOff>133350</xdr:rowOff>
    </xdr:from>
    <xdr:ext cx="4876800" cy="3248025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1228725"/>
          <a:ext cx="4876800" cy="324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180975</xdr:colOff>
      <xdr:row>22</xdr:row>
      <xdr:rowOff>123825</xdr:rowOff>
    </xdr:from>
    <xdr:ext cx="489585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5029200"/>
          <a:ext cx="489585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323851</xdr:colOff>
      <xdr:row>0</xdr:row>
      <xdr:rowOff>1</xdr:rowOff>
    </xdr:from>
    <xdr:to>
      <xdr:col>41</xdr:col>
      <xdr:colOff>619125</xdr:colOff>
      <xdr:row>1</xdr:row>
      <xdr:rowOff>9526</xdr:rowOff>
    </xdr:to>
    <xdr:grpSp>
      <xdr:nvGrpSpPr>
        <xdr:cNvPr id="11" name="Group 9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27590750" y="1"/>
          <a:ext cx="0" cy="800099"/>
          <a:chOff x="6112902" y="-7620"/>
          <a:chExt cx="4297483" cy="916974"/>
        </a:xfrm>
      </xdr:grpSpPr>
      <xdr:pic>
        <xdr:nvPicPr>
          <xdr:cNvPr id="12" name="Grafik 3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900" y="-7620"/>
            <a:ext cx="2828485" cy="916974"/>
          </a:xfrm>
          <a:prstGeom prst="rect">
            <a:avLst/>
          </a:prstGeom>
        </xdr:spPr>
      </xdr:pic>
      <xdr:pic>
        <xdr:nvPicPr>
          <xdr:cNvPr id="13" name="Grafik 4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2902" y="7620"/>
            <a:ext cx="1462258" cy="8991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285750</xdr:colOff>
      <xdr:row>122</xdr:row>
      <xdr:rowOff>38099</xdr:rowOff>
    </xdr:from>
    <xdr:to>
      <xdr:col>23</xdr:col>
      <xdr:colOff>495300</xdr:colOff>
      <xdr:row>155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295275</xdr:colOff>
      <xdr:row>156</xdr:row>
      <xdr:rowOff>66675</xdr:rowOff>
    </xdr:from>
    <xdr:to>
      <xdr:col>23</xdr:col>
      <xdr:colOff>504825</xdr:colOff>
      <xdr:row>188</xdr:row>
      <xdr:rowOff>152401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276225</xdr:colOff>
      <xdr:row>189</xdr:row>
      <xdr:rowOff>123825</xdr:rowOff>
    </xdr:from>
    <xdr:to>
      <xdr:col>23</xdr:col>
      <xdr:colOff>485775</xdr:colOff>
      <xdr:row>222</xdr:row>
      <xdr:rowOff>47626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0</xdr:row>
      <xdr:rowOff>1</xdr:rowOff>
    </xdr:from>
    <xdr:to>
      <xdr:col>28</xdr:col>
      <xdr:colOff>0</xdr:colOff>
      <xdr:row>1</xdr:row>
      <xdr:rowOff>9526</xdr:rowOff>
    </xdr:to>
    <xdr:grpSp>
      <xdr:nvGrpSpPr>
        <xdr:cNvPr id="2" name="Group 9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2085300" y="1"/>
          <a:ext cx="0" cy="749299"/>
          <a:chOff x="6112902" y="-7620"/>
          <a:chExt cx="4297483" cy="916974"/>
        </a:xfrm>
      </xdr:grpSpPr>
      <xdr:pic>
        <xdr:nvPicPr>
          <xdr:cNvPr id="3" name="Grafik 3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900" y="-7620"/>
            <a:ext cx="2828485" cy="916974"/>
          </a:xfrm>
          <a:prstGeom prst="rect">
            <a:avLst/>
          </a:prstGeom>
        </xdr:spPr>
      </xdr:pic>
      <xdr:pic>
        <xdr:nvPicPr>
          <xdr:cNvPr id="4" name="Grafik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2902" y="7620"/>
            <a:ext cx="1462258" cy="8991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123</xdr:row>
      <xdr:rowOff>38099</xdr:rowOff>
    </xdr:from>
    <xdr:to>
      <xdr:col>19</xdr:col>
      <xdr:colOff>495300</xdr:colOff>
      <xdr:row>156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157</xdr:row>
      <xdr:rowOff>66675</xdr:rowOff>
    </xdr:from>
    <xdr:to>
      <xdr:col>19</xdr:col>
      <xdr:colOff>504825</xdr:colOff>
      <xdr:row>189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190</xdr:row>
      <xdr:rowOff>123825</xdr:rowOff>
    </xdr:from>
    <xdr:to>
      <xdr:col>19</xdr:col>
      <xdr:colOff>485775</xdr:colOff>
      <xdr:row>223</xdr:row>
      <xdr:rowOff>47626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0</xdr:row>
      <xdr:rowOff>1</xdr:rowOff>
    </xdr:from>
    <xdr:to>
      <xdr:col>29</xdr:col>
      <xdr:colOff>0</xdr:colOff>
      <xdr:row>1</xdr:row>
      <xdr:rowOff>9526</xdr:rowOff>
    </xdr:to>
    <xdr:grpSp>
      <xdr:nvGrpSpPr>
        <xdr:cNvPr id="2" name="Group 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26066750" y="1"/>
          <a:ext cx="0" cy="503555"/>
          <a:chOff x="6112902" y="-7620"/>
          <a:chExt cx="4297483" cy="916974"/>
        </a:xfrm>
      </xdr:grpSpPr>
      <xdr:pic>
        <xdr:nvPicPr>
          <xdr:cNvPr id="3" name="Grafik 3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900" y="-7620"/>
            <a:ext cx="2828485" cy="916974"/>
          </a:xfrm>
          <a:prstGeom prst="rect">
            <a:avLst/>
          </a:prstGeom>
        </xdr:spPr>
      </xdr:pic>
      <xdr:pic>
        <xdr:nvPicPr>
          <xdr:cNvPr id="4" name="Grafik 4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2902" y="7620"/>
            <a:ext cx="1462258" cy="8991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123</xdr:row>
      <xdr:rowOff>38099</xdr:rowOff>
    </xdr:from>
    <xdr:to>
      <xdr:col>21</xdr:col>
      <xdr:colOff>495300</xdr:colOff>
      <xdr:row>156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157</xdr:row>
      <xdr:rowOff>66675</xdr:rowOff>
    </xdr:from>
    <xdr:to>
      <xdr:col>21</xdr:col>
      <xdr:colOff>504825</xdr:colOff>
      <xdr:row>189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190</xdr:row>
      <xdr:rowOff>123825</xdr:rowOff>
    </xdr:from>
    <xdr:to>
      <xdr:col>21</xdr:col>
      <xdr:colOff>485775</xdr:colOff>
      <xdr:row>223</xdr:row>
      <xdr:rowOff>47626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0</xdr:row>
      <xdr:rowOff>1</xdr:rowOff>
    </xdr:from>
    <xdr:to>
      <xdr:col>30</xdr:col>
      <xdr:colOff>0</xdr:colOff>
      <xdr:row>1</xdr:row>
      <xdr:rowOff>9526</xdr:rowOff>
    </xdr:to>
    <xdr:grpSp>
      <xdr:nvGrpSpPr>
        <xdr:cNvPr id="2" name="Group 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27006550" y="1"/>
          <a:ext cx="0" cy="503555"/>
          <a:chOff x="6112902" y="-7620"/>
          <a:chExt cx="4297483" cy="916974"/>
        </a:xfrm>
      </xdr:grpSpPr>
      <xdr:pic>
        <xdr:nvPicPr>
          <xdr:cNvPr id="3" name="Grafik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900" y="-7620"/>
            <a:ext cx="2828485" cy="916974"/>
          </a:xfrm>
          <a:prstGeom prst="rect">
            <a:avLst/>
          </a:prstGeom>
        </xdr:spPr>
      </xdr:pic>
      <xdr:pic>
        <xdr:nvPicPr>
          <xdr:cNvPr id="4" name="Grafik 4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2902" y="7620"/>
            <a:ext cx="1462258" cy="8991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125</xdr:row>
      <xdr:rowOff>38099</xdr:rowOff>
    </xdr:from>
    <xdr:to>
      <xdr:col>21</xdr:col>
      <xdr:colOff>495300</xdr:colOff>
      <xdr:row>158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159</xdr:row>
      <xdr:rowOff>66675</xdr:rowOff>
    </xdr:from>
    <xdr:to>
      <xdr:col>21</xdr:col>
      <xdr:colOff>504825</xdr:colOff>
      <xdr:row>191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192</xdr:row>
      <xdr:rowOff>123825</xdr:rowOff>
    </xdr:from>
    <xdr:to>
      <xdr:col>21</xdr:col>
      <xdr:colOff>485775</xdr:colOff>
      <xdr:row>225</xdr:row>
      <xdr:rowOff>47626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472440</xdr:colOff>
      <xdr:row>0</xdr:row>
      <xdr:rowOff>0</xdr:rowOff>
    </xdr:from>
    <xdr:to>
      <xdr:col>15</xdr:col>
      <xdr:colOff>15043</xdr:colOff>
      <xdr:row>1</xdr:row>
      <xdr:rowOff>10194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ACA8407-9BC2-4F16-BA7C-048109B91908}"/>
            </a:ext>
          </a:extLst>
        </xdr:cNvPr>
        <xdr:cNvGrpSpPr/>
      </xdr:nvGrpSpPr>
      <xdr:grpSpPr>
        <a:xfrm>
          <a:off x="9806940" y="0"/>
          <a:ext cx="3200203" cy="558834"/>
          <a:chOff x="6112902" y="0"/>
          <a:chExt cx="4297483" cy="916974"/>
        </a:xfrm>
      </xdr:grpSpPr>
      <xdr:pic>
        <xdr:nvPicPr>
          <xdr:cNvPr id="3" name="Grafik 3">
            <a:extLst>
              <a:ext uri="{FF2B5EF4-FFF2-40B4-BE49-F238E27FC236}">
                <a16:creationId xmlns:a16="http://schemas.microsoft.com/office/drawing/2014/main" id="{948098E0-4791-44C9-8D72-AA52A076F5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81900" y="0"/>
            <a:ext cx="2828485" cy="916974"/>
          </a:xfrm>
          <a:prstGeom prst="rect">
            <a:avLst/>
          </a:prstGeom>
        </xdr:spPr>
      </xdr:pic>
      <xdr:pic>
        <xdr:nvPicPr>
          <xdr:cNvPr id="4" name="Grafik 4">
            <a:extLst>
              <a:ext uri="{FF2B5EF4-FFF2-40B4-BE49-F238E27FC236}">
                <a16:creationId xmlns:a16="http://schemas.microsoft.com/office/drawing/2014/main" id="{3D53B4AC-8C9F-4446-9ADE-769BAB2877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12902" y="7620"/>
            <a:ext cx="1462258" cy="89916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eckhoff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eckhoff.com/XTS/" TargetMode="External"/><Relationship Id="rId2" Type="http://schemas.openxmlformats.org/officeDocument/2006/relationships/hyperlink" Target="http://www.beckhoff.com/el9576/" TargetMode="External"/><Relationship Id="rId1" Type="http://schemas.openxmlformats.org/officeDocument/2006/relationships/hyperlink" Target="http://www.beckhoff.com/XT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de.wikipedia.org/wiki/Eisen" TargetMode="External"/><Relationship Id="rId21" Type="http://schemas.openxmlformats.org/officeDocument/2006/relationships/hyperlink" Target="https://de.wikipedia.org/wiki/Messing" TargetMode="External"/><Relationship Id="rId42" Type="http://schemas.openxmlformats.org/officeDocument/2006/relationships/hyperlink" Target="https://de.wikipedia.org/wiki/Glas" TargetMode="External"/><Relationship Id="rId47" Type="http://schemas.openxmlformats.org/officeDocument/2006/relationships/hyperlink" Target="https://de.wikipedia.org/wiki/Schwefel" TargetMode="External"/><Relationship Id="rId63" Type="http://schemas.openxmlformats.org/officeDocument/2006/relationships/hyperlink" Target="https://de.wikipedia.org/wiki/Lithium" TargetMode="External"/><Relationship Id="rId68" Type="http://schemas.openxmlformats.org/officeDocument/2006/relationships/hyperlink" Target="https://de.wikipedia.org/wiki/Schnee" TargetMode="External"/><Relationship Id="rId7" Type="http://schemas.openxmlformats.org/officeDocument/2006/relationships/hyperlink" Target="https://de.wikipedia.org/wiki/Rhodium" TargetMode="External"/><Relationship Id="rId2" Type="http://schemas.openxmlformats.org/officeDocument/2006/relationships/hyperlink" Target="https://de.wikipedia.org/wiki/Bismut" TargetMode="External"/><Relationship Id="rId16" Type="http://schemas.openxmlformats.org/officeDocument/2006/relationships/hyperlink" Target="https://de.wikipedia.org/wiki/Nickel" TargetMode="External"/><Relationship Id="rId29" Type="http://schemas.openxmlformats.org/officeDocument/2006/relationships/hyperlink" Target="https://de.wikipedia.org/wiki/Indium" TargetMode="External"/><Relationship Id="rId11" Type="http://schemas.openxmlformats.org/officeDocument/2006/relationships/hyperlink" Target="https://de.wikipedia.org/wiki/Gold" TargetMode="External"/><Relationship Id="rId24" Type="http://schemas.openxmlformats.org/officeDocument/2006/relationships/hyperlink" Target="https://de.wikipedia.org/wiki/Eisen" TargetMode="External"/><Relationship Id="rId32" Type="http://schemas.openxmlformats.org/officeDocument/2006/relationships/hyperlink" Target="https://de.wikipedia.org/wiki/Chrom" TargetMode="External"/><Relationship Id="rId37" Type="http://schemas.openxmlformats.org/officeDocument/2006/relationships/hyperlink" Target="https://de.wikipedia.org/wiki/Titan_(Element)" TargetMode="External"/><Relationship Id="rId40" Type="http://schemas.openxmlformats.org/officeDocument/2006/relationships/hyperlink" Target="https://de.wikipedia.org/wiki/Granit" TargetMode="External"/><Relationship Id="rId45" Type="http://schemas.openxmlformats.org/officeDocument/2006/relationships/hyperlink" Target="https://de.wikipedia.org/wiki/Gips" TargetMode="External"/><Relationship Id="rId53" Type="http://schemas.openxmlformats.org/officeDocument/2006/relationships/hyperlink" Target="https://de.wikipedia.org/wiki/Steinkohle" TargetMode="External"/><Relationship Id="rId58" Type="http://schemas.openxmlformats.org/officeDocument/2006/relationships/hyperlink" Target="https://de.wikipedia.org/wiki/Wachs" TargetMode="External"/><Relationship Id="rId66" Type="http://schemas.openxmlformats.org/officeDocument/2006/relationships/hyperlink" Target="https://de.wikipedia.org/wiki/Holz" TargetMode="External"/><Relationship Id="rId5" Type="http://schemas.openxmlformats.org/officeDocument/2006/relationships/hyperlink" Target="https://de.wikipedia.org/wiki/Blei" TargetMode="External"/><Relationship Id="rId61" Type="http://schemas.openxmlformats.org/officeDocument/2006/relationships/hyperlink" Target="https://de.wikipedia.org/wiki/Eichen" TargetMode="External"/><Relationship Id="rId19" Type="http://schemas.openxmlformats.org/officeDocument/2006/relationships/hyperlink" Target="https://de.wikipedia.org/wiki/Cadmium" TargetMode="External"/><Relationship Id="rId14" Type="http://schemas.openxmlformats.org/officeDocument/2006/relationships/hyperlink" Target="https://de.wikipedia.org/wiki/Iridium" TargetMode="External"/><Relationship Id="rId22" Type="http://schemas.openxmlformats.org/officeDocument/2006/relationships/hyperlink" Target="https://de.wikipedia.org/wiki/Stahl" TargetMode="External"/><Relationship Id="rId27" Type="http://schemas.openxmlformats.org/officeDocument/2006/relationships/hyperlink" Target="https://de.wikipedia.org/wiki/Mangan" TargetMode="External"/><Relationship Id="rId30" Type="http://schemas.openxmlformats.org/officeDocument/2006/relationships/hyperlink" Target="https://de.wikipedia.org/wiki/Zinn" TargetMode="External"/><Relationship Id="rId35" Type="http://schemas.openxmlformats.org/officeDocument/2006/relationships/hyperlink" Target="https://de.wikipedia.org/wiki/Vanadium" TargetMode="External"/><Relationship Id="rId43" Type="http://schemas.openxmlformats.org/officeDocument/2006/relationships/hyperlink" Target="https://de.wikipedia.org/wiki/Sandstein" TargetMode="External"/><Relationship Id="rId48" Type="http://schemas.openxmlformats.org/officeDocument/2006/relationships/hyperlink" Target="https://de.wikipedia.org/wiki/Beryllium" TargetMode="External"/><Relationship Id="rId56" Type="http://schemas.openxmlformats.org/officeDocument/2006/relationships/hyperlink" Target="https://de.wikipedia.org/wiki/Wasser" TargetMode="External"/><Relationship Id="rId64" Type="http://schemas.openxmlformats.org/officeDocument/2006/relationships/hyperlink" Target="https://de.wikipedia.org/wiki/Fichtenholz" TargetMode="External"/><Relationship Id="rId69" Type="http://schemas.openxmlformats.org/officeDocument/2006/relationships/hyperlink" Target="https://de.wikipedia.org/wiki/Schaumstoff" TargetMode="External"/><Relationship Id="rId8" Type="http://schemas.openxmlformats.org/officeDocument/2006/relationships/hyperlink" Target="https://de.wikipedia.org/wiki/Tantal" TargetMode="External"/><Relationship Id="rId51" Type="http://schemas.openxmlformats.org/officeDocument/2006/relationships/hyperlink" Target="https://de.wikipedia.org/wiki/Beton" TargetMode="External"/><Relationship Id="rId3" Type="http://schemas.openxmlformats.org/officeDocument/2006/relationships/hyperlink" Target="https://de.wikipedia.org/wiki/Molybd%C3%A4n" TargetMode="External"/><Relationship Id="rId12" Type="http://schemas.openxmlformats.org/officeDocument/2006/relationships/hyperlink" Target="https://de.wikipedia.org/wiki/Rhenium" TargetMode="External"/><Relationship Id="rId17" Type="http://schemas.openxmlformats.org/officeDocument/2006/relationships/hyperlink" Target="https://de.wikipedia.org/wiki/Cobalt" TargetMode="External"/><Relationship Id="rId25" Type="http://schemas.openxmlformats.org/officeDocument/2006/relationships/hyperlink" Target="https://de.wikipedia.org/wiki/Stahl" TargetMode="External"/><Relationship Id="rId33" Type="http://schemas.openxmlformats.org/officeDocument/2006/relationships/hyperlink" Target="https://de.wikipedia.org/wiki/Zink" TargetMode="External"/><Relationship Id="rId38" Type="http://schemas.openxmlformats.org/officeDocument/2006/relationships/hyperlink" Target="https://de.wikipedia.org/wiki/Eisensilikat" TargetMode="External"/><Relationship Id="rId46" Type="http://schemas.openxmlformats.org/officeDocument/2006/relationships/hyperlink" Target="https://de.wikipedia.org/wiki/Quarzglas" TargetMode="External"/><Relationship Id="rId59" Type="http://schemas.openxmlformats.org/officeDocument/2006/relationships/hyperlink" Target="https://de.wikipedia.org/wiki/Paraffin" TargetMode="External"/><Relationship Id="rId67" Type="http://schemas.openxmlformats.org/officeDocument/2006/relationships/hyperlink" Target="https://de.wikipedia.org/wiki/Balsaholz" TargetMode="External"/><Relationship Id="rId20" Type="http://schemas.openxmlformats.org/officeDocument/2006/relationships/hyperlink" Target="https://de.wikipedia.org/wiki/Neusilber" TargetMode="External"/><Relationship Id="rId41" Type="http://schemas.openxmlformats.org/officeDocument/2006/relationships/hyperlink" Target="https://de.wikipedia.org/wiki/Aluminium" TargetMode="External"/><Relationship Id="rId54" Type="http://schemas.openxmlformats.org/officeDocument/2006/relationships/hyperlink" Target="https://de.wikipedia.org/wiki/Pertinax" TargetMode="External"/><Relationship Id="rId62" Type="http://schemas.openxmlformats.org/officeDocument/2006/relationships/hyperlink" Target="https://de.wikipedia.org/wiki/Kalium" TargetMode="External"/><Relationship Id="rId70" Type="http://schemas.openxmlformats.org/officeDocument/2006/relationships/hyperlink" Target="https://de.wikipedia.org/wiki/Aerogel" TargetMode="External"/><Relationship Id="rId1" Type="http://schemas.openxmlformats.org/officeDocument/2006/relationships/hyperlink" Target="https://de.wikipedia.org/wiki/Kupfer" TargetMode="External"/><Relationship Id="rId6" Type="http://schemas.openxmlformats.org/officeDocument/2006/relationships/hyperlink" Target="https://de.wikipedia.org/wiki/Palladium" TargetMode="External"/><Relationship Id="rId15" Type="http://schemas.openxmlformats.org/officeDocument/2006/relationships/hyperlink" Target="https://de.wikipedia.org/wiki/Osmium" TargetMode="External"/><Relationship Id="rId23" Type="http://schemas.openxmlformats.org/officeDocument/2006/relationships/hyperlink" Target="https://de.wikipedia.org/wiki/Eisen" TargetMode="External"/><Relationship Id="rId28" Type="http://schemas.openxmlformats.org/officeDocument/2006/relationships/hyperlink" Target="https://de.wikipedia.org/wiki/Bronze" TargetMode="External"/><Relationship Id="rId36" Type="http://schemas.openxmlformats.org/officeDocument/2006/relationships/hyperlink" Target="https://de.wikipedia.org/wiki/Eisenoxid" TargetMode="External"/><Relationship Id="rId49" Type="http://schemas.openxmlformats.org/officeDocument/2006/relationships/hyperlink" Target="https://de.wikipedia.org/wiki/Phosphor" TargetMode="External"/><Relationship Id="rId57" Type="http://schemas.openxmlformats.org/officeDocument/2006/relationships/hyperlink" Target="https://de.wikipedia.org/wiki/Eis" TargetMode="External"/><Relationship Id="rId10" Type="http://schemas.openxmlformats.org/officeDocument/2006/relationships/hyperlink" Target="https://de.wikipedia.org/wiki/Wolfram" TargetMode="External"/><Relationship Id="rId31" Type="http://schemas.openxmlformats.org/officeDocument/2006/relationships/hyperlink" Target="https://de.wikipedia.org/wiki/Gusseisen" TargetMode="External"/><Relationship Id="rId44" Type="http://schemas.openxmlformats.org/officeDocument/2006/relationships/hyperlink" Target="https://de.wikipedia.org/wiki/Silicium" TargetMode="External"/><Relationship Id="rId52" Type="http://schemas.openxmlformats.org/officeDocument/2006/relationships/hyperlink" Target="https://de.wikipedia.org/wiki/Magnesium" TargetMode="External"/><Relationship Id="rId60" Type="http://schemas.openxmlformats.org/officeDocument/2006/relationships/hyperlink" Target="https://de.wikipedia.org/wiki/Papier" TargetMode="External"/><Relationship Id="rId65" Type="http://schemas.openxmlformats.org/officeDocument/2006/relationships/hyperlink" Target="https://de.wikipedia.org/wiki/Kork" TargetMode="External"/><Relationship Id="rId4" Type="http://schemas.openxmlformats.org/officeDocument/2006/relationships/hyperlink" Target="https://de.wikipedia.org/wiki/Silber" TargetMode="External"/><Relationship Id="rId9" Type="http://schemas.openxmlformats.org/officeDocument/2006/relationships/hyperlink" Target="https://de.wikipedia.org/wiki/Uran" TargetMode="External"/><Relationship Id="rId13" Type="http://schemas.openxmlformats.org/officeDocument/2006/relationships/hyperlink" Target="https://de.wikipedia.org/wiki/Platin" TargetMode="External"/><Relationship Id="rId18" Type="http://schemas.openxmlformats.org/officeDocument/2006/relationships/hyperlink" Target="https://de.wikipedia.org/wiki/Konstantan" TargetMode="External"/><Relationship Id="rId39" Type="http://schemas.openxmlformats.org/officeDocument/2006/relationships/hyperlink" Target="https://de.wikipedia.org/wiki/Zement" TargetMode="External"/><Relationship Id="rId34" Type="http://schemas.openxmlformats.org/officeDocument/2006/relationships/hyperlink" Target="https://de.wikipedia.org/wiki/Antimon" TargetMode="External"/><Relationship Id="rId50" Type="http://schemas.openxmlformats.org/officeDocument/2006/relationships/hyperlink" Target="https://de.wikipedia.org/wiki/Schotter" TargetMode="External"/><Relationship Id="rId55" Type="http://schemas.openxmlformats.org/officeDocument/2006/relationships/hyperlink" Target="https://de.wikipedia.org/wiki/Polystyr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N282"/>
  <sheetViews>
    <sheetView topLeftCell="A39" zoomScaleNormal="100" workbookViewId="0">
      <selection activeCell="D55" sqref="D55"/>
    </sheetView>
  </sheetViews>
  <sheetFormatPr baseColWidth="10" defaultColWidth="9.109375" defaultRowHeight="13.2" x14ac:dyDescent="0.25"/>
  <cols>
    <col min="1" max="1" width="8.88671875" style="10" customWidth="1"/>
    <col min="2" max="2" width="44.88671875" style="10" customWidth="1"/>
    <col min="3" max="3" width="36.6640625" style="48" customWidth="1"/>
    <col min="4" max="4" width="30.6640625" style="10" customWidth="1"/>
    <col min="5" max="5" width="85.5546875" style="10" bestFit="1" customWidth="1"/>
    <col min="6" max="6" width="19.109375" style="10" bestFit="1" customWidth="1"/>
    <col min="7" max="7" width="45.88671875" style="10" customWidth="1"/>
    <col min="8" max="8" width="18.44140625" style="10" customWidth="1"/>
    <col min="9" max="9" width="15.88671875" style="10" customWidth="1"/>
    <col min="10" max="10" width="18.109375" style="10" customWidth="1"/>
    <col min="11" max="11" width="78.88671875" style="10" bestFit="1" customWidth="1"/>
    <col min="12" max="14" width="9.109375" style="10"/>
    <col min="15" max="15" width="5.5546875" style="10" customWidth="1"/>
    <col min="16" max="19" width="9.109375" style="10"/>
    <col min="20" max="20" width="8.33203125" style="10" bestFit="1" customWidth="1"/>
    <col min="21" max="21" width="9.109375" style="10"/>
    <col min="22" max="22" width="18.5546875" style="10" bestFit="1" customWidth="1"/>
    <col min="23" max="23" width="10.5546875" style="10" bestFit="1" customWidth="1"/>
    <col min="24" max="24" width="12.109375" style="10" customWidth="1"/>
    <col min="25" max="46" width="9.109375" style="10"/>
    <col min="47" max="50" width="0" style="10" hidden="1" customWidth="1"/>
    <col min="51" max="51" width="11.44140625" style="10" hidden="1" customWidth="1"/>
    <col min="52" max="66" width="0" style="10" hidden="1" customWidth="1"/>
    <col min="67" max="16384" width="9.109375" style="10"/>
  </cols>
  <sheetData>
    <row r="1" spans="1:15" ht="71.400000000000006" customHeight="1" x14ac:dyDescent="0.25">
      <c r="A1"/>
      <c r="B1" s="559" t="s">
        <v>572</v>
      </c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</row>
    <row r="2" spans="1:15" ht="15.6" x14ac:dyDescent="0.3">
      <c r="A2"/>
      <c r="B2" s="325" t="s">
        <v>824</v>
      </c>
      <c r="C2"/>
      <c r="D2"/>
      <c r="E2"/>
      <c r="F2"/>
      <c r="G2"/>
      <c r="H2"/>
      <c r="I2"/>
      <c r="J2"/>
      <c r="K2"/>
      <c r="L2"/>
      <c r="M2"/>
      <c r="N2"/>
      <c r="O2"/>
    </row>
    <row r="3" spans="1:15" ht="21" x14ac:dyDescent="0.4">
      <c r="A3"/>
      <c r="B3" s="270"/>
      <c r="C3"/>
      <c r="D3"/>
      <c r="E3"/>
      <c r="F3"/>
      <c r="G3"/>
      <c r="H3"/>
      <c r="I3"/>
      <c r="J3"/>
      <c r="K3"/>
      <c r="L3"/>
      <c r="M3"/>
      <c r="N3"/>
      <c r="O3"/>
    </row>
    <row r="4" spans="1:15" ht="21" x14ac:dyDescent="0.4">
      <c r="A4"/>
      <c r="B4" s="270"/>
      <c r="C4" s="427" t="s">
        <v>690</v>
      </c>
      <c r="D4"/>
      <c r="E4"/>
      <c r="F4"/>
      <c r="G4"/>
      <c r="H4"/>
      <c r="I4"/>
      <c r="J4"/>
      <c r="K4"/>
      <c r="L4"/>
      <c r="M4"/>
      <c r="N4"/>
      <c r="O4"/>
    </row>
    <row r="5" spans="1:15" ht="21.6" thickBot="1" x14ac:dyDescent="0.45">
      <c r="A5"/>
      <c r="B5" s="270" t="s">
        <v>476</v>
      </c>
      <c r="C5" s="428" t="s">
        <v>573</v>
      </c>
      <c r="D5"/>
      <c r="E5" t="s">
        <v>3</v>
      </c>
      <c r="F5"/>
      <c r="G5" s="270" t="s">
        <v>454</v>
      </c>
      <c r="H5" s="270"/>
      <c r="I5"/>
      <c r="J5"/>
      <c r="K5"/>
      <c r="L5"/>
      <c r="M5"/>
      <c r="N5"/>
      <c r="O5"/>
    </row>
    <row r="6" spans="1:15" ht="15.75" customHeight="1" x14ac:dyDescent="0.25">
      <c r="A6"/>
      <c r="B6" s="271" t="s">
        <v>475</v>
      </c>
      <c r="C6" s="429"/>
      <c r="D6" s="160"/>
      <c r="E6" s="213" t="s">
        <v>470</v>
      </c>
      <c r="F6"/>
      <c r="G6" s="430"/>
      <c r="H6" s="422" t="s">
        <v>789</v>
      </c>
      <c r="I6" s="361">
        <f>SUM(C57,C44,C49)</f>
        <v>1.79</v>
      </c>
      <c r="J6" s="263" t="s">
        <v>64</v>
      </c>
      <c r="K6" s="213" t="s">
        <v>681</v>
      </c>
      <c r="L6"/>
      <c r="M6"/>
      <c r="N6"/>
      <c r="O6"/>
    </row>
    <row r="7" spans="1:15" x14ac:dyDescent="0.25">
      <c r="A7"/>
      <c r="B7" s="272" t="s">
        <v>25</v>
      </c>
      <c r="C7" s="46" t="s">
        <v>31</v>
      </c>
      <c r="D7"/>
      <c r="E7" s="216" t="s">
        <v>464</v>
      </c>
      <c r="F7" s="262"/>
      <c r="G7" s="207"/>
      <c r="H7" s="228" t="s">
        <v>682</v>
      </c>
      <c r="I7" s="362">
        <f>C23</f>
        <v>13</v>
      </c>
      <c r="J7" s="176" t="s">
        <v>43</v>
      </c>
      <c r="K7" s="216" t="s">
        <v>557</v>
      </c>
      <c r="L7"/>
      <c r="M7"/>
      <c r="N7"/>
      <c r="O7"/>
    </row>
    <row r="8" spans="1:15" x14ac:dyDescent="0.25">
      <c r="A8"/>
      <c r="B8" s="272" t="s">
        <v>29</v>
      </c>
      <c r="C8" s="152" t="s">
        <v>712</v>
      </c>
      <c r="D8"/>
      <c r="E8" s="216" t="s">
        <v>465</v>
      </c>
      <c r="F8"/>
      <c r="G8" s="207"/>
      <c r="H8" s="228" t="s">
        <v>41</v>
      </c>
      <c r="I8" s="362">
        <f>C28/C41</f>
        <v>384.61538461538464</v>
      </c>
      <c r="J8" s="176" t="s">
        <v>22</v>
      </c>
      <c r="K8" s="216" t="s">
        <v>560</v>
      </c>
      <c r="L8"/>
      <c r="M8"/>
      <c r="N8"/>
      <c r="O8"/>
    </row>
    <row r="9" spans="1:15" x14ac:dyDescent="0.25">
      <c r="A9"/>
      <c r="B9" s="272" t="s">
        <v>26</v>
      </c>
      <c r="C9" s="238"/>
      <c r="D9"/>
      <c r="E9" s="216" t="s">
        <v>466</v>
      </c>
      <c r="F9"/>
      <c r="G9" s="207"/>
      <c r="H9" s="228" t="s">
        <v>583</v>
      </c>
      <c r="I9" s="363">
        <f>3600/C41*C28/1000</f>
        <v>1384.6153846153845</v>
      </c>
      <c r="J9" s="176" t="s">
        <v>584</v>
      </c>
      <c r="K9" s="216" t="s">
        <v>585</v>
      </c>
      <c r="L9"/>
      <c r="M9"/>
      <c r="N9"/>
      <c r="O9"/>
    </row>
    <row r="10" spans="1:15" x14ac:dyDescent="0.25">
      <c r="A10"/>
      <c r="B10" s="272" t="s">
        <v>27</v>
      </c>
      <c r="C10" s="239"/>
      <c r="D10"/>
      <c r="E10" s="216" t="s">
        <v>467</v>
      </c>
      <c r="F10"/>
      <c r="G10" s="207"/>
      <c r="H10" s="228" t="s">
        <v>684</v>
      </c>
      <c r="I10" s="364">
        <f>2000/(I9/1000)</f>
        <v>1444.4444444444446</v>
      </c>
      <c r="J10" s="176" t="s">
        <v>656</v>
      </c>
      <c r="K10" s="216" t="s">
        <v>688</v>
      </c>
      <c r="L10"/>
      <c r="M10"/>
      <c r="N10"/>
      <c r="O10"/>
    </row>
    <row r="11" spans="1:15" x14ac:dyDescent="0.25">
      <c r="A11"/>
      <c r="B11" s="272" t="s">
        <v>30</v>
      </c>
      <c r="C11" s="239"/>
      <c r="D11"/>
      <c r="E11" s="216" t="s">
        <v>468</v>
      </c>
      <c r="F11"/>
      <c r="G11" s="207"/>
      <c r="H11" s="228" t="s">
        <v>685</v>
      </c>
      <c r="I11" s="364">
        <f>5000/(I9/1000)</f>
        <v>3611.1111111111113</v>
      </c>
      <c r="J11" s="176" t="s">
        <v>656</v>
      </c>
      <c r="K11" s="216" t="s">
        <v>687</v>
      </c>
      <c r="L11"/>
      <c r="M11"/>
      <c r="N11"/>
      <c r="O11"/>
    </row>
    <row r="12" spans="1:15" x14ac:dyDescent="0.25">
      <c r="A12"/>
      <c r="B12" s="272" t="s">
        <v>28</v>
      </c>
      <c r="C12" s="240"/>
      <c r="D12"/>
      <c r="E12" s="216" t="s">
        <v>469</v>
      </c>
      <c r="F12"/>
      <c r="G12" s="207"/>
      <c r="H12" s="228" t="s">
        <v>686</v>
      </c>
      <c r="I12" s="364">
        <f>100000/(I9/1000)</f>
        <v>72222.222222222219</v>
      </c>
      <c r="J12" s="176" t="s">
        <v>656</v>
      </c>
      <c r="K12" s="216" t="s">
        <v>689</v>
      </c>
      <c r="L12"/>
      <c r="M12"/>
      <c r="N12"/>
      <c r="O12"/>
    </row>
    <row r="13" spans="1:15" ht="18" thickBot="1" x14ac:dyDescent="0.35">
      <c r="A13"/>
      <c r="B13" s="384" t="s">
        <v>18</v>
      </c>
      <c r="D13"/>
      <c r="E13" s="216"/>
      <c r="F13"/>
      <c r="G13" s="431"/>
      <c r="H13" s="211" t="s">
        <v>790</v>
      </c>
      <c r="I13" s="365">
        <f>C28/C39/1000</f>
        <v>5</v>
      </c>
      <c r="J13" s="269" t="s">
        <v>43</v>
      </c>
      <c r="K13" s="221" t="s">
        <v>678</v>
      </c>
      <c r="L13"/>
      <c r="M13"/>
      <c r="N13"/>
      <c r="O13"/>
    </row>
    <row r="14" spans="1:15" x14ac:dyDescent="0.25">
      <c r="A14"/>
      <c r="B14" s="182" t="s">
        <v>556</v>
      </c>
      <c r="C14" s="49" t="s">
        <v>713</v>
      </c>
      <c r="D14"/>
      <c r="E14" s="216" t="s">
        <v>474</v>
      </c>
      <c r="F14"/>
      <c r="G14"/>
      <c r="H14"/>
      <c r="I14" s="366"/>
      <c r="J14"/>
      <c r="K14"/>
      <c r="L14"/>
      <c r="M14"/>
      <c r="N14"/>
      <c r="O14"/>
    </row>
    <row r="15" spans="1:15" ht="18" thickBot="1" x14ac:dyDescent="0.35">
      <c r="A15"/>
      <c r="B15" s="182" t="s">
        <v>10</v>
      </c>
      <c r="C15" s="165"/>
      <c r="D15"/>
      <c r="E15" s="216"/>
      <c r="F15"/>
      <c r="G15" s="277" t="s">
        <v>694</v>
      </c>
      <c r="H15" s="277"/>
      <c r="I15" s="175" t="s">
        <v>695</v>
      </c>
      <c r="J15"/>
      <c r="K15"/>
      <c r="L15"/>
      <c r="M15"/>
      <c r="N15"/>
      <c r="O15"/>
    </row>
    <row r="16" spans="1:15" x14ac:dyDescent="0.25">
      <c r="A16"/>
      <c r="B16" s="182" t="s">
        <v>11</v>
      </c>
      <c r="C16" s="165"/>
      <c r="D16"/>
      <c r="E16" s="216" t="s">
        <v>471</v>
      </c>
      <c r="F16"/>
      <c r="G16" s="367" t="s">
        <v>372</v>
      </c>
      <c r="H16" s="390"/>
      <c r="I16" s="369">
        <f>C167</f>
        <v>41008.860997750002</v>
      </c>
      <c r="J16" s="263" t="s">
        <v>62</v>
      </c>
      <c r="K16" s="213"/>
      <c r="L16"/>
      <c r="M16"/>
      <c r="N16"/>
      <c r="O16"/>
    </row>
    <row r="17" spans="1:15" x14ac:dyDescent="0.25">
      <c r="A17"/>
      <c r="B17" s="182" t="s">
        <v>39</v>
      </c>
      <c r="C17" s="49" t="s">
        <v>579</v>
      </c>
      <c r="D17"/>
      <c r="E17" s="216" t="s">
        <v>472</v>
      </c>
      <c r="F17"/>
      <c r="G17" s="280" t="s">
        <v>373</v>
      </c>
      <c r="H17" s="391"/>
      <c r="I17" s="131">
        <f>C168</f>
        <v>200553.17549774999</v>
      </c>
      <c r="J17" s="176" t="s">
        <v>62</v>
      </c>
      <c r="K17" s="216"/>
      <c r="L17"/>
      <c r="M17"/>
      <c r="N17"/>
      <c r="O17"/>
    </row>
    <row r="18" spans="1:15" ht="13.8" thickBot="1" x14ac:dyDescent="0.3">
      <c r="A18"/>
      <c r="B18" s="182" t="s">
        <v>463</v>
      </c>
      <c r="C18" s="49" t="s">
        <v>711</v>
      </c>
      <c r="D18"/>
      <c r="E18" s="216" t="s">
        <v>473</v>
      </c>
      <c r="F18"/>
      <c r="G18" s="368" t="s">
        <v>374</v>
      </c>
      <c r="H18" s="392"/>
      <c r="I18" s="370">
        <f>C169</f>
        <v>761114.5760977501</v>
      </c>
      <c r="J18" s="269" t="s">
        <v>62</v>
      </c>
      <c r="K18" s="221"/>
      <c r="L18"/>
      <c r="M18"/>
      <c r="N18"/>
      <c r="O18"/>
    </row>
    <row r="19" spans="1:15" x14ac:dyDescent="0.25">
      <c r="A19"/>
      <c r="B19" s="182" t="s">
        <v>12</v>
      </c>
      <c r="C19" s="153" t="s">
        <v>714</v>
      </c>
      <c r="D19"/>
      <c r="E19" s="216" t="s">
        <v>12</v>
      </c>
      <c r="F19"/>
      <c r="G19"/>
      <c r="H19"/>
      <c r="I19"/>
      <c r="J19"/>
      <c r="K19"/>
      <c r="L19"/>
      <c r="M19"/>
      <c r="N19"/>
      <c r="O19"/>
    </row>
    <row r="20" spans="1:15" ht="18" thickBot="1" x14ac:dyDescent="0.35">
      <c r="A20"/>
      <c r="B20" s="220" t="s">
        <v>715</v>
      </c>
      <c r="C20" s="241"/>
      <c r="D20" s="175"/>
      <c r="E20" s="221"/>
      <c r="F20"/>
      <c r="G20" s="385" t="s">
        <v>522</v>
      </c>
      <c r="H20" s="385"/>
      <c r="I20" s="371" t="s">
        <v>755</v>
      </c>
      <c r="J20" s="269"/>
      <c r="K20" s="175"/>
      <c r="L20"/>
      <c r="M20"/>
      <c r="N20"/>
      <c r="O20"/>
    </row>
    <row r="21" spans="1:15" x14ac:dyDescent="0.25">
      <c r="A21"/>
      <c r="B21"/>
      <c r="C21" s="131"/>
      <c r="D21"/>
      <c r="E21"/>
      <c r="F21"/>
      <c r="G21" s="396" t="s">
        <v>757</v>
      </c>
      <c r="H21" s="393" t="s">
        <v>213</v>
      </c>
      <c r="I21" s="399">
        <f>IF(AND(C184*1000&gt;40000,C30="Hepco"),40000,C184*1000)</f>
        <v>40000</v>
      </c>
      <c r="J21" s="400" t="s">
        <v>23</v>
      </c>
      <c r="K21" s="216" t="s">
        <v>526</v>
      </c>
      <c r="L21"/>
      <c r="M21"/>
      <c r="N21"/>
      <c r="O21"/>
    </row>
    <row r="22" spans="1:15" ht="18" thickBot="1" x14ac:dyDescent="0.35">
      <c r="A22"/>
      <c r="B22" s="277" t="s">
        <v>227</v>
      </c>
      <c r="C22" s="131"/>
      <c r="D22"/>
      <c r="E22" s="262"/>
      <c r="F22"/>
      <c r="G22" s="396" t="s">
        <v>758</v>
      </c>
      <c r="H22" s="394" t="s">
        <v>337</v>
      </c>
      <c r="I22" s="401">
        <f>IF(AND(C182*1000&gt;40000,C30="Hepco"),40000,C182*1000)</f>
        <v>33731.241647406285</v>
      </c>
      <c r="J22" s="400" t="s">
        <v>23</v>
      </c>
      <c r="K22" s="216" t="s">
        <v>525</v>
      </c>
      <c r="L22"/>
      <c r="M22"/>
      <c r="N22"/>
      <c r="O22"/>
    </row>
    <row r="23" spans="1:15" ht="13.8" thickBot="1" x14ac:dyDescent="0.3">
      <c r="A23"/>
      <c r="B23" s="274" t="s">
        <v>691</v>
      </c>
      <c r="C23" s="378">
        <v>13</v>
      </c>
      <c r="D23" s="263" t="s">
        <v>43</v>
      </c>
      <c r="E23" s="213" t="s">
        <v>295</v>
      </c>
      <c r="F23"/>
      <c r="G23" s="396" t="s">
        <v>758</v>
      </c>
      <c r="H23" s="394" t="s">
        <v>336</v>
      </c>
      <c r="I23" s="401">
        <f>IF(AND(C179*1000&gt;40000,C30="Hepco"),40000,C179*1000)</f>
        <v>40000</v>
      </c>
      <c r="J23" s="400" t="s">
        <v>23</v>
      </c>
      <c r="K23" s="216" t="s">
        <v>524</v>
      </c>
      <c r="L23"/>
      <c r="M23"/>
      <c r="N23"/>
      <c r="O23"/>
    </row>
    <row r="24" spans="1:15" ht="14.4" thickTop="1" thickBot="1" x14ac:dyDescent="0.3">
      <c r="A24"/>
      <c r="B24" s="182" t="s">
        <v>20</v>
      </c>
      <c r="C24" s="379">
        <v>2000</v>
      </c>
      <c r="D24" s="176" t="s">
        <v>13</v>
      </c>
      <c r="E24" s="216" t="s">
        <v>483</v>
      </c>
      <c r="F24" s="131"/>
      <c r="G24" s="396" t="s">
        <v>757</v>
      </c>
      <c r="H24" s="394" t="s">
        <v>335</v>
      </c>
      <c r="I24" s="401">
        <f>IF(AND(C176*1000&gt;40000,C30="Hepco"),40000,C176*1000)</f>
        <v>40000</v>
      </c>
      <c r="J24" s="400" t="s">
        <v>23</v>
      </c>
      <c r="K24" s="216" t="s">
        <v>523</v>
      </c>
      <c r="L24"/>
      <c r="M24"/>
      <c r="N24"/>
      <c r="O24"/>
    </row>
    <row r="25" spans="1:15" ht="14.4" thickTop="1" thickBot="1" x14ac:dyDescent="0.3">
      <c r="A25"/>
      <c r="B25" s="182" t="s">
        <v>19</v>
      </c>
      <c r="C25" s="379"/>
      <c r="D25" s="176" t="s">
        <v>13</v>
      </c>
      <c r="E25" s="216" t="s">
        <v>484</v>
      </c>
      <c r="F25"/>
      <c r="G25" s="396" t="s">
        <v>759</v>
      </c>
      <c r="H25" s="394" t="s">
        <v>213</v>
      </c>
      <c r="I25" s="401">
        <f>IF(AND(F184*1000&gt;40000,C30="Hepco"),40000,F184*1000)</f>
        <v>12296.089385474861</v>
      </c>
      <c r="J25" s="400" t="s">
        <v>23</v>
      </c>
      <c r="K25" s="216" t="s">
        <v>598</v>
      </c>
      <c r="L25"/>
      <c r="M25"/>
      <c r="N25"/>
      <c r="O25"/>
    </row>
    <row r="26" spans="1:15" ht="15.6" thickTop="1" thickBot="1" x14ac:dyDescent="0.35">
      <c r="A26"/>
      <c r="B26" s="182" t="s">
        <v>206</v>
      </c>
      <c r="C26" s="380" t="s">
        <v>67</v>
      </c>
      <c r="D26" s="264" t="s">
        <v>14</v>
      </c>
      <c r="E26" s="216" t="s">
        <v>485</v>
      </c>
      <c r="F26" s="432"/>
      <c r="G26" s="396" t="s">
        <v>760</v>
      </c>
      <c r="H26" s="394" t="s">
        <v>337</v>
      </c>
      <c r="I26" s="401">
        <f>IF(AND(F182*1000&gt;40000,C30="Hepco"),40000,F182*1000)</f>
        <v>8908.7286124181319</v>
      </c>
      <c r="J26" s="400" t="s">
        <v>23</v>
      </c>
      <c r="K26" s="216" t="s">
        <v>693</v>
      </c>
      <c r="L26"/>
      <c r="M26"/>
      <c r="N26"/>
      <c r="O26"/>
    </row>
    <row r="27" spans="1:15" ht="14.4" thickTop="1" thickBot="1" x14ac:dyDescent="0.3">
      <c r="A27"/>
      <c r="B27" s="182" t="s">
        <v>680</v>
      </c>
      <c r="C27" s="381">
        <v>60</v>
      </c>
      <c r="D27" s="176" t="s">
        <v>13</v>
      </c>
      <c r="E27" s="216" t="s">
        <v>716</v>
      </c>
      <c r="F27" s="432"/>
      <c r="G27" s="396" t="s">
        <v>759</v>
      </c>
      <c r="H27" s="394" t="s">
        <v>336</v>
      </c>
      <c r="I27" s="401">
        <f>IF(AND(F179*1000&gt;40000,C30="Hepco"),40000,F179*1000)</f>
        <v>11098.000490273815</v>
      </c>
      <c r="J27" s="400" t="s">
        <v>76</v>
      </c>
      <c r="K27" s="216" t="s">
        <v>599</v>
      </c>
      <c r="L27"/>
      <c r="M27"/>
      <c r="N27"/>
      <c r="O27"/>
    </row>
    <row r="28" spans="1:15" ht="16.8" thickTop="1" thickBot="1" x14ac:dyDescent="0.35">
      <c r="A28"/>
      <c r="B28" s="182" t="s">
        <v>15</v>
      </c>
      <c r="C28" s="382">
        <f>IF(C26 ="180°",C24 * 2 + 1000,IF(C26 ="45°",C24 * 2 + C25 * 2 + 2000,IF(C26 ="22.5°",C24 * 2 + C25 * 2 + 4000,C24)))</f>
        <v>5000</v>
      </c>
      <c r="D28" s="176" t="s">
        <v>45</v>
      </c>
      <c r="E28" s="216" t="s">
        <v>482</v>
      </c>
      <c r="F28" s="433"/>
      <c r="G28" s="397" t="s">
        <v>760</v>
      </c>
      <c r="H28" s="395" t="s">
        <v>335</v>
      </c>
      <c r="I28" s="402">
        <f>IF(AND(F176*1000&gt;40000,C30="Hepco"),40000,F176*1000)</f>
        <v>11697.262461646234</v>
      </c>
      <c r="J28" s="403" t="s">
        <v>76</v>
      </c>
      <c r="K28" s="221" t="s">
        <v>600</v>
      </c>
      <c r="L28"/>
      <c r="M28"/>
      <c r="N28"/>
      <c r="O28"/>
    </row>
    <row r="29" spans="1:15" ht="27.6" thickTop="1" thickBot="1" x14ac:dyDescent="0.3">
      <c r="A29"/>
      <c r="B29" s="182" t="s">
        <v>655</v>
      </c>
      <c r="C29" s="381">
        <v>90</v>
      </c>
      <c r="D29" s="176" t="s">
        <v>14</v>
      </c>
      <c r="E29" s="267" t="s">
        <v>856</v>
      </c>
      <c r="F29"/>
      <c r="G29" s="398" t="s">
        <v>761</v>
      </c>
      <c r="H29" s="394" t="s">
        <v>337</v>
      </c>
      <c r="I29" s="404">
        <f>IF(ISNUMBER(C227),C227*1000,"N/A")</f>
        <v>3073.8769154394067</v>
      </c>
      <c r="J29" s="405" t="s">
        <v>22</v>
      </c>
      <c r="K29" s="388" t="s">
        <v>679</v>
      </c>
      <c r="L29"/>
      <c r="M29"/>
      <c r="N29"/>
      <c r="O29"/>
    </row>
    <row r="30" spans="1:15" ht="27.6" thickTop="1" thickBot="1" x14ac:dyDescent="0.3">
      <c r="A30"/>
      <c r="B30" s="182" t="s">
        <v>576</v>
      </c>
      <c r="C30" s="53" t="s">
        <v>204</v>
      </c>
      <c r="D30" s="265" t="s">
        <v>205</v>
      </c>
      <c r="E30" s="216" t="s">
        <v>683</v>
      </c>
      <c r="F30"/>
      <c r="G30" s="396" t="s">
        <v>762</v>
      </c>
      <c r="H30" s="394" t="s">
        <v>336</v>
      </c>
      <c r="I30" s="401">
        <f>IF(ISNUMBER(C241),C241*1000,"N/A")</f>
        <v>4000</v>
      </c>
      <c r="J30" s="406" t="s">
        <v>22</v>
      </c>
      <c r="K30" s="267" t="s">
        <v>722</v>
      </c>
      <c r="L30"/>
      <c r="M30"/>
      <c r="N30"/>
      <c r="O30"/>
    </row>
    <row r="31" spans="1:15" ht="27.6" thickTop="1" thickBot="1" x14ac:dyDescent="0.3">
      <c r="A31"/>
      <c r="B31" s="275" t="s">
        <v>57</v>
      </c>
      <c r="C31" s="53" t="s">
        <v>60</v>
      </c>
      <c r="D31" s="266" t="s">
        <v>58</v>
      </c>
      <c r="E31" s="267" t="s">
        <v>59</v>
      </c>
      <c r="F31"/>
      <c r="G31" s="397" t="s">
        <v>761</v>
      </c>
      <c r="H31" s="395" t="s">
        <v>335</v>
      </c>
      <c r="I31" s="402">
        <f>IF(ISNUMBER(C255),C255*1000,"N/A")</f>
        <v>4000</v>
      </c>
      <c r="J31" s="407" t="s">
        <v>22</v>
      </c>
      <c r="K31" s="360" t="s">
        <v>722</v>
      </c>
      <c r="L31"/>
      <c r="M31"/>
      <c r="N31"/>
      <c r="O31"/>
    </row>
    <row r="32" spans="1:15" ht="14.4" thickTop="1" thickBot="1" x14ac:dyDescent="0.3">
      <c r="A32"/>
      <c r="B32" s="275" t="s">
        <v>825</v>
      </c>
      <c r="C32" s="525" t="s">
        <v>828</v>
      </c>
      <c r="D32" s="266" t="s">
        <v>826</v>
      </c>
      <c r="E32" s="267"/>
      <c r="F32"/>
      <c r="G32"/>
      <c r="H32"/>
      <c r="I32"/>
      <c r="J32"/>
      <c r="K32"/>
      <c r="L32"/>
      <c r="M32"/>
      <c r="N32"/>
      <c r="O32"/>
    </row>
    <row r="33" spans="1:66" ht="14.4" thickTop="1" thickBot="1" x14ac:dyDescent="0.3">
      <c r="A33"/>
      <c r="B33" s="275" t="s">
        <v>840</v>
      </c>
      <c r="C33" s="383" t="s">
        <v>839</v>
      </c>
      <c r="D33" s="266" t="s">
        <v>841</v>
      </c>
      <c r="E33" s="267" t="s">
        <v>842</v>
      </c>
      <c r="F33"/>
      <c r="G33"/>
      <c r="H33"/>
      <c r="I33"/>
      <c r="J33"/>
      <c r="K33"/>
      <c r="L33"/>
      <c r="M33"/>
      <c r="N33"/>
      <c r="O33"/>
    </row>
    <row r="34" spans="1:66" ht="14.4" thickTop="1" thickBot="1" x14ac:dyDescent="0.3">
      <c r="A34"/>
      <c r="B34" s="220" t="s">
        <v>296</v>
      </c>
      <c r="C34" s="383">
        <v>20</v>
      </c>
      <c r="D34" s="268" t="s">
        <v>51</v>
      </c>
      <c r="E34" s="221" t="s">
        <v>574</v>
      </c>
      <c r="F34"/>
      <c r="G34"/>
      <c r="H34"/>
      <c r="I34"/>
      <c r="J34"/>
      <c r="K34"/>
      <c r="L34"/>
      <c r="M34"/>
      <c r="N34"/>
      <c r="O34"/>
    </row>
    <row r="35" spans="1:66" ht="18" thickBot="1" x14ac:dyDescent="0.35">
      <c r="A35"/>
      <c r="B35"/>
      <c r="C35" s="131"/>
      <c r="D35"/>
      <c r="E35"/>
      <c r="F35"/>
      <c r="G35" s="385" t="s">
        <v>661</v>
      </c>
      <c r="H35" s="277"/>
      <c r="I35" t="s">
        <v>696</v>
      </c>
      <c r="J35"/>
      <c r="K35"/>
      <c r="L35"/>
      <c r="M35"/>
      <c r="N35"/>
      <c r="O35"/>
      <c r="AV35" s="327" t="s">
        <v>662</v>
      </c>
      <c r="AW35" s="328" t="s">
        <v>663</v>
      </c>
      <c r="AX35" s="328" t="s">
        <v>664</v>
      </c>
      <c r="AY35" s="329" t="s">
        <v>665</v>
      </c>
      <c r="AZ35" s="330" t="s">
        <v>666</v>
      </c>
      <c r="BA35" s="331" t="s">
        <v>667</v>
      </c>
      <c r="BB35" s="332" t="s">
        <v>666</v>
      </c>
      <c r="BC35" s="331" t="s">
        <v>668</v>
      </c>
      <c r="BD35" s="327" t="s">
        <v>669</v>
      </c>
      <c r="BE35" s="328" t="s">
        <v>670</v>
      </c>
      <c r="BF35" s="328" t="s">
        <v>671</v>
      </c>
      <c r="BG35" s="328" t="s">
        <v>672</v>
      </c>
      <c r="BH35" s="326" t="s">
        <v>8</v>
      </c>
      <c r="BI35" s="333" t="s">
        <v>673</v>
      </c>
      <c r="BJ35" s="334" t="s">
        <v>666</v>
      </c>
      <c r="BK35" s="335" t="s">
        <v>265</v>
      </c>
      <c r="BL35" s="336" t="s">
        <v>674</v>
      </c>
      <c r="BM35" s="337" t="s">
        <v>676</v>
      </c>
      <c r="BN35" s="338" t="s">
        <v>675</v>
      </c>
    </row>
    <row r="36" spans="1:66" ht="18" thickBot="1" x14ac:dyDescent="0.35">
      <c r="A36"/>
      <c r="B36" s="277" t="s">
        <v>40</v>
      </c>
      <c r="C36" s="131"/>
      <c r="D36"/>
      <c r="E36"/>
      <c r="F36"/>
      <c r="G36" s="218" t="s">
        <v>785</v>
      </c>
      <c r="H36" s="416" t="s">
        <v>213</v>
      </c>
      <c r="I36" s="419">
        <f t="shared" ref="I36:I43" si="0">4*BJ36+2*BK36+BL36</f>
        <v>0.25198420997897469</v>
      </c>
      <c r="J36" s="263" t="s">
        <v>44</v>
      </c>
      <c r="K36" s="213"/>
      <c r="L36"/>
      <c r="M36"/>
      <c r="N36"/>
      <c r="O36"/>
      <c r="AV36" s="143">
        <v>200</v>
      </c>
      <c r="AW36" s="76">
        <v>4000</v>
      </c>
      <c r="AX36" s="76">
        <f t="shared" ref="AX36:AX43" si="1">I21</f>
        <v>40000</v>
      </c>
      <c r="AY36" s="76">
        <f t="shared" ref="AY36:AY43" si="2">10*AX36</f>
        <v>400000</v>
      </c>
      <c r="AZ36" s="57">
        <f t="shared" ref="AZ36:AZ43" si="3">IF(AY36 &lt;&gt; 0,POWER(AV36/(2*AY36),1/3),0)</f>
        <v>6.2996052494743673E-2</v>
      </c>
      <c r="BA36" s="58" t="str">
        <f t="shared" ref="BA36:BA43" si="4">IF(AND(AY36*AZ36&lt;AX36,AY36*AZ36*AZ36&lt;AW36),"JerkOnly",IF(AY36*AW36&lt;AX36*AX36,"JerkVelocity","AccelReached"))</f>
        <v>JerkOnly</v>
      </c>
      <c r="BB36" s="59">
        <f t="shared" ref="BB36:BB43" si="5">IF(AND(BA36="JerkVelocity",AY36&lt;&gt;0),SQRT((AW36/AY36)),0)</f>
        <v>0</v>
      </c>
      <c r="BC36" s="60">
        <f t="shared" ref="BC36:BC43" si="6">IF(AND(BA36="JerkVelocity",AW36 &gt; 0),AV36/AW36-2*BB36,0)</f>
        <v>0</v>
      </c>
      <c r="BD36" s="61">
        <f t="shared" ref="BD36:BD43" si="7">IF(AND(BA36="AccelReached",AY36 &lt;&gt;0),AX36/AY36,0)</f>
        <v>0</v>
      </c>
      <c r="BE36" s="62">
        <f t="shared" ref="BE36:BE43" si="8">IF(BA36="AccelReached",AX36*BD36/2,0)</f>
        <v>0</v>
      </c>
      <c r="BF36" s="61">
        <f t="shared" ref="BF36:BF43" si="9">IF(AND(BA36="AccelReached",AX36&lt;&gt;0),(AW36-2*BE36)/AX36,0)</f>
        <v>0</v>
      </c>
      <c r="BG36" s="61">
        <f t="shared" ref="BG36:BG43" si="10">IF(AND(BA36="AccelReached", AW36&lt;&gt;0),(AV36-(BD36*BE36*4+BF36*BE36*2+AX36*BF36*BD36*2 +BF36*BF36*AX36))/AW36,0)</f>
        <v>0</v>
      </c>
      <c r="BH36" s="63" t="str">
        <f t="shared" ref="BH36:BH43" si="11">IF(BG36&gt;0,"VelocityReached","AccelLimited")</f>
        <v>AccelLimited</v>
      </c>
      <c r="BI36" s="61">
        <f t="shared" ref="BI36:BI43" si="12">IF(AND(BH36="AccelLimited",BA36="AccelReached",AX36&lt;&gt;0),-1.5*BD36+SQRT(BD36*BD36/4+AV36/AX36),0)</f>
        <v>0</v>
      </c>
      <c r="BJ36" s="64">
        <f t="shared" ref="BJ36:BJ43" si="13">IF(BD36&lt;&gt;0,BD36,IF(BB36&lt;&gt;0,BB36,AZ36))</f>
        <v>6.2996052494743673E-2</v>
      </c>
      <c r="BK36" s="64">
        <f t="shared" ref="BK36:BK43" si="14">IF(BH36="AccelLimited",BI36,BF36)</f>
        <v>0</v>
      </c>
      <c r="BL36" s="65">
        <f t="shared" ref="BL36:BL43" si="15">IF(BG36&gt;0,BG36,IF(BC36&gt;0,BC36,0))</f>
        <v>0</v>
      </c>
      <c r="BM36" s="78">
        <f t="shared" ref="BM36:BM43" si="16">BJ36*BJ36*AY36+BK36*AX36</f>
        <v>1587.4010519682004</v>
      </c>
      <c r="BN36" s="76">
        <f t="shared" ref="BN36:BN43" si="17">IF(OR(BI36&gt;0,BG36&gt;0),AX36,BJ36*AY36)</f>
        <v>25198.420997897469</v>
      </c>
    </row>
    <row r="37" spans="1:66" ht="13.8" thickBot="1" x14ac:dyDescent="0.3">
      <c r="A37"/>
      <c r="B37" s="274" t="s">
        <v>530</v>
      </c>
      <c r="C37" s="372">
        <v>60</v>
      </c>
      <c r="D37" s="263" t="s">
        <v>42</v>
      </c>
      <c r="E37" s="213" t="s">
        <v>558</v>
      </c>
      <c r="F37"/>
      <c r="G37" s="218"/>
      <c r="H37" s="417" t="s">
        <v>337</v>
      </c>
      <c r="I37" s="386">
        <f t="shared" si="0"/>
        <v>0.26671608969542776</v>
      </c>
      <c r="J37" s="176" t="s">
        <v>44</v>
      </c>
      <c r="K37" s="216"/>
      <c r="L37"/>
      <c r="M37"/>
      <c r="N37"/>
      <c r="O37"/>
      <c r="AV37" s="143">
        <v>200</v>
      </c>
      <c r="AW37" s="76">
        <v>4000</v>
      </c>
      <c r="AX37" s="76">
        <f t="shared" si="1"/>
        <v>33731.241647406285</v>
      </c>
      <c r="AY37" s="76">
        <f t="shared" si="2"/>
        <v>337312.41647406283</v>
      </c>
      <c r="AZ37" s="57">
        <f t="shared" si="3"/>
        <v>6.667902242385694E-2</v>
      </c>
      <c r="BA37" s="58" t="str">
        <f t="shared" si="4"/>
        <v>JerkOnly</v>
      </c>
      <c r="BB37" s="59">
        <f t="shared" si="5"/>
        <v>0</v>
      </c>
      <c r="BC37" s="60">
        <f t="shared" si="6"/>
        <v>0</v>
      </c>
      <c r="BD37" s="61">
        <f t="shared" si="7"/>
        <v>0</v>
      </c>
      <c r="BE37" s="62">
        <f t="shared" si="8"/>
        <v>0</v>
      </c>
      <c r="BF37" s="61">
        <f t="shared" si="9"/>
        <v>0</v>
      </c>
      <c r="BG37" s="61">
        <f t="shared" si="10"/>
        <v>0</v>
      </c>
      <c r="BH37" s="63" t="str">
        <f t="shared" si="11"/>
        <v>AccelLimited</v>
      </c>
      <c r="BI37" s="61">
        <f t="shared" si="12"/>
        <v>0</v>
      </c>
      <c r="BJ37" s="64">
        <f t="shared" si="13"/>
        <v>6.667902242385694E-2</v>
      </c>
      <c r="BK37" s="64">
        <f t="shared" si="14"/>
        <v>0</v>
      </c>
      <c r="BL37" s="65">
        <f t="shared" si="15"/>
        <v>0</v>
      </c>
      <c r="BM37" s="78">
        <f t="shared" si="16"/>
        <v>1499.7220469780191</v>
      </c>
      <c r="BN37" s="76">
        <f t="shared" si="17"/>
        <v>22491.662181919408</v>
      </c>
    </row>
    <row r="38" spans="1:66" ht="27" thickBot="1" x14ac:dyDescent="0.3">
      <c r="A38"/>
      <c r="B38" s="182" t="s">
        <v>531</v>
      </c>
      <c r="C38" s="373">
        <v>1</v>
      </c>
      <c r="D38" s="176" t="s">
        <v>297</v>
      </c>
      <c r="E38" s="267" t="s">
        <v>534</v>
      </c>
      <c r="F38"/>
      <c r="G38" s="218"/>
      <c r="H38" s="417" t="s">
        <v>336</v>
      </c>
      <c r="I38" s="386">
        <f t="shared" si="0"/>
        <v>0.25198420997897469</v>
      </c>
      <c r="J38" s="176" t="s">
        <v>44</v>
      </c>
      <c r="K38" s="216"/>
      <c r="L38"/>
      <c r="M38"/>
      <c r="N38"/>
      <c r="O38"/>
      <c r="AV38" s="143">
        <v>200</v>
      </c>
      <c r="AW38" s="76">
        <v>4000</v>
      </c>
      <c r="AX38" s="76">
        <f t="shared" si="1"/>
        <v>40000</v>
      </c>
      <c r="AY38" s="76">
        <f t="shared" si="2"/>
        <v>400000</v>
      </c>
      <c r="AZ38" s="57">
        <f t="shared" si="3"/>
        <v>6.2996052494743673E-2</v>
      </c>
      <c r="BA38" s="58" t="str">
        <f t="shared" si="4"/>
        <v>JerkOnly</v>
      </c>
      <c r="BB38" s="59">
        <f t="shared" si="5"/>
        <v>0</v>
      </c>
      <c r="BC38" s="60">
        <f t="shared" si="6"/>
        <v>0</v>
      </c>
      <c r="BD38" s="61">
        <f t="shared" si="7"/>
        <v>0</v>
      </c>
      <c r="BE38" s="62">
        <f t="shared" si="8"/>
        <v>0</v>
      </c>
      <c r="BF38" s="61">
        <f t="shared" si="9"/>
        <v>0</v>
      </c>
      <c r="BG38" s="61">
        <f t="shared" si="10"/>
        <v>0</v>
      </c>
      <c r="BH38" s="63" t="str">
        <f t="shared" si="11"/>
        <v>AccelLimited</v>
      </c>
      <c r="BI38" s="61">
        <f t="shared" si="12"/>
        <v>0</v>
      </c>
      <c r="BJ38" s="64">
        <f t="shared" si="13"/>
        <v>6.2996052494743673E-2</v>
      </c>
      <c r="BK38" s="64">
        <f t="shared" si="14"/>
        <v>0</v>
      </c>
      <c r="BL38" s="65">
        <f t="shared" si="15"/>
        <v>0</v>
      </c>
      <c r="BM38" s="78">
        <f t="shared" si="16"/>
        <v>1587.4010519682004</v>
      </c>
      <c r="BN38" s="76">
        <f t="shared" si="17"/>
        <v>25198.420997897469</v>
      </c>
    </row>
    <row r="39" spans="1:66" ht="13.8" thickBot="1" x14ac:dyDescent="0.3">
      <c r="A39"/>
      <c r="B39" s="182" t="s">
        <v>717</v>
      </c>
      <c r="C39" s="374">
        <f>IF(C37=0,0,60/(C37*C38) )</f>
        <v>1</v>
      </c>
      <c r="D39" s="176" t="s">
        <v>44</v>
      </c>
      <c r="E39" s="216" t="s">
        <v>582</v>
      </c>
      <c r="F39"/>
      <c r="G39" s="218"/>
      <c r="H39" s="418" t="s">
        <v>335</v>
      </c>
      <c r="I39" s="386">
        <f t="shared" si="0"/>
        <v>0.25198420997897469</v>
      </c>
      <c r="J39" s="176" t="s">
        <v>44</v>
      </c>
      <c r="K39" s="216"/>
      <c r="L39"/>
      <c r="M39"/>
      <c r="N39"/>
      <c r="O39"/>
      <c r="AV39" s="143">
        <v>200</v>
      </c>
      <c r="AW39" s="76">
        <v>4000</v>
      </c>
      <c r="AX39" s="76">
        <f t="shared" si="1"/>
        <v>40000</v>
      </c>
      <c r="AY39" s="76">
        <f t="shared" si="2"/>
        <v>400000</v>
      </c>
      <c r="AZ39" s="57">
        <f t="shared" si="3"/>
        <v>6.2996052494743673E-2</v>
      </c>
      <c r="BA39" s="58" t="str">
        <f t="shared" si="4"/>
        <v>JerkOnly</v>
      </c>
      <c r="BB39" s="59">
        <f t="shared" si="5"/>
        <v>0</v>
      </c>
      <c r="BC39" s="60">
        <f t="shared" si="6"/>
        <v>0</v>
      </c>
      <c r="BD39" s="61">
        <f t="shared" si="7"/>
        <v>0</v>
      </c>
      <c r="BE39" s="62">
        <f t="shared" si="8"/>
        <v>0</v>
      </c>
      <c r="BF39" s="61">
        <f t="shared" si="9"/>
        <v>0</v>
      </c>
      <c r="BG39" s="61">
        <f t="shared" si="10"/>
        <v>0</v>
      </c>
      <c r="BH39" s="63" t="str">
        <f t="shared" si="11"/>
        <v>AccelLimited</v>
      </c>
      <c r="BI39" s="61">
        <f t="shared" si="12"/>
        <v>0</v>
      </c>
      <c r="BJ39" s="64">
        <f t="shared" si="13"/>
        <v>6.2996052494743673E-2</v>
      </c>
      <c r="BK39" s="64">
        <f t="shared" si="14"/>
        <v>0</v>
      </c>
      <c r="BL39" s="65">
        <f t="shared" si="15"/>
        <v>0</v>
      </c>
      <c r="BM39" s="78">
        <f t="shared" si="16"/>
        <v>1587.4010519682004</v>
      </c>
      <c r="BN39" s="76">
        <f t="shared" si="17"/>
        <v>25198.420997897469</v>
      </c>
    </row>
    <row r="40" spans="1:66" ht="13.8" thickBot="1" x14ac:dyDescent="0.3">
      <c r="A40"/>
      <c r="B40" s="182" t="s">
        <v>532</v>
      </c>
      <c r="C40" s="374">
        <f>C37*C38</f>
        <v>60</v>
      </c>
      <c r="D40" s="176" t="s">
        <v>535</v>
      </c>
      <c r="E40" s="216" t="s">
        <v>559</v>
      </c>
      <c r="F40"/>
      <c r="G40" s="421" t="s">
        <v>786</v>
      </c>
      <c r="H40" s="417" t="s">
        <v>213</v>
      </c>
      <c r="I40" s="419">
        <f t="shared" si="0"/>
        <v>0.37336848205243739</v>
      </c>
      <c r="J40" s="263" t="s">
        <v>44</v>
      </c>
      <c r="K40" s="213"/>
      <c r="L40"/>
      <c r="M40"/>
      <c r="N40"/>
      <c r="O40"/>
      <c r="AV40" s="143">
        <v>200</v>
      </c>
      <c r="AW40" s="76">
        <v>4000</v>
      </c>
      <c r="AX40" s="76">
        <f t="shared" si="1"/>
        <v>12296.089385474861</v>
      </c>
      <c r="AY40" s="76">
        <f t="shared" si="2"/>
        <v>122960.8938547486</v>
      </c>
      <c r="AZ40" s="57">
        <f t="shared" si="3"/>
        <v>9.3342120513109347E-2</v>
      </c>
      <c r="BA40" s="58" t="str">
        <f t="shared" si="4"/>
        <v>JerkOnly</v>
      </c>
      <c r="BB40" s="59">
        <f t="shared" si="5"/>
        <v>0</v>
      </c>
      <c r="BC40" s="60">
        <f t="shared" si="6"/>
        <v>0</v>
      </c>
      <c r="BD40" s="61">
        <f t="shared" si="7"/>
        <v>0</v>
      </c>
      <c r="BE40" s="62">
        <f t="shared" si="8"/>
        <v>0</v>
      </c>
      <c r="BF40" s="61">
        <f t="shared" si="9"/>
        <v>0</v>
      </c>
      <c r="BG40" s="61">
        <f t="shared" si="10"/>
        <v>0</v>
      </c>
      <c r="BH40" s="63" t="str">
        <f t="shared" si="11"/>
        <v>AccelLimited</v>
      </c>
      <c r="BI40" s="61">
        <f t="shared" si="12"/>
        <v>0</v>
      </c>
      <c r="BJ40" s="64">
        <f t="shared" si="13"/>
        <v>9.3342120513109347E-2</v>
      </c>
      <c r="BK40" s="64">
        <f t="shared" si="14"/>
        <v>0</v>
      </c>
      <c r="BL40" s="65">
        <f t="shared" si="15"/>
        <v>0</v>
      </c>
      <c r="BM40" s="78">
        <f t="shared" si="16"/>
        <v>1071.3277076875033</v>
      </c>
      <c r="BN40" s="76">
        <f t="shared" si="17"/>
        <v>11477.43057258959</v>
      </c>
    </row>
    <row r="41" spans="1:66" ht="13.8" thickBot="1" x14ac:dyDescent="0.3">
      <c r="A41"/>
      <c r="B41" s="220" t="s">
        <v>16</v>
      </c>
      <c r="C41" s="375">
        <f>C39*I7</f>
        <v>13</v>
      </c>
      <c r="D41" s="269" t="s">
        <v>21</v>
      </c>
      <c r="E41" s="221" t="s">
        <v>718</v>
      </c>
      <c r="F41"/>
      <c r="G41" s="218"/>
      <c r="H41" s="417" t="s">
        <v>337</v>
      </c>
      <c r="I41" s="386">
        <f t="shared" si="0"/>
        <v>0.41591069964857502</v>
      </c>
      <c r="J41" s="176" t="s">
        <v>44</v>
      </c>
      <c r="K41" s="216"/>
      <c r="L41"/>
      <c r="M41"/>
      <c r="N41"/>
      <c r="O41"/>
      <c r="AV41" s="143">
        <v>200</v>
      </c>
      <c r="AW41" s="76">
        <v>4000</v>
      </c>
      <c r="AX41" s="76">
        <f t="shared" si="1"/>
        <v>8908.7286124181319</v>
      </c>
      <c r="AY41" s="76">
        <f t="shared" si="2"/>
        <v>89087.286124181323</v>
      </c>
      <c r="AZ41" s="57">
        <f t="shared" si="3"/>
        <v>0.1039269280500722</v>
      </c>
      <c r="BA41" s="58" t="str">
        <f t="shared" si="4"/>
        <v>AccelReached</v>
      </c>
      <c r="BB41" s="59">
        <f t="shared" si="5"/>
        <v>0</v>
      </c>
      <c r="BC41" s="60">
        <f t="shared" si="6"/>
        <v>0</v>
      </c>
      <c r="BD41" s="61">
        <f t="shared" si="7"/>
        <v>9.9999999999999992E-2</v>
      </c>
      <c r="BE41" s="62">
        <f t="shared" si="8"/>
        <v>445.43643062090655</v>
      </c>
      <c r="BF41" s="61">
        <f t="shared" si="9"/>
        <v>0.34899785076226092</v>
      </c>
      <c r="BG41" s="61">
        <f t="shared" si="10"/>
        <v>-0.49899785076226089</v>
      </c>
      <c r="BH41" s="63" t="str">
        <f t="shared" si="11"/>
        <v>AccelLimited</v>
      </c>
      <c r="BI41" s="61">
        <f t="shared" si="12"/>
        <v>7.9553498242875276E-3</v>
      </c>
      <c r="BJ41" s="64">
        <f t="shared" si="13"/>
        <v>9.9999999999999992E-2</v>
      </c>
      <c r="BK41" s="64">
        <f t="shared" si="14"/>
        <v>7.9553498242875276E-3</v>
      </c>
      <c r="BL41" s="65">
        <f t="shared" si="15"/>
        <v>0</v>
      </c>
      <c r="BM41" s="78">
        <f t="shared" si="16"/>
        <v>961.74491384323892</v>
      </c>
      <c r="BN41" s="76">
        <f t="shared" si="17"/>
        <v>8908.7286124181319</v>
      </c>
    </row>
    <row r="42" spans="1:66" ht="13.8" thickBot="1" x14ac:dyDescent="0.3">
      <c r="A42"/>
      <c r="B42" s="160"/>
      <c r="C42" s="434"/>
      <c r="D42" s="263"/>
      <c r="E42" s="160"/>
      <c r="F42"/>
      <c r="G42" s="218"/>
      <c r="H42" s="417" t="s">
        <v>336</v>
      </c>
      <c r="I42" s="386">
        <f t="shared" si="0"/>
        <v>0.38634777142355942</v>
      </c>
      <c r="J42" s="176" t="s">
        <v>44</v>
      </c>
      <c r="K42" s="216"/>
      <c r="L42"/>
      <c r="M42"/>
      <c r="N42"/>
      <c r="O42"/>
      <c r="AV42" s="143">
        <v>200</v>
      </c>
      <c r="AW42" s="76">
        <v>4000</v>
      </c>
      <c r="AX42" s="76">
        <f t="shared" si="1"/>
        <v>11098.000490273815</v>
      </c>
      <c r="AY42" s="76">
        <f t="shared" si="2"/>
        <v>110980.00490273815</v>
      </c>
      <c r="AZ42" s="57">
        <f t="shared" si="3"/>
        <v>9.6586942855889854E-2</v>
      </c>
      <c r="BA42" s="58" t="str">
        <f t="shared" si="4"/>
        <v>JerkOnly</v>
      </c>
      <c r="BB42" s="59">
        <f t="shared" si="5"/>
        <v>0</v>
      </c>
      <c r="BC42" s="60">
        <f t="shared" si="6"/>
        <v>0</v>
      </c>
      <c r="BD42" s="61">
        <f t="shared" si="7"/>
        <v>0</v>
      </c>
      <c r="BE42" s="62">
        <f t="shared" si="8"/>
        <v>0</v>
      </c>
      <c r="BF42" s="61">
        <f t="shared" si="9"/>
        <v>0</v>
      </c>
      <c r="BG42" s="61">
        <f t="shared" si="10"/>
        <v>0</v>
      </c>
      <c r="BH42" s="63" t="str">
        <f t="shared" si="11"/>
        <v>AccelLimited</v>
      </c>
      <c r="BI42" s="61">
        <f t="shared" si="12"/>
        <v>0</v>
      </c>
      <c r="BJ42" s="64">
        <f t="shared" si="13"/>
        <v>9.6586942855889854E-2</v>
      </c>
      <c r="BK42" s="64">
        <f t="shared" si="14"/>
        <v>0</v>
      </c>
      <c r="BL42" s="65">
        <f t="shared" si="15"/>
        <v>0</v>
      </c>
      <c r="BM42" s="78">
        <f t="shared" si="16"/>
        <v>1035.3366308446327</v>
      </c>
      <c r="BN42" s="76">
        <f t="shared" si="17"/>
        <v>10719.219391687146</v>
      </c>
    </row>
    <row r="43" spans="1:66" ht="18" thickBot="1" x14ac:dyDescent="0.35">
      <c r="A43"/>
      <c r="B43" s="385" t="s">
        <v>226</v>
      </c>
      <c r="C43" s="370"/>
      <c r="D43" s="175"/>
      <c r="E43" s="175" t="s">
        <v>479</v>
      </c>
      <c r="F43"/>
      <c r="G43" s="222"/>
      <c r="H43" s="418" t="s">
        <v>335</v>
      </c>
      <c r="I43" s="420">
        <f t="shared" si="0"/>
        <v>0.37963412723500772</v>
      </c>
      <c r="J43" s="269" t="s">
        <v>44</v>
      </c>
      <c r="K43" s="221"/>
      <c r="L43"/>
      <c r="M43"/>
      <c r="N43"/>
      <c r="O43"/>
      <c r="AV43" s="339">
        <v>200</v>
      </c>
      <c r="AW43" s="340">
        <v>4000</v>
      </c>
      <c r="AX43" s="340">
        <f t="shared" si="1"/>
        <v>11697.262461646234</v>
      </c>
      <c r="AY43" s="340">
        <f t="shared" si="2"/>
        <v>116972.62461646234</v>
      </c>
      <c r="AZ43" s="341">
        <f t="shared" si="3"/>
        <v>9.4908531808751931E-2</v>
      </c>
      <c r="BA43" s="342" t="str">
        <f t="shared" si="4"/>
        <v>JerkOnly</v>
      </c>
      <c r="BB43" s="343">
        <f t="shared" si="5"/>
        <v>0</v>
      </c>
      <c r="BC43" s="60">
        <f t="shared" si="6"/>
        <v>0</v>
      </c>
      <c r="BD43" s="344">
        <f t="shared" si="7"/>
        <v>0</v>
      </c>
      <c r="BE43" s="345">
        <f t="shared" si="8"/>
        <v>0</v>
      </c>
      <c r="BF43" s="344">
        <f t="shared" si="9"/>
        <v>0</v>
      </c>
      <c r="BG43" s="344">
        <f t="shared" si="10"/>
        <v>0</v>
      </c>
      <c r="BH43" s="346" t="str">
        <f t="shared" si="11"/>
        <v>AccelLimited</v>
      </c>
      <c r="BI43" s="344">
        <f t="shared" si="12"/>
        <v>0</v>
      </c>
      <c r="BJ43" s="347">
        <f t="shared" si="13"/>
        <v>9.4908531808751931E-2</v>
      </c>
      <c r="BK43" s="347">
        <f t="shared" si="14"/>
        <v>0</v>
      </c>
      <c r="BL43" s="65">
        <f t="shared" si="15"/>
        <v>0</v>
      </c>
      <c r="BM43" s="348">
        <f t="shared" si="16"/>
        <v>1053.6460536710003</v>
      </c>
      <c r="BN43" s="340">
        <f t="shared" si="17"/>
        <v>11101.700064164716</v>
      </c>
    </row>
    <row r="44" spans="1:66" x14ac:dyDescent="0.25">
      <c r="A44"/>
      <c r="B44" s="274" t="s">
        <v>478</v>
      </c>
      <c r="C44" s="408">
        <v>0.5</v>
      </c>
      <c r="D44" s="263" t="s">
        <v>64</v>
      </c>
      <c r="E44" s="213" t="s">
        <v>837</v>
      </c>
      <c r="F44"/>
      <c r="G44"/>
      <c r="H44"/>
      <c r="I44" s="386"/>
      <c r="J44" s="176"/>
      <c r="K44"/>
      <c r="L44"/>
      <c r="M44"/>
      <c r="N44"/>
      <c r="O44"/>
      <c r="AV44" s="350"/>
      <c r="AW44" s="351"/>
      <c r="AX44" s="351"/>
      <c r="AY44" s="351"/>
      <c r="AZ44" s="352"/>
      <c r="BA44" s="352"/>
      <c r="BB44" s="352"/>
      <c r="BC44" s="352"/>
      <c r="BD44" s="352"/>
      <c r="BE44" s="353"/>
      <c r="BF44" s="352"/>
      <c r="BG44" s="352"/>
      <c r="BH44" s="352"/>
      <c r="BI44" s="352"/>
      <c r="BJ44" s="350"/>
      <c r="BK44" s="350"/>
      <c r="BL44" s="350"/>
      <c r="BM44" s="351"/>
      <c r="BN44" s="351"/>
    </row>
    <row r="45" spans="1:66" ht="18" thickBot="1" x14ac:dyDescent="0.35">
      <c r="A45"/>
      <c r="B45" s="182" t="s">
        <v>61</v>
      </c>
      <c r="C45" s="409">
        <v>1</v>
      </c>
      <c r="D45" s="176" t="s">
        <v>62</v>
      </c>
      <c r="E45" s="216" t="s">
        <v>657</v>
      </c>
      <c r="F45"/>
      <c r="G45" s="385" t="s">
        <v>677</v>
      </c>
      <c r="H45" s="277"/>
      <c r="I45" s="387" t="s">
        <v>697</v>
      </c>
      <c r="J45" s="176"/>
      <c r="K45"/>
      <c r="L45"/>
      <c r="M45"/>
      <c r="N45"/>
      <c r="O45"/>
      <c r="AV45" s="354"/>
      <c r="AW45" s="355"/>
      <c r="AX45" s="355"/>
      <c r="AY45" s="355"/>
      <c r="AZ45" s="61"/>
      <c r="BA45" s="61"/>
      <c r="BB45" s="61"/>
      <c r="BC45" s="61"/>
      <c r="BD45" s="61"/>
      <c r="BE45" s="62"/>
      <c r="BF45" s="61"/>
      <c r="BG45" s="61"/>
      <c r="BH45" s="61"/>
      <c r="BI45" s="61"/>
      <c r="BJ45" s="354"/>
      <c r="BK45" s="354"/>
      <c r="BL45" s="354"/>
      <c r="BM45" s="355"/>
      <c r="BN45" s="355"/>
    </row>
    <row r="46" spans="1:66" ht="13.8" thickBot="1" x14ac:dyDescent="0.3">
      <c r="A46"/>
      <c r="B46" s="182" t="s">
        <v>564</v>
      </c>
      <c r="C46" s="409">
        <v>1</v>
      </c>
      <c r="D46" s="176" t="s">
        <v>13</v>
      </c>
      <c r="E46" s="216" t="s">
        <v>658</v>
      </c>
      <c r="F46"/>
      <c r="G46" s="218" t="s">
        <v>787</v>
      </c>
      <c r="H46" s="416" t="s">
        <v>213</v>
      </c>
      <c r="I46" s="419">
        <f t="shared" ref="I46:I53" si="18">4*BJ46+2*BK46+BL46</f>
        <v>0.3419951893353394</v>
      </c>
      <c r="J46" s="263" t="s">
        <v>44</v>
      </c>
      <c r="K46" s="213"/>
      <c r="L46"/>
      <c r="M46"/>
      <c r="N46"/>
      <c r="O46"/>
      <c r="AV46" s="349">
        <v>500</v>
      </c>
      <c r="AW46" s="76">
        <v>4000</v>
      </c>
      <c r="AX46" s="76">
        <f t="shared" ref="AX46:AX53" si="19">I21</f>
        <v>40000</v>
      </c>
      <c r="AY46" s="76">
        <f t="shared" ref="AY46:AY53" si="20">10*AX46</f>
        <v>400000</v>
      </c>
      <c r="AZ46" s="57">
        <f t="shared" ref="AZ46:AZ53" si="21">IF(AY46 &lt;&gt; 0,POWER(AV46/(2*AY46),1/3),0)</f>
        <v>8.549879733383485E-2</v>
      </c>
      <c r="BA46" s="58" t="str">
        <f t="shared" ref="BA46:BA53" si="22">IF(AND(AY46*AZ46&lt;AX46,AY46*AZ46*AZ46&lt;AW46),"JerkOnly",IF(AY46*AW46&lt;AX46*AX46,"JerkVelocity","AccelReached"))</f>
        <v>JerkOnly</v>
      </c>
      <c r="BB46" s="57">
        <f t="shared" ref="BB46:BB53" si="23">IF(AND(BA46="JerkVelocity",AY46&lt;&gt;0),SQRT((AW46/AY46)),0)</f>
        <v>0</v>
      </c>
      <c r="BC46" s="58">
        <f t="shared" ref="BC46:BC53" si="24">IF(AND(BA46="JerkVelocity",AW46 &gt; 0),AV46/AW46-2*BB46,0)</f>
        <v>0</v>
      </c>
      <c r="BD46" s="61">
        <f t="shared" ref="BD46:BD53" si="25">IF(AND(BA46="AccelReached",AY46 &lt;&gt;0),AX46/AY46,0)</f>
        <v>0</v>
      </c>
      <c r="BE46" s="62">
        <f t="shared" ref="BE46:BE53" si="26">IF(BA46="AccelReached",AX46*BD46/2,0)</f>
        <v>0</v>
      </c>
      <c r="BF46" s="61">
        <f t="shared" ref="BF46:BF53" si="27">IF(AND(BA46="AccelReached",AX46&lt;&gt;0),(AW46-2*BE46)/AX46,0)</f>
        <v>0</v>
      </c>
      <c r="BG46" s="61">
        <f t="shared" ref="BG46:BG53" si="28">IF(AND(BA46="AccelReached", AW46&lt;&gt;0),(AV46-(BD46*BE46*4+BF46*BE46*2+AX46*BF46*BD46*2 +BF46*BF46*AX46))/AW46,0)</f>
        <v>0</v>
      </c>
      <c r="BH46" s="63" t="str">
        <f t="shared" ref="BH46:BH53" si="29">IF(BG46&gt;0,"VelocityReached","AccelLimited")</f>
        <v>AccelLimited</v>
      </c>
      <c r="BI46" s="61">
        <f t="shared" ref="BI46:BI53" si="30">IF(AND(BH46="AccelLimited",BA46="AccelReached",AX46&lt;&gt;0),-1.5*BD46+SQRT(BD46*BD46/4+AV46/AX46),0)</f>
        <v>0</v>
      </c>
      <c r="BJ46" s="64">
        <f t="shared" ref="BJ46:BJ53" si="31">IF(BD46&lt;&gt;0,BD46,IF(BB46&lt;&gt;0,BB46,AZ46))</f>
        <v>8.549879733383485E-2</v>
      </c>
      <c r="BK46" s="64">
        <f t="shared" ref="BK46:BK53" si="32">IF(BH46="AccelLimited",BI46,BF46)</f>
        <v>0</v>
      </c>
      <c r="BL46" s="65">
        <f t="shared" ref="BL46:BL53" si="33">IF(BG46&gt;0,BG46,IF(BC46&gt;0,BC46,0))</f>
        <v>0</v>
      </c>
      <c r="BM46" s="78">
        <f t="shared" ref="BM46:BM53" si="34">BJ46*BJ46*AY46+BK46*AX46</f>
        <v>2924.0177382128663</v>
      </c>
      <c r="BN46" s="76">
        <f t="shared" ref="BN46:BN53" si="35">IF(OR(BI46&gt;0,BG46&gt;0),AX46,BJ46*AY46)</f>
        <v>34199.518933533938</v>
      </c>
    </row>
    <row r="47" spans="1:66" ht="13.8" thickBot="1" x14ac:dyDescent="0.3">
      <c r="A47"/>
      <c r="B47" s="182"/>
      <c r="C47" s="131"/>
      <c r="D47" s="176"/>
      <c r="E47" s="216"/>
      <c r="F47"/>
      <c r="G47" s="218"/>
      <c r="H47" s="417" t="s">
        <v>337</v>
      </c>
      <c r="I47" s="386">
        <f t="shared" si="18"/>
        <v>0.3619894262492882</v>
      </c>
      <c r="J47" s="176" t="s">
        <v>44</v>
      </c>
      <c r="K47" s="216"/>
      <c r="L47"/>
      <c r="M47"/>
      <c r="N47"/>
      <c r="O47"/>
      <c r="AV47" s="143">
        <v>500</v>
      </c>
      <c r="AW47" s="76">
        <v>4000</v>
      </c>
      <c r="AX47" s="76">
        <f t="shared" si="19"/>
        <v>33731.241647406285</v>
      </c>
      <c r="AY47" s="76">
        <f t="shared" si="20"/>
        <v>337312.41647406283</v>
      </c>
      <c r="AZ47" s="57">
        <f t="shared" si="21"/>
        <v>9.0497356562322051E-2</v>
      </c>
      <c r="BA47" s="58" t="str">
        <f t="shared" si="22"/>
        <v>JerkOnly</v>
      </c>
      <c r="BB47" s="59">
        <f t="shared" si="23"/>
        <v>0</v>
      </c>
      <c r="BC47" s="58">
        <f t="shared" si="24"/>
        <v>0</v>
      </c>
      <c r="BD47" s="61">
        <f t="shared" si="25"/>
        <v>0</v>
      </c>
      <c r="BE47" s="62">
        <f t="shared" si="26"/>
        <v>0</v>
      </c>
      <c r="BF47" s="61">
        <f t="shared" si="27"/>
        <v>0</v>
      </c>
      <c r="BG47" s="61">
        <f t="shared" si="28"/>
        <v>0</v>
      </c>
      <c r="BH47" s="63" t="str">
        <f t="shared" si="29"/>
        <v>AccelLimited</v>
      </c>
      <c r="BI47" s="61">
        <f t="shared" si="30"/>
        <v>0</v>
      </c>
      <c r="BJ47" s="64">
        <f t="shared" si="31"/>
        <v>9.0497356562322051E-2</v>
      </c>
      <c r="BK47" s="64">
        <f t="shared" si="32"/>
        <v>0</v>
      </c>
      <c r="BL47" s="65">
        <f t="shared" si="33"/>
        <v>0</v>
      </c>
      <c r="BM47" s="78">
        <f t="shared" si="34"/>
        <v>2762.5116301362309</v>
      </c>
      <c r="BN47" s="76">
        <f t="shared" si="35"/>
        <v>30525.882026551739</v>
      </c>
    </row>
    <row r="48" spans="1:66" ht="18" thickBot="1" x14ac:dyDescent="0.35">
      <c r="A48"/>
      <c r="B48" s="384" t="s">
        <v>52</v>
      </c>
      <c r="C48" s="131"/>
      <c r="D48"/>
      <c r="E48" s="216"/>
      <c r="F48"/>
      <c r="G48" s="218"/>
      <c r="H48" s="417" t="s">
        <v>336</v>
      </c>
      <c r="I48" s="386">
        <f t="shared" si="18"/>
        <v>0.3419951893353394</v>
      </c>
      <c r="J48" s="176" t="s">
        <v>44</v>
      </c>
      <c r="K48" s="216"/>
      <c r="L48"/>
      <c r="M48"/>
      <c r="N48"/>
      <c r="O48"/>
      <c r="AV48" s="143">
        <v>500</v>
      </c>
      <c r="AW48" s="76">
        <v>4000</v>
      </c>
      <c r="AX48" s="76">
        <f t="shared" si="19"/>
        <v>40000</v>
      </c>
      <c r="AY48" s="76">
        <f t="shared" si="20"/>
        <v>400000</v>
      </c>
      <c r="AZ48" s="57">
        <f t="shared" si="21"/>
        <v>8.549879733383485E-2</v>
      </c>
      <c r="BA48" s="58" t="str">
        <f t="shared" si="22"/>
        <v>JerkOnly</v>
      </c>
      <c r="BB48" s="59">
        <f t="shared" si="23"/>
        <v>0</v>
      </c>
      <c r="BC48" s="58">
        <f t="shared" si="24"/>
        <v>0</v>
      </c>
      <c r="BD48" s="61">
        <f t="shared" si="25"/>
        <v>0</v>
      </c>
      <c r="BE48" s="62">
        <f t="shared" si="26"/>
        <v>0</v>
      </c>
      <c r="BF48" s="61">
        <f t="shared" si="27"/>
        <v>0</v>
      </c>
      <c r="BG48" s="61">
        <f t="shared" si="28"/>
        <v>0</v>
      </c>
      <c r="BH48" s="63" t="str">
        <f t="shared" si="29"/>
        <v>AccelLimited</v>
      </c>
      <c r="BI48" s="61">
        <f t="shared" si="30"/>
        <v>0</v>
      </c>
      <c r="BJ48" s="64">
        <f t="shared" si="31"/>
        <v>8.549879733383485E-2</v>
      </c>
      <c r="BK48" s="64">
        <f t="shared" si="32"/>
        <v>0</v>
      </c>
      <c r="BL48" s="65">
        <f t="shared" si="33"/>
        <v>0</v>
      </c>
      <c r="BM48" s="78">
        <f t="shared" si="34"/>
        <v>2924.0177382128663</v>
      </c>
      <c r="BN48" s="76">
        <f t="shared" si="35"/>
        <v>34199.518933533938</v>
      </c>
    </row>
    <row r="49" spans="1:66" ht="13.8" thickBot="1" x14ac:dyDescent="0.3">
      <c r="A49"/>
      <c r="B49" s="182" t="s">
        <v>481</v>
      </c>
      <c r="C49" s="155">
        <v>0.5</v>
      </c>
      <c r="D49" s="176" t="s">
        <v>64</v>
      </c>
      <c r="E49" s="216" t="s">
        <v>480</v>
      </c>
      <c r="F49"/>
      <c r="G49" s="218"/>
      <c r="H49" s="418" t="s">
        <v>335</v>
      </c>
      <c r="I49" s="420">
        <f t="shared" si="18"/>
        <v>0.3419951893353394</v>
      </c>
      <c r="J49" s="269" t="s">
        <v>44</v>
      </c>
      <c r="K49" s="221"/>
      <c r="L49"/>
      <c r="M49"/>
      <c r="N49"/>
      <c r="O49"/>
      <c r="AV49" s="143">
        <v>500</v>
      </c>
      <c r="AW49" s="76">
        <v>4000</v>
      </c>
      <c r="AX49" s="76">
        <f t="shared" si="19"/>
        <v>40000</v>
      </c>
      <c r="AY49" s="76">
        <f t="shared" si="20"/>
        <v>400000</v>
      </c>
      <c r="AZ49" s="57">
        <f t="shared" si="21"/>
        <v>8.549879733383485E-2</v>
      </c>
      <c r="BA49" s="58" t="str">
        <f t="shared" si="22"/>
        <v>JerkOnly</v>
      </c>
      <c r="BB49" s="59">
        <f t="shared" si="23"/>
        <v>0</v>
      </c>
      <c r="BC49" s="58">
        <f t="shared" si="24"/>
        <v>0</v>
      </c>
      <c r="BD49" s="61">
        <f t="shared" si="25"/>
        <v>0</v>
      </c>
      <c r="BE49" s="62">
        <f t="shared" si="26"/>
        <v>0</v>
      </c>
      <c r="BF49" s="61">
        <f t="shared" si="27"/>
        <v>0</v>
      </c>
      <c r="BG49" s="61">
        <f t="shared" si="28"/>
        <v>0</v>
      </c>
      <c r="BH49" s="63" t="str">
        <f t="shared" si="29"/>
        <v>AccelLimited</v>
      </c>
      <c r="BI49" s="61">
        <f t="shared" si="30"/>
        <v>0</v>
      </c>
      <c r="BJ49" s="64">
        <f t="shared" si="31"/>
        <v>8.549879733383485E-2</v>
      </c>
      <c r="BK49" s="64">
        <f t="shared" si="32"/>
        <v>0</v>
      </c>
      <c r="BL49" s="65">
        <f t="shared" si="33"/>
        <v>0</v>
      </c>
      <c r="BM49" s="78">
        <f t="shared" si="34"/>
        <v>2924.0177382128663</v>
      </c>
      <c r="BN49" s="76">
        <f t="shared" si="35"/>
        <v>34199.518933533938</v>
      </c>
    </row>
    <row r="50" spans="1:66" ht="13.8" thickBot="1" x14ac:dyDescent="0.3">
      <c r="A50"/>
      <c r="B50" s="182" t="s">
        <v>61</v>
      </c>
      <c r="C50" s="156">
        <v>1</v>
      </c>
      <c r="D50" s="176" t="s">
        <v>62</v>
      </c>
      <c r="E50" s="216" t="s">
        <v>659</v>
      </c>
      <c r="F50"/>
      <c r="G50" s="421" t="s">
        <v>788</v>
      </c>
      <c r="H50" s="416" t="s">
        <v>213</v>
      </c>
      <c r="I50" s="419">
        <f t="shared" si="18"/>
        <v>0.51551575107471659</v>
      </c>
      <c r="J50" s="263" t="s">
        <v>44</v>
      </c>
      <c r="K50" s="213"/>
      <c r="L50"/>
      <c r="M50"/>
      <c r="N50"/>
      <c r="O50"/>
      <c r="AV50" s="143">
        <v>500</v>
      </c>
      <c r="AW50" s="76">
        <v>4000</v>
      </c>
      <c r="AX50" s="76">
        <f t="shared" si="19"/>
        <v>12296.089385474861</v>
      </c>
      <c r="AY50" s="76">
        <f t="shared" si="20"/>
        <v>122960.8938547486</v>
      </c>
      <c r="AZ50" s="57">
        <f t="shared" si="21"/>
        <v>0.12668474814555439</v>
      </c>
      <c r="BA50" s="58" t="str">
        <f t="shared" si="22"/>
        <v>AccelReached</v>
      </c>
      <c r="BB50" s="59">
        <f t="shared" si="23"/>
        <v>0</v>
      </c>
      <c r="BC50" s="58">
        <f t="shared" si="24"/>
        <v>0</v>
      </c>
      <c r="BD50" s="61">
        <f t="shared" si="25"/>
        <v>0.1</v>
      </c>
      <c r="BE50" s="62">
        <f t="shared" si="26"/>
        <v>614.80446927374305</v>
      </c>
      <c r="BF50" s="61">
        <f t="shared" si="27"/>
        <v>0.22530667878237162</v>
      </c>
      <c r="BG50" s="61">
        <f t="shared" si="28"/>
        <v>-0.30030667878237166</v>
      </c>
      <c r="BH50" s="63" t="str">
        <f t="shared" si="29"/>
        <v>AccelLimited</v>
      </c>
      <c r="BI50" s="61">
        <f t="shared" si="30"/>
        <v>5.7757875537358255E-2</v>
      </c>
      <c r="BJ50" s="64">
        <f t="shared" si="31"/>
        <v>0.1</v>
      </c>
      <c r="BK50" s="64">
        <f t="shared" si="32"/>
        <v>5.7757875537358255E-2</v>
      </c>
      <c r="BL50" s="65">
        <f t="shared" si="33"/>
        <v>0</v>
      </c>
      <c r="BM50" s="78">
        <f t="shared" si="34"/>
        <v>1939.8049388699753</v>
      </c>
      <c r="BN50" s="76">
        <f t="shared" si="35"/>
        <v>12296.089385474861</v>
      </c>
    </row>
    <row r="51" spans="1:66" ht="13.8" thickBot="1" x14ac:dyDescent="0.3">
      <c r="A51"/>
      <c r="B51" s="220" t="s">
        <v>565</v>
      </c>
      <c r="C51" s="164">
        <v>1</v>
      </c>
      <c r="D51" s="269" t="s">
        <v>13</v>
      </c>
      <c r="E51" s="221" t="s">
        <v>660</v>
      </c>
      <c r="F51"/>
      <c r="G51" s="218"/>
      <c r="H51" s="417" t="s">
        <v>337</v>
      </c>
      <c r="I51" s="386">
        <f t="shared" si="18"/>
        <v>0.58425089094510751</v>
      </c>
      <c r="J51" s="176" t="s">
        <v>44</v>
      </c>
      <c r="K51" s="216"/>
      <c r="L51"/>
      <c r="M51"/>
      <c r="N51"/>
      <c r="O51"/>
      <c r="AV51" s="143">
        <v>500</v>
      </c>
      <c r="AW51" s="76">
        <v>4000</v>
      </c>
      <c r="AX51" s="76">
        <f t="shared" si="19"/>
        <v>8908.7286124181319</v>
      </c>
      <c r="AY51" s="76">
        <f t="shared" si="20"/>
        <v>89087.286124181323</v>
      </c>
      <c r="AZ51" s="57">
        <f t="shared" si="21"/>
        <v>0.14105054216885365</v>
      </c>
      <c r="BA51" s="58" t="str">
        <f t="shared" si="22"/>
        <v>AccelReached</v>
      </c>
      <c r="BB51" s="59">
        <f t="shared" si="23"/>
        <v>0</v>
      </c>
      <c r="BC51" s="58">
        <f t="shared" si="24"/>
        <v>0</v>
      </c>
      <c r="BD51" s="61">
        <f t="shared" si="25"/>
        <v>9.9999999999999992E-2</v>
      </c>
      <c r="BE51" s="62">
        <f t="shared" si="26"/>
        <v>445.43643062090655</v>
      </c>
      <c r="BF51" s="61">
        <f t="shared" si="27"/>
        <v>0.34899785076226092</v>
      </c>
      <c r="BG51" s="61">
        <f t="shared" si="28"/>
        <v>-0.42399785076226087</v>
      </c>
      <c r="BH51" s="63" t="str">
        <f t="shared" si="29"/>
        <v>AccelLimited</v>
      </c>
      <c r="BI51" s="61">
        <f t="shared" si="30"/>
        <v>9.2125445472553774E-2</v>
      </c>
      <c r="BJ51" s="64">
        <f t="shared" si="31"/>
        <v>9.9999999999999992E-2</v>
      </c>
      <c r="BK51" s="64">
        <f t="shared" si="32"/>
        <v>9.2125445472553774E-2</v>
      </c>
      <c r="BL51" s="65">
        <f t="shared" si="33"/>
        <v>0</v>
      </c>
      <c r="BM51" s="78">
        <f t="shared" si="34"/>
        <v>1711.5934532549195</v>
      </c>
      <c r="BN51" s="76">
        <f t="shared" si="35"/>
        <v>8908.7286124181319</v>
      </c>
    </row>
    <row r="52" spans="1:66" ht="13.8" thickBot="1" x14ac:dyDescent="0.3">
      <c r="A52"/>
      <c r="B52"/>
      <c r="C52" s="131"/>
      <c r="D52"/>
      <c r="E52"/>
      <c r="F52"/>
      <c r="G52" s="218"/>
      <c r="H52" s="417" t="s">
        <v>336</v>
      </c>
      <c r="I52" s="386">
        <f t="shared" si="18"/>
        <v>0.53613374435702899</v>
      </c>
      <c r="J52" s="176" t="s">
        <v>44</v>
      </c>
      <c r="K52" s="216"/>
      <c r="L52"/>
      <c r="M52"/>
      <c r="N52"/>
      <c r="O52"/>
      <c r="AV52" s="143">
        <v>500</v>
      </c>
      <c r="AW52" s="76">
        <v>4000</v>
      </c>
      <c r="AX52" s="76">
        <f t="shared" si="19"/>
        <v>11098.000490273815</v>
      </c>
      <c r="AY52" s="76">
        <f t="shared" si="20"/>
        <v>110980.00490273815</v>
      </c>
      <c r="AZ52" s="57">
        <f t="shared" si="21"/>
        <v>0.13108864961053646</v>
      </c>
      <c r="BA52" s="58" t="str">
        <f t="shared" si="22"/>
        <v>AccelReached</v>
      </c>
      <c r="BB52" s="59">
        <f t="shared" si="23"/>
        <v>0</v>
      </c>
      <c r="BC52" s="58">
        <f t="shared" si="24"/>
        <v>0</v>
      </c>
      <c r="BD52" s="61">
        <f t="shared" si="25"/>
        <v>0.1</v>
      </c>
      <c r="BE52" s="62">
        <f t="shared" si="26"/>
        <v>554.90002451369071</v>
      </c>
      <c r="BF52" s="61">
        <f t="shared" si="27"/>
        <v>0.26042528593376463</v>
      </c>
      <c r="BG52" s="61">
        <f t="shared" si="28"/>
        <v>-0.33542528593376464</v>
      </c>
      <c r="BH52" s="63" t="str">
        <f t="shared" si="29"/>
        <v>AccelLimited</v>
      </c>
      <c r="BI52" s="61">
        <f t="shared" si="30"/>
        <v>6.8066872178514481E-2</v>
      </c>
      <c r="BJ52" s="64">
        <f t="shared" si="31"/>
        <v>0.1</v>
      </c>
      <c r="BK52" s="64">
        <f t="shared" si="32"/>
        <v>6.8066872178514481E-2</v>
      </c>
      <c r="BL52" s="65">
        <f t="shared" si="33"/>
        <v>0</v>
      </c>
      <c r="BM52" s="78">
        <f t="shared" si="34"/>
        <v>1865.2062298359406</v>
      </c>
      <c r="BN52" s="76">
        <f t="shared" si="35"/>
        <v>11098.000490273815</v>
      </c>
    </row>
    <row r="53" spans="1:66" ht="18" thickBot="1" x14ac:dyDescent="0.35">
      <c r="A53"/>
      <c r="B53" s="385" t="s">
        <v>477</v>
      </c>
      <c r="C53" s="370"/>
      <c r="D53" s="175"/>
      <c r="E53" s="175"/>
      <c r="F53"/>
      <c r="G53" s="222"/>
      <c r="H53" s="418" t="s">
        <v>335</v>
      </c>
      <c r="I53" s="420">
        <f t="shared" si="18"/>
        <v>0.52541764946679126</v>
      </c>
      <c r="J53" s="269" t="s">
        <v>44</v>
      </c>
      <c r="K53" s="221"/>
      <c r="L53"/>
      <c r="M53"/>
      <c r="N53"/>
      <c r="O53"/>
      <c r="AV53" s="143">
        <v>500</v>
      </c>
      <c r="AW53" s="76">
        <v>4000</v>
      </c>
      <c r="AX53" s="76">
        <f t="shared" si="19"/>
        <v>11697.262461646234</v>
      </c>
      <c r="AY53" s="76">
        <f t="shared" si="20"/>
        <v>116972.62461646234</v>
      </c>
      <c r="AZ53" s="57">
        <f t="shared" si="21"/>
        <v>0.12881069535341716</v>
      </c>
      <c r="BA53" s="58" t="str">
        <f t="shared" si="22"/>
        <v>AccelReached</v>
      </c>
      <c r="BB53" s="59">
        <f t="shared" si="23"/>
        <v>0</v>
      </c>
      <c r="BC53" s="58">
        <f t="shared" si="24"/>
        <v>0</v>
      </c>
      <c r="BD53" s="61">
        <f t="shared" si="25"/>
        <v>0.1</v>
      </c>
      <c r="BE53" s="62">
        <f t="shared" si="26"/>
        <v>584.86312308231174</v>
      </c>
      <c r="BF53" s="61">
        <f t="shared" si="27"/>
        <v>0.24196035295569945</v>
      </c>
      <c r="BG53" s="61">
        <f t="shared" si="28"/>
        <v>-0.31696035295569946</v>
      </c>
      <c r="BH53" s="63" t="str">
        <f t="shared" si="29"/>
        <v>AccelLimited</v>
      </c>
      <c r="BI53" s="61">
        <f t="shared" si="30"/>
        <v>6.2708824733395646E-2</v>
      </c>
      <c r="BJ53" s="64">
        <f t="shared" si="31"/>
        <v>0.1</v>
      </c>
      <c r="BK53" s="64">
        <f t="shared" si="32"/>
        <v>6.2708824733395646E-2</v>
      </c>
      <c r="BL53" s="65">
        <f t="shared" si="33"/>
        <v>0</v>
      </c>
      <c r="BM53" s="78">
        <f t="shared" si="34"/>
        <v>1903.2478277325256</v>
      </c>
      <c r="BN53" s="76">
        <f t="shared" si="35"/>
        <v>11697.262461646234</v>
      </c>
    </row>
    <row r="54" spans="1:66" x14ac:dyDescent="0.25">
      <c r="A54"/>
      <c r="B54" s="274" t="s">
        <v>17</v>
      </c>
      <c r="C54" s="531" t="s">
        <v>623</v>
      </c>
      <c r="D54" s="160"/>
      <c r="E54" s="213" t="s">
        <v>821</v>
      </c>
      <c r="F54"/>
      <c r="G54"/>
      <c r="H54"/>
      <c r="I54"/>
      <c r="J54"/>
      <c r="K54"/>
      <c r="L54"/>
      <c r="M54"/>
      <c r="N54"/>
      <c r="O54"/>
    </row>
    <row r="55" spans="1:66" ht="13.8" thickBot="1" x14ac:dyDescent="0.3">
      <c r="A55"/>
      <c r="B55" s="182" t="s">
        <v>851</v>
      </c>
      <c r="C55" s="529" t="s">
        <v>777</v>
      </c>
      <c r="D55" s="13"/>
      <c r="E55" s="530" t="s">
        <v>855</v>
      </c>
      <c r="F55" s="50"/>
      <c r="G55" s="13"/>
      <c r="H55" s="13"/>
    </row>
    <row r="56" spans="1:66" ht="14.4" thickTop="1" thickBot="1" x14ac:dyDescent="0.3">
      <c r="A56"/>
      <c r="B56" s="182" t="s">
        <v>3</v>
      </c>
      <c r="C56" s="283" t="str">
        <f>VLOOKUP($C$54,'Specific Data'!$C$15:$M$35,2,FALSE)</f>
        <v xml:space="preserve">3 Roller 70 mm </v>
      </c>
      <c r="D56"/>
      <c r="E56" s="216"/>
      <c r="F56"/>
      <c r="G56"/>
      <c r="H56"/>
      <c r="I56"/>
      <c r="J56"/>
      <c r="K56"/>
      <c r="L56"/>
      <c r="M56"/>
      <c r="N56"/>
      <c r="O56"/>
      <c r="AV56" s="356"/>
      <c r="AW56" s="357"/>
      <c r="AX56" s="357"/>
      <c r="AY56" s="357"/>
      <c r="AZ56" s="358"/>
      <c r="BA56" s="358"/>
      <c r="BB56" s="358"/>
      <c r="BC56" s="358"/>
      <c r="BD56" s="358"/>
      <c r="BE56" s="359"/>
      <c r="BF56" s="358"/>
      <c r="BG56" s="358"/>
      <c r="BH56" s="358"/>
      <c r="BI56" s="358"/>
      <c r="BJ56" s="356"/>
      <c r="BK56" s="356"/>
      <c r="BL56" s="356"/>
      <c r="BM56" s="357"/>
      <c r="BN56" s="357"/>
    </row>
    <row r="57" spans="1:66" ht="14.4" thickTop="1" thickBot="1" x14ac:dyDescent="0.3">
      <c r="A57"/>
      <c r="B57" s="182" t="s">
        <v>561</v>
      </c>
      <c r="C57" s="127">
        <f>VLOOKUP($C$54,'Specific Data'!$C$15:$M$35,3,FALSE)</f>
        <v>0.79</v>
      </c>
      <c r="D57" s="176" t="s">
        <v>64</v>
      </c>
      <c r="E57" s="216"/>
      <c r="F57"/>
      <c r="G57"/>
      <c r="H57"/>
      <c r="I57"/>
      <c r="J57"/>
      <c r="K57"/>
      <c r="L57"/>
      <c r="M57"/>
      <c r="N57"/>
      <c r="O57"/>
    </row>
    <row r="58" spans="1:66" ht="14.4" thickTop="1" thickBot="1" x14ac:dyDescent="0.3">
      <c r="A58"/>
      <c r="B58" s="182" t="s">
        <v>53</v>
      </c>
      <c r="C58" s="283" t="str">
        <f>VLOOKUP($C$54,'Specific Data'!$C$15:$M$35,9,FALSE)</f>
        <v>Aluminium</v>
      </c>
      <c r="D58" s="176" t="s">
        <v>55</v>
      </c>
      <c r="E58" s="216"/>
      <c r="F58"/>
      <c r="G58"/>
      <c r="H58"/>
      <c r="I58"/>
      <c r="J58"/>
      <c r="K58"/>
      <c r="L58"/>
      <c r="M58"/>
      <c r="N58"/>
      <c r="O58"/>
    </row>
    <row r="59" spans="1:66" ht="14.4" thickTop="1" thickBot="1" x14ac:dyDescent="0.3">
      <c r="A59"/>
      <c r="B59" s="182" t="s">
        <v>562</v>
      </c>
      <c r="C59" s="127">
        <f>VLOOKUP($C$54,'Specific Data'!$C$17:$M$35,5,FALSE)</f>
        <v>1120.02</v>
      </c>
      <c r="D59" s="176" t="s">
        <v>62</v>
      </c>
      <c r="E59" s="216"/>
      <c r="F59"/>
      <c r="G59" t="s">
        <v>823</v>
      </c>
      <c r="H59"/>
      <c r="I59"/>
      <c r="J59"/>
      <c r="K59"/>
      <c r="L59"/>
      <c r="M59"/>
      <c r="N59"/>
      <c r="O59"/>
    </row>
    <row r="60" spans="1:66" ht="14.4" thickTop="1" thickBot="1" x14ac:dyDescent="0.3">
      <c r="A60"/>
      <c r="B60" s="220" t="s">
        <v>85</v>
      </c>
      <c r="C60" s="284">
        <f>VLOOKUP($C$54,'Specific Data'!$C$17:$M$35,7,FALSE)</f>
        <v>33.615000000000002</v>
      </c>
      <c r="D60" s="269" t="s">
        <v>13</v>
      </c>
      <c r="E60" s="221" t="s">
        <v>563</v>
      </c>
      <c r="F60"/>
      <c r="G60"/>
      <c r="H60" t="s">
        <v>819</v>
      </c>
      <c r="I60" t="s">
        <v>818</v>
      </c>
      <c r="J60"/>
      <c r="K60"/>
      <c r="L60"/>
      <c r="M60"/>
      <c r="N60"/>
      <c r="O60"/>
    </row>
    <row r="61" spans="1:66" x14ac:dyDescent="0.25">
      <c r="A61"/>
      <c r="B61"/>
      <c r="C61" s="131"/>
      <c r="D61"/>
      <c r="E61"/>
      <c r="F61"/>
      <c r="G61" t="s">
        <v>817</v>
      </c>
      <c r="H61" s="10">
        <v>75</v>
      </c>
      <c r="I61">
        <f>2/5*C44*H61^2</f>
        <v>1125</v>
      </c>
      <c r="J61"/>
      <c r="K61"/>
      <c r="L61"/>
      <c r="M61"/>
      <c r="N61"/>
      <c r="O61"/>
    </row>
    <row r="62" spans="1:66" ht="18" thickBot="1" x14ac:dyDescent="0.35">
      <c r="A62"/>
      <c r="B62" s="277" t="s">
        <v>253</v>
      </c>
      <c r="C62" s="131"/>
      <c r="D62"/>
      <c r="E62" t="s">
        <v>566</v>
      </c>
      <c r="F62"/>
      <c r="G62" t="s">
        <v>820</v>
      </c>
      <c r="H62" s="10">
        <v>75</v>
      </c>
      <c r="I62">
        <f>2/5*C49*H62^2</f>
        <v>1125</v>
      </c>
      <c r="J62"/>
      <c r="K62"/>
      <c r="L62"/>
      <c r="M62"/>
      <c r="N62"/>
      <c r="O62"/>
    </row>
    <row r="63" spans="1:66" ht="13.8" thickBot="1" x14ac:dyDescent="0.3">
      <c r="A63"/>
      <c r="B63" s="274" t="s">
        <v>48</v>
      </c>
      <c r="C63" s="172">
        <v>0</v>
      </c>
      <c r="D63" s="263" t="s">
        <v>32</v>
      </c>
      <c r="E63" s="213" t="s">
        <v>567</v>
      </c>
      <c r="F63"/>
      <c r="G63"/>
      <c r="H63"/>
      <c r="I63"/>
      <c r="J63"/>
      <c r="K63"/>
      <c r="L63"/>
      <c r="M63"/>
      <c r="N63"/>
      <c r="O63"/>
    </row>
    <row r="64" spans="1:66" ht="14.4" thickTop="1" thickBot="1" x14ac:dyDescent="0.3">
      <c r="A64"/>
      <c r="B64" s="182" t="s">
        <v>49</v>
      </c>
      <c r="C64" s="173">
        <v>0</v>
      </c>
      <c r="D64" s="176" t="s">
        <v>32</v>
      </c>
      <c r="E64" s="216"/>
      <c r="F64"/>
      <c r="G64"/>
      <c r="H64"/>
      <c r="I64"/>
      <c r="J64"/>
      <c r="K64"/>
      <c r="L64"/>
      <c r="M64"/>
      <c r="N64"/>
      <c r="O64"/>
    </row>
    <row r="65" spans="1:15" ht="14.4" thickTop="1" thickBot="1" x14ac:dyDescent="0.3">
      <c r="A65"/>
      <c r="B65" s="182" t="s">
        <v>50</v>
      </c>
      <c r="C65" s="173">
        <v>0</v>
      </c>
      <c r="D65" s="176" t="s">
        <v>32</v>
      </c>
      <c r="E65" s="216"/>
      <c r="F65"/>
      <c r="G65"/>
      <c r="H65"/>
      <c r="I65"/>
      <c r="J65"/>
      <c r="K65"/>
      <c r="L65"/>
      <c r="M65"/>
      <c r="N65"/>
      <c r="O65"/>
    </row>
    <row r="66" spans="1:15" ht="14.4" thickTop="1" thickBot="1" x14ac:dyDescent="0.3">
      <c r="A66"/>
      <c r="B66" s="220" t="s">
        <v>56</v>
      </c>
      <c r="C66" s="285">
        <f>I6 * 9.81</f>
        <v>17.559900000000003</v>
      </c>
      <c r="D66" s="269" t="s">
        <v>32</v>
      </c>
      <c r="E66" s="221" t="s">
        <v>719</v>
      </c>
      <c r="F66"/>
      <c r="G66"/>
      <c r="H66"/>
      <c r="I66"/>
      <c r="J66"/>
      <c r="K66"/>
      <c r="L66"/>
      <c r="M66"/>
      <c r="N66"/>
      <c r="O66"/>
    </row>
    <row r="67" spans="1:15" x14ac:dyDescent="0.25">
      <c r="A67"/>
      <c r="B67"/>
      <c r="C67" s="131"/>
      <c r="D67" s="176"/>
      <c r="E67"/>
      <c r="F67"/>
      <c r="G67"/>
      <c r="H67"/>
      <c r="I67"/>
      <c r="J67"/>
      <c r="K67"/>
      <c r="L67"/>
      <c r="M67"/>
      <c r="N67"/>
      <c r="O67"/>
    </row>
    <row r="68" spans="1:15" ht="18" thickBot="1" x14ac:dyDescent="0.35">
      <c r="A68"/>
      <c r="B68" s="277" t="s">
        <v>34</v>
      </c>
      <c r="C68" s="131"/>
      <c r="D68"/>
      <c r="E68" t="s">
        <v>568</v>
      </c>
      <c r="F68"/>
      <c r="G68"/>
      <c r="H68"/>
      <c r="I68"/>
      <c r="J68"/>
      <c r="K68"/>
      <c r="L68"/>
      <c r="M68"/>
      <c r="N68"/>
      <c r="O68"/>
    </row>
    <row r="69" spans="1:15" ht="13.8" thickBot="1" x14ac:dyDescent="0.3">
      <c r="A69"/>
      <c r="B69" s="274" t="s">
        <v>35</v>
      </c>
      <c r="C69" s="169" t="s">
        <v>33</v>
      </c>
      <c r="D69" s="263" t="s">
        <v>38</v>
      </c>
      <c r="E69" s="213"/>
      <c r="F69"/>
      <c r="G69"/>
      <c r="H69"/>
      <c r="I69"/>
      <c r="J69"/>
      <c r="K69"/>
      <c r="L69"/>
      <c r="M69"/>
      <c r="N69"/>
      <c r="O69"/>
    </row>
    <row r="70" spans="1:15" ht="14.4" thickTop="1" thickBot="1" x14ac:dyDescent="0.3">
      <c r="A70"/>
      <c r="B70" s="182" t="s">
        <v>36</v>
      </c>
      <c r="C70" s="165" t="s">
        <v>256</v>
      </c>
      <c r="D70" s="176" t="s">
        <v>38</v>
      </c>
      <c r="E70" s="216"/>
      <c r="F70"/>
      <c r="G70"/>
      <c r="H70"/>
      <c r="I70"/>
      <c r="J70"/>
      <c r="K70"/>
      <c r="L70"/>
      <c r="M70"/>
      <c r="N70"/>
      <c r="O70"/>
    </row>
    <row r="71" spans="1:15" ht="14.4" thickTop="1" thickBot="1" x14ac:dyDescent="0.3">
      <c r="A71"/>
      <c r="B71" s="220" t="s">
        <v>37</v>
      </c>
      <c r="C71" s="170" t="s">
        <v>33</v>
      </c>
      <c r="D71" s="269" t="s">
        <v>38</v>
      </c>
      <c r="E71" s="221"/>
      <c r="F71"/>
      <c r="G71"/>
      <c r="H71"/>
      <c r="I71"/>
      <c r="J71"/>
      <c r="K71"/>
      <c r="L71"/>
      <c r="M71"/>
      <c r="N71"/>
      <c r="O71"/>
    </row>
    <row r="72" spans="1:15" x14ac:dyDescent="0.25">
      <c r="A72"/>
      <c r="B72"/>
      <c r="C72" s="131"/>
      <c r="D72"/>
      <c r="E72"/>
      <c r="F72"/>
      <c r="G72"/>
      <c r="H72"/>
      <c r="I72"/>
      <c r="J72"/>
      <c r="K72"/>
      <c r="L72"/>
      <c r="M72"/>
      <c r="N72"/>
      <c r="O72"/>
    </row>
    <row r="73" spans="1:15" x14ac:dyDescent="0.25">
      <c r="A73"/>
      <c r="B73"/>
      <c r="C73" s="131"/>
      <c r="D73"/>
      <c r="E73"/>
      <c r="F73"/>
      <c r="G73"/>
      <c r="H73"/>
      <c r="I73"/>
      <c r="J73"/>
      <c r="K73"/>
      <c r="L73"/>
      <c r="M73"/>
      <c r="N73"/>
      <c r="O73"/>
    </row>
    <row r="74" spans="1:15" x14ac:dyDescent="0.25">
      <c r="A74"/>
      <c r="B74"/>
      <c r="C74" s="131"/>
      <c r="D74"/>
      <c r="E74"/>
      <c r="F74"/>
      <c r="G74"/>
      <c r="H74"/>
      <c r="I74"/>
      <c r="J74"/>
      <c r="K74"/>
      <c r="L74"/>
      <c r="M74"/>
      <c r="N74"/>
      <c r="O74"/>
    </row>
    <row r="75" spans="1:15" ht="13.2" customHeight="1" x14ac:dyDescent="0.25">
      <c r="A75"/>
      <c r="B75" s="262" t="s">
        <v>24</v>
      </c>
      <c r="C75" s="131"/>
      <c r="D75"/>
      <c r="E75"/>
      <c r="F75"/>
      <c r="G75"/>
      <c r="H75"/>
      <c r="I75"/>
      <c r="J75"/>
      <c r="K75"/>
    </row>
    <row r="76" spans="1:15" ht="12.75" customHeight="1" x14ac:dyDescent="0.25">
      <c r="A76"/>
      <c r="B76"/>
      <c r="C76" s="561" t="s">
        <v>618</v>
      </c>
      <c r="D76" s="561"/>
      <c r="E76" s="561"/>
      <c r="F76" s="561"/>
      <c r="G76" s="561"/>
      <c r="H76" s="561"/>
      <c r="I76" s="561"/>
      <c r="J76" s="561"/>
      <c r="K76" s="561"/>
    </row>
    <row r="77" spans="1:15" x14ac:dyDescent="0.25">
      <c r="A77"/>
      <c r="B77"/>
      <c r="C77" s="561"/>
      <c r="D77" s="561"/>
      <c r="E77" s="561"/>
      <c r="F77" s="561"/>
      <c r="G77" s="561"/>
      <c r="H77" s="561"/>
      <c r="I77" s="561"/>
      <c r="J77" s="561"/>
      <c r="K77" s="561"/>
    </row>
    <row r="78" spans="1:15" x14ac:dyDescent="0.25">
      <c r="A78"/>
      <c r="B78"/>
      <c r="C78" s="561"/>
      <c r="D78" s="561"/>
      <c r="E78" s="561"/>
      <c r="F78" s="561"/>
      <c r="G78" s="561"/>
      <c r="H78" s="561"/>
      <c r="I78" s="561"/>
      <c r="J78" s="561"/>
      <c r="K78" s="561"/>
    </row>
    <row r="79" spans="1:15" x14ac:dyDescent="0.25">
      <c r="A79"/>
      <c r="B79"/>
      <c r="C79" s="561"/>
      <c r="D79" s="561"/>
      <c r="E79" s="561"/>
      <c r="F79" s="561"/>
      <c r="G79" s="561"/>
      <c r="H79" s="561"/>
      <c r="I79" s="561"/>
      <c r="J79" s="561"/>
      <c r="K79" s="561"/>
    </row>
    <row r="80" spans="1:15" x14ac:dyDescent="0.25">
      <c r="A80"/>
      <c r="B80"/>
      <c r="C80" s="561"/>
      <c r="D80" s="561"/>
      <c r="E80" s="561"/>
      <c r="F80" s="561"/>
      <c r="G80" s="561"/>
      <c r="H80" s="561"/>
      <c r="I80" s="561"/>
      <c r="J80" s="561"/>
      <c r="K80" s="561"/>
    </row>
    <row r="81" spans="1:11" x14ac:dyDescent="0.25">
      <c r="A81"/>
      <c r="B81"/>
      <c r="C81" s="561"/>
      <c r="D81" s="561"/>
      <c r="E81" s="561"/>
      <c r="F81" s="561"/>
      <c r="G81" s="561"/>
      <c r="H81" s="561"/>
      <c r="I81" s="561"/>
      <c r="J81" s="561"/>
      <c r="K81" s="561"/>
    </row>
    <row r="82" spans="1:11" x14ac:dyDescent="0.25">
      <c r="A82"/>
      <c r="B82"/>
      <c r="C82" s="561"/>
      <c r="D82" s="561"/>
      <c r="E82" s="561"/>
      <c r="F82" s="561"/>
      <c r="G82" s="561"/>
      <c r="H82" s="561"/>
      <c r="I82" s="561"/>
      <c r="J82" s="561"/>
      <c r="K82" s="561"/>
    </row>
    <row r="83" spans="1:11" x14ac:dyDescent="0.25">
      <c r="A83"/>
      <c r="B83"/>
      <c r="C83" s="561"/>
      <c r="D83" s="561"/>
      <c r="E83" s="561"/>
      <c r="F83" s="561"/>
      <c r="G83" s="561"/>
      <c r="H83" s="561"/>
      <c r="I83" s="561"/>
      <c r="J83" s="561"/>
      <c r="K83" s="561"/>
    </row>
    <row r="84" spans="1:11" x14ac:dyDescent="0.25">
      <c r="A84"/>
      <c r="B84"/>
      <c r="C84" s="561"/>
      <c r="D84" s="561"/>
      <c r="E84" s="561"/>
      <c r="F84" s="561"/>
      <c r="G84" s="561"/>
      <c r="H84" s="561"/>
      <c r="I84" s="561"/>
      <c r="J84" s="561"/>
      <c r="K84" s="561"/>
    </row>
    <row r="85" spans="1:11" x14ac:dyDescent="0.25">
      <c r="A85"/>
      <c r="B85"/>
      <c r="C85" s="561"/>
      <c r="D85" s="561"/>
      <c r="E85" s="561"/>
      <c r="F85" s="561"/>
      <c r="G85" s="561"/>
      <c r="H85" s="561"/>
      <c r="I85" s="561"/>
      <c r="J85" s="561"/>
      <c r="K85" s="561"/>
    </row>
    <row r="86" spans="1:11" x14ac:dyDescent="0.25">
      <c r="A86"/>
      <c r="B86"/>
      <c r="C86" s="561"/>
      <c r="D86" s="561"/>
      <c r="E86" s="561"/>
      <c r="F86" s="561"/>
      <c r="G86" s="561"/>
      <c r="H86" s="561"/>
      <c r="I86" s="561"/>
      <c r="J86" s="561"/>
      <c r="K86" s="561"/>
    </row>
    <row r="87" spans="1:11" x14ac:dyDescent="0.25">
      <c r="A87"/>
      <c r="B87"/>
      <c r="C87" s="561"/>
      <c r="D87" s="561"/>
      <c r="E87" s="561"/>
      <c r="F87" s="561"/>
      <c r="G87" s="561"/>
      <c r="H87" s="561"/>
      <c r="I87" s="561"/>
      <c r="J87" s="561"/>
      <c r="K87" s="561"/>
    </row>
    <row r="88" spans="1:11" x14ac:dyDescent="0.25">
      <c r="A88"/>
      <c r="B88"/>
      <c r="C88" s="561"/>
      <c r="D88" s="561"/>
      <c r="E88" s="561"/>
      <c r="F88" s="561"/>
      <c r="G88" s="561"/>
      <c r="H88" s="561"/>
      <c r="I88" s="561"/>
      <c r="J88" s="561"/>
      <c r="K88" s="561"/>
    </row>
    <row r="89" spans="1:11" x14ac:dyDescent="0.25">
      <c r="A89"/>
      <c r="B89"/>
      <c r="C89" s="561"/>
      <c r="D89" s="561"/>
      <c r="E89" s="561"/>
      <c r="F89" s="561"/>
      <c r="G89" s="561"/>
      <c r="H89" s="561"/>
      <c r="I89" s="561"/>
      <c r="J89" s="561"/>
      <c r="K89" s="561"/>
    </row>
    <row r="90" spans="1:11" x14ac:dyDescent="0.25">
      <c r="A90"/>
      <c r="B90"/>
      <c r="C90" s="561"/>
      <c r="D90" s="561"/>
      <c r="E90" s="561"/>
      <c r="F90" s="561"/>
      <c r="G90" s="561"/>
      <c r="H90" s="561"/>
      <c r="I90" s="561"/>
      <c r="J90" s="561"/>
      <c r="K90" s="561"/>
    </row>
    <row r="91" spans="1:11" x14ac:dyDescent="0.25">
      <c r="A91"/>
      <c r="B91"/>
      <c r="C91" s="561"/>
      <c r="D91" s="561"/>
      <c r="E91" s="561"/>
      <c r="F91" s="561"/>
      <c r="G91" s="561"/>
      <c r="H91" s="561"/>
      <c r="I91" s="561"/>
      <c r="J91" s="561"/>
      <c r="K91" s="561"/>
    </row>
    <row r="92" spans="1:11" x14ac:dyDescent="0.25">
      <c r="A92"/>
      <c r="B92"/>
      <c r="C92" s="561"/>
      <c r="D92" s="561"/>
      <c r="E92" s="561"/>
      <c r="F92" s="561"/>
      <c r="G92" s="561"/>
      <c r="H92" s="561"/>
      <c r="I92" s="561"/>
      <c r="J92" s="561"/>
      <c r="K92" s="561"/>
    </row>
    <row r="93" spans="1:11" x14ac:dyDescent="0.25">
      <c r="A93"/>
      <c r="B93"/>
      <c r="C93" s="561"/>
      <c r="D93" s="561"/>
      <c r="E93" s="561"/>
      <c r="F93" s="561"/>
      <c r="G93" s="561"/>
      <c r="H93" s="561"/>
      <c r="I93" s="561"/>
      <c r="J93" s="561"/>
      <c r="K93" s="561"/>
    </row>
    <row r="94" spans="1:11" x14ac:dyDescent="0.25">
      <c r="A94"/>
      <c r="B94"/>
      <c r="C94" s="561"/>
      <c r="D94" s="561"/>
      <c r="E94" s="561"/>
      <c r="F94" s="561"/>
      <c r="G94" s="561"/>
      <c r="H94" s="561"/>
      <c r="I94" s="561"/>
      <c r="J94" s="561"/>
      <c r="K94" s="561"/>
    </row>
    <row r="95" spans="1:11" x14ac:dyDescent="0.25">
      <c r="A95"/>
      <c r="B95"/>
      <c r="C95" s="561"/>
      <c r="D95" s="561"/>
      <c r="E95" s="561"/>
      <c r="F95" s="561"/>
      <c r="G95" s="561"/>
      <c r="H95" s="561"/>
      <c r="I95" s="561"/>
      <c r="J95" s="561"/>
      <c r="K95" s="561"/>
    </row>
    <row r="96" spans="1:11" x14ac:dyDescent="0.25">
      <c r="A96"/>
      <c r="B96"/>
      <c r="C96" s="561"/>
      <c r="D96" s="561"/>
      <c r="E96" s="561"/>
      <c r="F96" s="561"/>
      <c r="G96" s="561"/>
      <c r="H96" s="561"/>
      <c r="I96" s="561"/>
      <c r="J96" s="561"/>
      <c r="K96" s="561"/>
    </row>
    <row r="97" spans="1:12" x14ac:dyDescent="0.25">
      <c r="A97"/>
      <c r="B97"/>
      <c r="C97" s="561"/>
      <c r="D97" s="561"/>
      <c r="E97" s="561"/>
      <c r="F97" s="561"/>
      <c r="G97" s="561"/>
      <c r="H97" s="561"/>
      <c r="I97" s="561"/>
      <c r="J97" s="561"/>
      <c r="K97" s="561"/>
    </row>
    <row r="98" spans="1:12" x14ac:dyDescent="0.25">
      <c r="A98"/>
      <c r="B98"/>
      <c r="C98" s="561"/>
      <c r="D98" s="561"/>
      <c r="E98" s="561"/>
      <c r="F98" s="561"/>
      <c r="G98" s="561"/>
      <c r="H98" s="561"/>
      <c r="I98" s="561"/>
      <c r="J98" s="561"/>
      <c r="K98" s="561"/>
    </row>
    <row r="99" spans="1:12" x14ac:dyDescent="0.25">
      <c r="A99"/>
      <c r="B99"/>
      <c r="C99" s="561"/>
      <c r="D99" s="561"/>
      <c r="E99" s="561"/>
      <c r="F99" s="561"/>
      <c r="G99" s="561"/>
      <c r="H99" s="561"/>
      <c r="I99" s="561"/>
      <c r="J99" s="561"/>
      <c r="K99" s="561"/>
    </row>
    <row r="100" spans="1:12" x14ac:dyDescent="0.25">
      <c r="A100"/>
      <c r="B100"/>
      <c r="C100" s="561"/>
      <c r="D100" s="561"/>
      <c r="E100" s="561"/>
      <c r="F100" s="561"/>
      <c r="G100" s="561"/>
      <c r="H100" s="561"/>
      <c r="I100" s="561"/>
      <c r="J100" s="561"/>
      <c r="K100" s="561"/>
    </row>
    <row r="101" spans="1:12" x14ac:dyDescent="0.25">
      <c r="A101"/>
      <c r="B101"/>
      <c r="C101" s="561"/>
      <c r="D101" s="561"/>
      <c r="E101" s="561"/>
      <c r="F101" s="561"/>
      <c r="G101" s="561"/>
      <c r="H101" s="561"/>
      <c r="I101" s="561"/>
      <c r="J101" s="561"/>
      <c r="K101" s="561"/>
    </row>
    <row r="102" spans="1:12" x14ac:dyDescent="0.25">
      <c r="A102"/>
      <c r="B102"/>
      <c r="C102" s="561"/>
      <c r="D102" s="561"/>
      <c r="E102" s="561"/>
      <c r="F102" s="561"/>
      <c r="G102" s="561"/>
      <c r="H102" s="561"/>
      <c r="I102" s="561"/>
      <c r="J102" s="561"/>
      <c r="K102" s="561"/>
    </row>
    <row r="103" spans="1:12" x14ac:dyDescent="0.25">
      <c r="A103"/>
      <c r="B103"/>
      <c r="C103" s="561"/>
      <c r="D103" s="561"/>
      <c r="E103" s="561"/>
      <c r="F103" s="561"/>
      <c r="G103" s="561"/>
      <c r="H103" s="561"/>
      <c r="I103" s="561"/>
      <c r="J103" s="561"/>
      <c r="K103" s="561"/>
    </row>
    <row r="104" spans="1:12" x14ac:dyDescent="0.25">
      <c r="A104"/>
      <c r="B104"/>
      <c r="C104" s="561"/>
      <c r="D104" s="561"/>
      <c r="E104" s="561"/>
      <c r="F104" s="561"/>
      <c r="G104" s="561"/>
      <c r="H104" s="561"/>
      <c r="I104" s="561"/>
      <c r="J104" s="561"/>
      <c r="K104" s="561"/>
    </row>
    <row r="105" spans="1:12" x14ac:dyDescent="0.25">
      <c r="A105"/>
      <c r="B105"/>
      <c r="C105" s="561"/>
      <c r="D105" s="561"/>
      <c r="E105" s="561"/>
      <c r="F105" s="561"/>
      <c r="G105" s="561"/>
      <c r="H105" s="561"/>
      <c r="I105" s="561"/>
      <c r="J105" s="561"/>
      <c r="K105" s="561"/>
    </row>
    <row r="106" spans="1:12" x14ac:dyDescent="0.25">
      <c r="A106"/>
      <c r="B106"/>
      <c r="C106" s="561"/>
      <c r="D106" s="561"/>
      <c r="E106" s="561"/>
      <c r="F106" s="561"/>
      <c r="G106" s="561"/>
      <c r="H106" s="561"/>
      <c r="I106" s="561"/>
      <c r="J106" s="561"/>
      <c r="K106" s="561"/>
    </row>
    <row r="107" spans="1:12" x14ac:dyDescent="0.25">
      <c r="A107"/>
      <c r="B107"/>
      <c r="C107" s="561"/>
      <c r="D107" s="561"/>
      <c r="E107" s="561"/>
      <c r="F107" s="561"/>
      <c r="G107" s="561"/>
      <c r="H107" s="561"/>
      <c r="I107" s="561"/>
      <c r="J107" s="561"/>
      <c r="K107" s="561"/>
      <c r="L107" s="56"/>
    </row>
    <row r="108" spans="1:12" x14ac:dyDescent="0.25">
      <c r="A108"/>
      <c r="B108"/>
      <c r="C108" s="561"/>
      <c r="D108" s="561"/>
      <c r="E108" s="561"/>
      <c r="F108" s="561"/>
      <c r="G108" s="561"/>
      <c r="H108" s="561"/>
      <c r="I108" s="561"/>
      <c r="J108" s="561"/>
      <c r="K108" s="561"/>
      <c r="L108" s="56"/>
    </row>
    <row r="109" spans="1:12" x14ac:dyDescent="0.25">
      <c r="A109"/>
      <c r="B109"/>
      <c r="C109" s="561"/>
      <c r="D109" s="561"/>
      <c r="E109" s="561"/>
      <c r="F109" s="561"/>
      <c r="G109" s="561"/>
      <c r="H109" s="561"/>
      <c r="I109" s="561"/>
      <c r="J109" s="561"/>
      <c r="K109" s="561"/>
      <c r="L109" s="56"/>
    </row>
    <row r="110" spans="1:12" x14ac:dyDescent="0.25">
      <c r="A110"/>
      <c r="B110"/>
      <c r="C110" s="561"/>
      <c r="D110" s="561"/>
      <c r="E110" s="561"/>
      <c r="F110" s="561"/>
      <c r="G110" s="561"/>
      <c r="H110" s="561"/>
      <c r="I110" s="561"/>
      <c r="J110" s="561"/>
      <c r="K110" s="561"/>
      <c r="L110" s="56"/>
    </row>
    <row r="111" spans="1:12" x14ac:dyDescent="0.25">
      <c r="A111"/>
      <c r="B111"/>
      <c r="C111" s="561"/>
      <c r="D111" s="561"/>
      <c r="E111" s="561"/>
      <c r="F111" s="561"/>
      <c r="G111" s="561"/>
      <c r="H111" s="561"/>
      <c r="I111" s="561"/>
      <c r="J111" s="561"/>
      <c r="K111" s="561"/>
      <c r="L111" s="56"/>
    </row>
    <row r="112" spans="1:12" x14ac:dyDescent="0.25">
      <c r="A112"/>
      <c r="B112"/>
      <c r="C112" s="561"/>
      <c r="D112" s="561"/>
      <c r="E112" s="561"/>
      <c r="F112" s="561"/>
      <c r="G112" s="561"/>
      <c r="H112" s="561"/>
      <c r="I112" s="561"/>
      <c r="J112" s="561"/>
      <c r="K112" s="561"/>
      <c r="L112" s="56"/>
    </row>
    <row r="113" spans="1:12" x14ac:dyDescent="0.25">
      <c r="A113"/>
      <c r="B113"/>
      <c r="C113" s="561"/>
      <c r="D113" s="561"/>
      <c r="E113" s="561"/>
      <c r="F113" s="561"/>
      <c r="G113" s="561"/>
      <c r="H113" s="561"/>
      <c r="I113" s="561"/>
      <c r="J113" s="561"/>
      <c r="K113" s="561"/>
      <c r="L113" s="56"/>
    </row>
    <row r="114" spans="1:12" x14ac:dyDescent="0.25">
      <c r="A114"/>
      <c r="B114"/>
      <c r="C114" s="561"/>
      <c r="D114" s="561"/>
      <c r="E114" s="561"/>
      <c r="F114" s="561"/>
      <c r="G114" s="561"/>
      <c r="H114" s="561"/>
      <c r="I114" s="561"/>
      <c r="J114" s="561"/>
      <c r="K114" s="561"/>
      <c r="L114" s="56"/>
    </row>
    <row r="115" spans="1:12" x14ac:dyDescent="0.25">
      <c r="A115"/>
      <c r="B115"/>
      <c r="C115" s="561"/>
      <c r="D115" s="561"/>
      <c r="E115" s="561"/>
      <c r="F115" s="561"/>
      <c r="G115" s="561"/>
      <c r="H115" s="561"/>
      <c r="I115" s="561"/>
      <c r="J115" s="561"/>
      <c r="K115" s="561"/>
      <c r="L115" s="56"/>
    </row>
    <row r="116" spans="1:12" x14ac:dyDescent="0.25">
      <c r="A116"/>
      <c r="B116"/>
      <c r="C116" s="561"/>
      <c r="D116" s="561"/>
      <c r="E116" s="561"/>
      <c r="F116" s="561"/>
      <c r="G116" s="561"/>
      <c r="H116" s="561"/>
      <c r="I116" s="561"/>
      <c r="J116" s="561"/>
      <c r="K116" s="561"/>
      <c r="L116" s="56"/>
    </row>
    <row r="117" spans="1:12" x14ac:dyDescent="0.25">
      <c r="A117"/>
      <c r="B117"/>
      <c r="C117" s="561"/>
      <c r="D117" s="561"/>
      <c r="E117" s="561"/>
      <c r="F117" s="561"/>
      <c r="G117" s="561"/>
      <c r="H117" s="561"/>
      <c r="I117" s="561"/>
      <c r="J117" s="561"/>
      <c r="K117" s="561"/>
      <c r="L117" s="56"/>
    </row>
    <row r="118" spans="1:12" x14ac:dyDescent="0.25">
      <c r="A118"/>
      <c r="B118"/>
      <c r="C118" s="561"/>
      <c r="D118" s="561"/>
      <c r="E118" s="561"/>
      <c r="F118" s="561"/>
      <c r="G118" s="561"/>
      <c r="H118" s="561"/>
      <c r="I118" s="561"/>
      <c r="J118" s="561"/>
      <c r="K118" s="561"/>
      <c r="L118" s="56"/>
    </row>
    <row r="119" spans="1:12" x14ac:dyDescent="0.25">
      <c r="A119"/>
      <c r="B119"/>
      <c r="C119" s="561"/>
      <c r="D119" s="561"/>
      <c r="E119" s="561"/>
      <c r="F119" s="561"/>
      <c r="G119" s="561"/>
      <c r="H119" s="561"/>
      <c r="I119" s="561"/>
      <c r="J119" s="561"/>
      <c r="K119" s="561"/>
      <c r="L119" s="56"/>
    </row>
    <row r="120" spans="1:12" x14ac:dyDescent="0.25">
      <c r="A120"/>
      <c r="B120"/>
      <c r="C120" s="561"/>
      <c r="D120" s="561"/>
      <c r="E120" s="561"/>
      <c r="F120" s="561"/>
      <c r="G120" s="561"/>
      <c r="H120" s="561"/>
      <c r="I120" s="561"/>
      <c r="J120" s="561"/>
      <c r="K120" s="561"/>
      <c r="L120" s="56"/>
    </row>
    <row r="121" spans="1:12" x14ac:dyDescent="0.25">
      <c r="A121"/>
      <c r="B121"/>
      <c r="C121" s="561"/>
      <c r="D121" s="561"/>
      <c r="E121" s="561"/>
      <c r="F121" s="561"/>
      <c r="G121" s="561"/>
      <c r="H121" s="561"/>
      <c r="I121" s="561"/>
      <c r="J121" s="561"/>
      <c r="K121" s="561"/>
      <c r="L121" s="56"/>
    </row>
    <row r="122" spans="1:12" x14ac:dyDescent="0.25">
      <c r="A122"/>
      <c r="B122"/>
      <c r="C122" s="561"/>
      <c r="D122" s="561"/>
      <c r="E122" s="561"/>
      <c r="F122" s="561"/>
      <c r="G122" s="561"/>
      <c r="H122" s="561"/>
      <c r="I122" s="561"/>
      <c r="J122" s="561"/>
      <c r="K122" s="561"/>
      <c r="L122" s="56"/>
    </row>
    <row r="123" spans="1:12" x14ac:dyDescent="0.25">
      <c r="A123"/>
      <c r="B123"/>
      <c r="C123" s="561"/>
      <c r="D123" s="561"/>
      <c r="E123" s="561"/>
      <c r="F123" s="561"/>
      <c r="G123" s="561"/>
      <c r="H123" s="561"/>
      <c r="I123" s="561"/>
      <c r="J123" s="561"/>
      <c r="K123" s="561"/>
      <c r="L123" s="56"/>
    </row>
    <row r="124" spans="1:12" x14ac:dyDescent="0.25">
      <c r="A124"/>
      <c r="B124"/>
      <c r="C124" s="561"/>
      <c r="D124" s="561"/>
      <c r="E124" s="561"/>
      <c r="F124" s="561"/>
      <c r="G124" s="561"/>
      <c r="H124" s="561"/>
      <c r="I124" s="561"/>
      <c r="J124" s="561"/>
      <c r="K124" s="561"/>
      <c r="L124" s="56"/>
    </row>
    <row r="125" spans="1:12" x14ac:dyDescent="0.25">
      <c r="A125"/>
      <c r="B125"/>
      <c r="C125" s="561"/>
      <c r="D125" s="561"/>
      <c r="E125" s="561"/>
      <c r="F125" s="561"/>
      <c r="G125" s="561"/>
      <c r="H125" s="561"/>
      <c r="I125" s="561"/>
      <c r="J125" s="561"/>
      <c r="K125" s="561"/>
      <c r="L125" s="56"/>
    </row>
    <row r="126" spans="1:12" x14ac:dyDescent="0.25">
      <c r="A126"/>
      <c r="B126"/>
      <c r="C126" s="561"/>
      <c r="D126" s="561"/>
      <c r="E126" s="561"/>
      <c r="F126" s="561"/>
      <c r="G126" s="561"/>
      <c r="H126" s="561"/>
      <c r="I126" s="561"/>
      <c r="J126" s="561"/>
      <c r="K126" s="561"/>
      <c r="L126" s="56"/>
    </row>
    <row r="127" spans="1:12" x14ac:dyDescent="0.25">
      <c r="A127"/>
      <c r="B127"/>
      <c r="C127" s="561"/>
      <c r="D127" s="561"/>
      <c r="E127" s="561"/>
      <c r="F127" s="561"/>
      <c r="G127" s="561"/>
      <c r="H127" s="561"/>
      <c r="I127" s="561"/>
      <c r="J127" s="561"/>
      <c r="K127" s="561"/>
      <c r="L127" s="56"/>
    </row>
    <row r="128" spans="1:12" x14ac:dyDescent="0.25">
      <c r="A128"/>
      <c r="B128"/>
      <c r="C128" s="561"/>
      <c r="D128" s="561"/>
      <c r="E128" s="561"/>
      <c r="F128" s="561"/>
      <c r="G128" s="561"/>
      <c r="H128" s="561"/>
      <c r="I128" s="561"/>
      <c r="J128" s="561"/>
      <c r="K128" s="561"/>
      <c r="L128" s="56"/>
    </row>
    <row r="129" spans="1:18" x14ac:dyDescent="0.25">
      <c r="A129"/>
      <c r="B129"/>
      <c r="C129" s="561"/>
      <c r="D129" s="561"/>
      <c r="E129" s="561"/>
      <c r="F129" s="561"/>
      <c r="G129" s="561"/>
      <c r="H129" s="561"/>
      <c r="I129" s="561"/>
      <c r="J129" s="561"/>
      <c r="K129" s="561"/>
      <c r="L129" s="56"/>
    </row>
    <row r="130" spans="1:18" ht="12.75" customHeight="1" x14ac:dyDescent="0.25">
      <c r="A130"/>
      <c r="B130"/>
      <c r="C130" s="523"/>
      <c r="D130" s="523"/>
      <c r="E130" s="523"/>
      <c r="F130" s="523"/>
      <c r="G130" s="523"/>
      <c r="H130" s="523"/>
      <c r="I130" s="523"/>
      <c r="J130" s="523"/>
      <c r="K130" s="523"/>
      <c r="L130" s="56"/>
    </row>
    <row r="131" spans="1:18" ht="12.75" hidden="1" customHeight="1" x14ac:dyDescent="0.25">
      <c r="A131"/>
      <c r="B131"/>
      <c r="C131" s="523"/>
      <c r="D131" s="523"/>
      <c r="E131" s="523"/>
      <c r="F131" s="523"/>
      <c r="G131" s="523"/>
      <c r="H131" s="523"/>
      <c r="I131" s="523"/>
      <c r="J131" s="523"/>
      <c r="K131" s="523"/>
      <c r="L131" s="56"/>
    </row>
    <row r="132" spans="1:18" ht="12.75" hidden="1" customHeight="1" thickBot="1" x14ac:dyDescent="0.3">
      <c r="A132"/>
      <c r="B132"/>
      <c r="C132" s="523"/>
      <c r="D132" s="523"/>
      <c r="E132" s="523"/>
      <c r="F132" s="523"/>
      <c r="G132" s="523"/>
      <c r="H132" s="523"/>
      <c r="I132" s="523"/>
      <c r="J132" s="523"/>
      <c r="K132" s="523"/>
    </row>
    <row r="133" spans="1:18" ht="18" hidden="1" thickBot="1" x14ac:dyDescent="0.35">
      <c r="A133"/>
      <c r="B133" s="278" t="s">
        <v>486</v>
      </c>
      <c r="L133" s="44"/>
      <c r="M133" s="44"/>
      <c r="N133" s="11"/>
      <c r="R133" s="10" t="s">
        <v>506</v>
      </c>
    </row>
    <row r="134" spans="1:18" ht="13.8" hidden="1" thickBot="1" x14ac:dyDescent="0.3">
      <c r="A134"/>
      <c r="B134" s="279" t="s">
        <v>249</v>
      </c>
      <c r="C134" s="154"/>
      <c r="D134" s="44"/>
      <c r="E134" s="157"/>
      <c r="F134" s="154"/>
      <c r="G134" s="44"/>
      <c r="H134" s="44"/>
      <c r="I134" s="44"/>
      <c r="J134" s="44"/>
      <c r="K134" s="44"/>
      <c r="N134" s="12"/>
      <c r="R134" s="10" t="s">
        <v>507</v>
      </c>
    </row>
    <row r="135" spans="1:18" ht="14.4" hidden="1" thickTop="1" thickBot="1" x14ac:dyDescent="0.3">
      <c r="A135"/>
      <c r="B135" s="182" t="s">
        <v>345</v>
      </c>
      <c r="C135" s="127">
        <v>133</v>
      </c>
      <c r="D135" s="13" t="s">
        <v>13</v>
      </c>
      <c r="N135" s="12"/>
    </row>
    <row r="136" spans="1:18" ht="14.4" hidden="1" thickTop="1" thickBot="1" x14ac:dyDescent="0.3">
      <c r="A136"/>
      <c r="B136" s="182" t="s">
        <v>346</v>
      </c>
      <c r="C136" s="127">
        <v>318</v>
      </c>
      <c r="D136" s="13" t="s">
        <v>13</v>
      </c>
      <c r="N136" s="12"/>
    </row>
    <row r="137" spans="1:18" ht="14.4" hidden="1" thickTop="1" thickBot="1" x14ac:dyDescent="0.3">
      <c r="A137"/>
      <c r="B137" s="182" t="s">
        <v>347</v>
      </c>
      <c r="C137" s="127">
        <v>636</v>
      </c>
      <c r="D137" s="13" t="s">
        <v>13</v>
      </c>
      <c r="N137" s="12"/>
    </row>
    <row r="138" spans="1:18" ht="14.4" hidden="1" thickTop="1" thickBot="1" x14ac:dyDescent="0.3">
      <c r="A138"/>
      <c r="B138" s="182" t="s">
        <v>348</v>
      </c>
      <c r="C138" s="127">
        <f>C135+C$60</f>
        <v>166.61500000000001</v>
      </c>
      <c r="D138" s="13" t="s">
        <v>13</v>
      </c>
      <c r="N138" s="12"/>
    </row>
    <row r="139" spans="1:18" ht="14.4" hidden="1" thickTop="1" thickBot="1" x14ac:dyDescent="0.3">
      <c r="A139"/>
      <c r="B139" s="182" t="s">
        <v>349</v>
      </c>
      <c r="C139" s="127">
        <f>C136+C$60</f>
        <v>351.61500000000001</v>
      </c>
      <c r="D139" s="13" t="s">
        <v>13</v>
      </c>
      <c r="N139" s="12"/>
    </row>
    <row r="140" spans="1:18" ht="14.4" hidden="1" thickTop="1" thickBot="1" x14ac:dyDescent="0.3">
      <c r="A140"/>
      <c r="B140" s="182" t="s">
        <v>350</v>
      </c>
      <c r="C140" s="127">
        <f>C137+C$60</f>
        <v>669.61500000000001</v>
      </c>
      <c r="D140" s="13" t="s">
        <v>13</v>
      </c>
      <c r="N140" s="12"/>
    </row>
    <row r="141" spans="1:18" ht="14.4" hidden="1" thickTop="1" thickBot="1" x14ac:dyDescent="0.3">
      <c r="A141"/>
      <c r="B141" s="182" t="s">
        <v>351</v>
      </c>
      <c r="C141" s="127">
        <f>C135+C$46</f>
        <v>134</v>
      </c>
      <c r="D141" s="13" t="s">
        <v>13</v>
      </c>
      <c r="N141" s="12"/>
    </row>
    <row r="142" spans="1:18" ht="14.4" hidden="1" thickTop="1" thickBot="1" x14ac:dyDescent="0.3">
      <c r="A142"/>
      <c r="B142" s="182" t="s">
        <v>354</v>
      </c>
      <c r="C142" s="127">
        <f>C136+C$46</f>
        <v>319</v>
      </c>
      <c r="D142" s="13" t="s">
        <v>13</v>
      </c>
      <c r="N142" s="12"/>
    </row>
    <row r="143" spans="1:18" ht="14.4" hidden="1" thickTop="1" thickBot="1" x14ac:dyDescent="0.3">
      <c r="A143"/>
      <c r="B143" s="182" t="s">
        <v>355</v>
      </c>
      <c r="C143" s="127">
        <f>C137+C$46</f>
        <v>637</v>
      </c>
      <c r="D143" s="13" t="s">
        <v>13</v>
      </c>
      <c r="N143" s="12"/>
    </row>
    <row r="144" spans="1:18" ht="14.4" hidden="1" thickTop="1" thickBot="1" x14ac:dyDescent="0.3">
      <c r="A144"/>
      <c r="B144" s="182" t="s">
        <v>352</v>
      </c>
      <c r="C144" s="127">
        <f>C135+C$51</f>
        <v>134</v>
      </c>
      <c r="D144" s="13" t="s">
        <v>13</v>
      </c>
      <c r="N144" s="12"/>
    </row>
    <row r="145" spans="1:14" ht="14.4" hidden="1" thickTop="1" thickBot="1" x14ac:dyDescent="0.3">
      <c r="A145"/>
      <c r="B145" s="182" t="s">
        <v>356</v>
      </c>
      <c r="C145" s="127">
        <f>C136+C$51</f>
        <v>319</v>
      </c>
      <c r="D145" s="13" t="s">
        <v>13</v>
      </c>
      <c r="N145" s="12"/>
    </row>
    <row r="146" spans="1:14" ht="14.4" hidden="1" thickTop="1" thickBot="1" x14ac:dyDescent="0.3">
      <c r="A146"/>
      <c r="B146" s="182" t="s">
        <v>357</v>
      </c>
      <c r="C146" s="127">
        <f>C137+C$51</f>
        <v>637</v>
      </c>
      <c r="D146" s="13" t="s">
        <v>13</v>
      </c>
      <c r="N146" s="12"/>
    </row>
    <row r="147" spans="1:14" ht="14.4" hidden="1" thickTop="1" thickBot="1" x14ac:dyDescent="0.3">
      <c r="A147"/>
      <c r="B147" s="182" t="s">
        <v>353</v>
      </c>
      <c r="C147" s="127">
        <f>((C$57*C138)+(C$44*C141)+(C$49*C144))/I$6</f>
        <v>148.39432960893856</v>
      </c>
      <c r="D147" s="13" t="s">
        <v>13</v>
      </c>
      <c r="N147" s="12"/>
    </row>
    <row r="148" spans="1:14" ht="14.4" hidden="1" thickTop="1" thickBot="1" x14ac:dyDescent="0.3">
      <c r="A148"/>
      <c r="B148" s="182" t="s">
        <v>358</v>
      </c>
      <c r="C148" s="127">
        <f>((C$57*C139)+(C$44*C142)+(C$49*C145))/I$6</f>
        <v>333.39432960893856</v>
      </c>
      <c r="D148" s="13" t="s">
        <v>13</v>
      </c>
      <c r="N148" s="12"/>
    </row>
    <row r="149" spans="1:14" ht="14.4" hidden="1" thickTop="1" thickBot="1" x14ac:dyDescent="0.3">
      <c r="A149"/>
      <c r="B149" s="182" t="s">
        <v>359</v>
      </c>
      <c r="C149" s="127">
        <f>((C$57*C140)+(C$44*C143)+(C$49*C146))/I$6</f>
        <v>651.39432960893851</v>
      </c>
      <c r="D149" s="13" t="s">
        <v>13</v>
      </c>
      <c r="N149" s="12"/>
    </row>
    <row r="150" spans="1:14" ht="14.4" hidden="1" thickTop="1" thickBot="1" x14ac:dyDescent="0.3">
      <c r="A150"/>
      <c r="B150" s="182" t="s">
        <v>360</v>
      </c>
      <c r="C150" s="127">
        <f>C147/1000</f>
        <v>0.14839432960893856</v>
      </c>
      <c r="D150" s="13" t="s">
        <v>47</v>
      </c>
      <c r="N150" s="12"/>
    </row>
    <row r="151" spans="1:14" ht="14.4" hidden="1" thickTop="1" thickBot="1" x14ac:dyDescent="0.3">
      <c r="A151"/>
      <c r="B151" s="182" t="s">
        <v>361</v>
      </c>
      <c r="C151" s="127">
        <f>C148/1000</f>
        <v>0.33339432960893856</v>
      </c>
      <c r="D151" s="13" t="s">
        <v>47</v>
      </c>
      <c r="N151" s="12"/>
    </row>
    <row r="152" spans="1:14" ht="14.4" hidden="1" thickTop="1" thickBot="1" x14ac:dyDescent="0.3">
      <c r="A152"/>
      <c r="B152" s="182" t="s">
        <v>362</v>
      </c>
      <c r="C152" s="127">
        <f>C149/1000</f>
        <v>0.6513943296089385</v>
      </c>
      <c r="D152" s="13" t="s">
        <v>47</v>
      </c>
      <c r="N152" s="12"/>
    </row>
    <row r="153" spans="1:14" ht="14.4" hidden="1" thickTop="1" thickBot="1" x14ac:dyDescent="0.3">
      <c r="A153"/>
      <c r="B153" s="182"/>
      <c r="C153" s="54"/>
      <c r="D153" s="13"/>
      <c r="N153" s="12"/>
    </row>
    <row r="154" spans="1:14" ht="14.4" hidden="1" thickTop="1" thickBot="1" x14ac:dyDescent="0.3">
      <c r="A154"/>
      <c r="B154" s="276" t="s">
        <v>229</v>
      </c>
      <c r="C154" s="54"/>
      <c r="D154" s="13"/>
      <c r="N154" s="12"/>
    </row>
    <row r="155" spans="1:14" ht="14.4" hidden="1" thickTop="1" thickBot="1" x14ac:dyDescent="0.3">
      <c r="A155"/>
      <c r="B155" s="182" t="s">
        <v>230</v>
      </c>
      <c r="C155" s="127">
        <f>C59</f>
        <v>1120.02</v>
      </c>
      <c r="D155" s="13" t="s">
        <v>62</v>
      </c>
      <c r="N155" s="12"/>
    </row>
    <row r="156" spans="1:14" ht="14.4" hidden="1" thickTop="1" thickBot="1" x14ac:dyDescent="0.3">
      <c r="A156"/>
      <c r="B156" s="182" t="s">
        <v>363</v>
      </c>
      <c r="C156" s="127">
        <f>C$57 * C138^2 +C$59</f>
        <v>23050.860997750005</v>
      </c>
      <c r="D156" s="13" t="s">
        <v>62</v>
      </c>
      <c r="N156" s="12"/>
    </row>
    <row r="157" spans="1:14" ht="14.4" hidden="1" thickTop="1" thickBot="1" x14ac:dyDescent="0.3">
      <c r="A157"/>
      <c r="B157" s="182" t="s">
        <v>364</v>
      </c>
      <c r="C157" s="127">
        <f>C$57 * C139^2 +C$59</f>
        <v>98790.17549775001</v>
      </c>
      <c r="D157" s="13" t="s">
        <v>62</v>
      </c>
      <c r="N157" s="12"/>
    </row>
    <row r="158" spans="1:14" ht="14.4" hidden="1" thickTop="1" thickBot="1" x14ac:dyDescent="0.3">
      <c r="A158"/>
      <c r="B158" s="182" t="s">
        <v>365</v>
      </c>
      <c r="C158" s="127">
        <f>C$57 * C140^2 +C$59</f>
        <v>355343.57609775005</v>
      </c>
      <c r="D158" s="13" t="s">
        <v>62</v>
      </c>
      <c r="N158" s="12"/>
    </row>
    <row r="159" spans="1:14" ht="14.4" hidden="1" thickTop="1" thickBot="1" x14ac:dyDescent="0.3">
      <c r="A159"/>
      <c r="B159" s="182" t="s">
        <v>231</v>
      </c>
      <c r="C159" s="127">
        <f>C45</f>
        <v>1</v>
      </c>
      <c r="D159" s="13" t="s">
        <v>62</v>
      </c>
      <c r="N159" s="12"/>
    </row>
    <row r="160" spans="1:14" ht="14.4" hidden="1" thickTop="1" thickBot="1" x14ac:dyDescent="0.3">
      <c r="A160"/>
      <c r="B160" s="182" t="s">
        <v>366</v>
      </c>
      <c r="C160" s="127">
        <f>C$44 * C141^2 +C$45</f>
        <v>8979</v>
      </c>
      <c r="D160" s="13" t="s">
        <v>62</v>
      </c>
      <c r="E160" s="276" t="s">
        <v>756</v>
      </c>
      <c r="N160" s="12"/>
    </row>
    <row r="161" spans="1:14" ht="14.4" hidden="1" thickTop="1" thickBot="1" x14ac:dyDescent="0.3">
      <c r="A161"/>
      <c r="B161" s="182" t="s">
        <v>367</v>
      </c>
      <c r="C161" s="127">
        <f>C$44 * C142^2+C$45</f>
        <v>50881.5</v>
      </c>
      <c r="D161" s="13" t="s">
        <v>62</v>
      </c>
      <c r="E161" s="389" t="s">
        <v>213</v>
      </c>
      <c r="N161" s="12"/>
    </row>
    <row r="162" spans="1:14" ht="14.4" hidden="1" thickTop="1" thickBot="1" x14ac:dyDescent="0.3">
      <c r="A162"/>
      <c r="B162" s="182" t="s">
        <v>368</v>
      </c>
      <c r="C162" s="127">
        <f>C$44 * C143^2+C$45</f>
        <v>202885.5</v>
      </c>
      <c r="D162" s="13" t="s">
        <v>62</v>
      </c>
      <c r="E162" s="389" t="s">
        <v>337</v>
      </c>
      <c r="N162" s="12"/>
    </row>
    <row r="163" spans="1:14" ht="14.4" hidden="1" thickTop="1" thickBot="1" x14ac:dyDescent="0.3">
      <c r="A163"/>
      <c r="B163" s="182" t="s">
        <v>232</v>
      </c>
      <c r="C163" s="127">
        <f>C50</f>
        <v>1</v>
      </c>
      <c r="D163" s="13" t="s">
        <v>62</v>
      </c>
      <c r="E163" s="389" t="s">
        <v>336</v>
      </c>
      <c r="N163" s="12"/>
    </row>
    <row r="164" spans="1:14" ht="14.4" hidden="1" thickTop="1" thickBot="1" x14ac:dyDescent="0.3">
      <c r="A164"/>
      <c r="B164" s="182" t="s">
        <v>369</v>
      </c>
      <c r="C164" s="127">
        <f>C$49 * C144^2 +C$50</f>
        <v>8979</v>
      </c>
      <c r="D164" s="13" t="s">
        <v>62</v>
      </c>
      <c r="E164" s="389" t="s">
        <v>335</v>
      </c>
      <c r="N164" s="12"/>
    </row>
    <row r="165" spans="1:14" ht="14.4" hidden="1" thickTop="1" thickBot="1" x14ac:dyDescent="0.3">
      <c r="A165"/>
      <c r="B165" s="182" t="s">
        <v>370</v>
      </c>
      <c r="C165" s="127">
        <f>C$49 * C145^2 +C$50</f>
        <v>50881.5</v>
      </c>
      <c r="D165" s="13" t="s">
        <v>62</v>
      </c>
      <c r="N165" s="12"/>
    </row>
    <row r="166" spans="1:14" ht="14.4" hidden="1" thickTop="1" thickBot="1" x14ac:dyDescent="0.3">
      <c r="A166"/>
      <c r="B166" s="182" t="s">
        <v>371</v>
      </c>
      <c r="C166" s="127">
        <f>C$49 * C146^2 +C$50</f>
        <v>202885.5</v>
      </c>
      <c r="D166" s="13" t="s">
        <v>62</v>
      </c>
      <c r="N166" s="12"/>
    </row>
    <row r="167" spans="1:14" ht="14.4" hidden="1" thickTop="1" thickBot="1" x14ac:dyDescent="0.3">
      <c r="A167"/>
      <c r="B167" s="280" t="s">
        <v>372</v>
      </c>
      <c r="C167" s="127">
        <f>C156+C160+C164</f>
        <v>41008.860997750002</v>
      </c>
      <c r="D167" s="13" t="s">
        <v>62</v>
      </c>
      <c r="N167" s="12"/>
    </row>
    <row r="168" spans="1:14" ht="14.4" hidden="1" thickTop="1" thickBot="1" x14ac:dyDescent="0.3">
      <c r="A168"/>
      <c r="B168" s="280" t="s">
        <v>373</v>
      </c>
      <c r="C168" s="127">
        <f>C157+C161+C165</f>
        <v>200553.17549774999</v>
      </c>
      <c r="D168" s="13" t="s">
        <v>62</v>
      </c>
      <c r="N168" s="12"/>
    </row>
    <row r="169" spans="1:14" ht="14.4" hidden="1" thickTop="1" thickBot="1" x14ac:dyDescent="0.3">
      <c r="A169"/>
      <c r="B169" s="280" t="s">
        <v>374</v>
      </c>
      <c r="C169" s="127">
        <f>C158+C162+C166</f>
        <v>761114.5760977501</v>
      </c>
      <c r="D169" s="13" t="s">
        <v>62</v>
      </c>
      <c r="N169" s="12"/>
    </row>
    <row r="170" spans="1:14" ht="14.4" hidden="1" thickTop="1" thickBot="1" x14ac:dyDescent="0.3">
      <c r="A170"/>
      <c r="B170" s="280" t="s">
        <v>372</v>
      </c>
      <c r="C170" s="129">
        <f>C167/1000000</f>
        <v>4.1008860997750002E-2</v>
      </c>
      <c r="D170" s="13" t="s">
        <v>233</v>
      </c>
      <c r="N170" s="12"/>
    </row>
    <row r="171" spans="1:14" ht="14.4" hidden="1" thickTop="1" thickBot="1" x14ac:dyDescent="0.3">
      <c r="A171"/>
      <c r="B171" s="280" t="s">
        <v>373</v>
      </c>
      <c r="C171" s="129">
        <f>C168/1000000</f>
        <v>0.20055317549775001</v>
      </c>
      <c r="D171" s="13" t="s">
        <v>233</v>
      </c>
      <c r="N171" s="12"/>
    </row>
    <row r="172" spans="1:14" ht="14.4" hidden="1" thickTop="1" thickBot="1" x14ac:dyDescent="0.3">
      <c r="A172"/>
      <c r="B172" s="280" t="s">
        <v>375</v>
      </c>
      <c r="C172" s="129">
        <f>C169/1000000</f>
        <v>0.76111457609775013</v>
      </c>
      <c r="D172" s="13" t="s">
        <v>233</v>
      </c>
      <c r="N172" s="12"/>
    </row>
    <row r="173" spans="1:14" ht="14.4" hidden="1" thickTop="1" thickBot="1" x14ac:dyDescent="0.3">
      <c r="A173"/>
      <c r="B173" s="280"/>
      <c r="C173" s="55"/>
      <c r="D173" s="13"/>
      <c r="L173" s="48"/>
      <c r="N173" s="12"/>
    </row>
    <row r="174" spans="1:14" ht="14.4" hidden="1" thickTop="1" thickBot="1" x14ac:dyDescent="0.3">
      <c r="A174"/>
      <c r="B174" s="276" t="s">
        <v>588</v>
      </c>
      <c r="D174" s="13"/>
      <c r="E174" s="47" t="s">
        <v>586</v>
      </c>
      <c r="I174" s="276" t="s">
        <v>704</v>
      </c>
      <c r="J174" s="48"/>
      <c r="K174" s="276" t="s">
        <v>704</v>
      </c>
      <c r="L174" s="127">
        <f>C273*(C203)/C203 *C137 / C172 /1000</f>
        <v>73.200017119163235</v>
      </c>
      <c r="N174" s="12"/>
    </row>
    <row r="175" spans="1:14" ht="14.4" hidden="1" thickTop="1" thickBot="1" x14ac:dyDescent="0.3">
      <c r="A175"/>
      <c r="B175" s="182" t="s">
        <v>236</v>
      </c>
      <c r="C175" s="127">
        <f>(C203-C204-C198)*C208 *C137 / C172 /1000</f>
        <v>69.021933950261243</v>
      </c>
      <c r="D175" s="13" t="s">
        <v>46</v>
      </c>
      <c r="E175" t="s">
        <v>589</v>
      </c>
      <c r="F175" s="287">
        <f>(C202-C204-C198)*C208 *C137 / C172 /1000</f>
        <v>18.391922109506659</v>
      </c>
      <c r="G175" s="13" t="s">
        <v>46</v>
      </c>
      <c r="H175" s="13"/>
      <c r="I175" s="182" t="s">
        <v>236</v>
      </c>
      <c r="J175" s="127">
        <f>C203*C208 *C137 / C172 /1000</f>
        <v>73.200017119163263</v>
      </c>
      <c r="K175" s="182" t="s">
        <v>236</v>
      </c>
      <c r="L175" s="127">
        <f>L174 *C137/1000</f>
        <v>46.555210887787823</v>
      </c>
      <c r="N175" s="12"/>
    </row>
    <row r="176" spans="1:14" ht="14.4" hidden="1" thickTop="1" thickBot="1" x14ac:dyDescent="0.3">
      <c r="A176"/>
      <c r="B176" s="182" t="s">
        <v>237</v>
      </c>
      <c r="C176" s="127">
        <f>C175 *C137/1000</f>
        <v>43.897949992366151</v>
      </c>
      <c r="D176" s="13" t="s">
        <v>76</v>
      </c>
      <c r="E176" t="s">
        <v>590</v>
      </c>
      <c r="F176" s="287">
        <f>F175 *C137/1000</f>
        <v>11.697262461646234</v>
      </c>
      <c r="G176" s="13" t="s">
        <v>76</v>
      </c>
      <c r="H176" s="13"/>
      <c r="I176" s="182" t="s">
        <v>237</v>
      </c>
      <c r="J176" s="127">
        <f>J175 *C137/1000</f>
        <v>46.555210887787837</v>
      </c>
      <c r="K176" s="182" t="s">
        <v>237</v>
      </c>
      <c r="L176" s="127">
        <f>L175  / 9.81</f>
        <v>4.745689183260736</v>
      </c>
      <c r="N176" s="12"/>
    </row>
    <row r="177" spans="1:14" ht="14.4" hidden="1" thickTop="1" thickBot="1" x14ac:dyDescent="0.3">
      <c r="A177"/>
      <c r="B177" s="182" t="s">
        <v>237</v>
      </c>
      <c r="C177" s="127">
        <f>C176  / 9.81</f>
        <v>4.4748165129832973</v>
      </c>
      <c r="D177" s="13" t="s">
        <v>77</v>
      </c>
      <c r="E177" t="s">
        <v>590</v>
      </c>
      <c r="F177" s="127">
        <f>F176  / 9.81</f>
        <v>1.1923814945612878</v>
      </c>
      <c r="G177" s="13" t="s">
        <v>77</v>
      </c>
      <c r="H177" s="13"/>
      <c r="I177" s="182" t="s">
        <v>237</v>
      </c>
      <c r="J177" s="127">
        <f>J176  / 9.81</f>
        <v>4.7456891832607377</v>
      </c>
      <c r="K177" s="182" t="s">
        <v>237</v>
      </c>
      <c r="L177" s="127">
        <f>C274*(C203)/C203 *C136 / C168 * 1000</f>
        <v>138.89982011435424</v>
      </c>
      <c r="N177" s="12"/>
    </row>
    <row r="178" spans="1:14" ht="14.4" hidden="1" thickTop="1" thickBot="1" x14ac:dyDescent="0.3">
      <c r="A178"/>
      <c r="B178" s="182" t="s">
        <v>235</v>
      </c>
      <c r="C178" s="127">
        <f>(C203-C195-C205)*C209 *C136 / C168 * 1000</f>
        <v>130.97174819001901</v>
      </c>
      <c r="D178" s="13" t="s">
        <v>46</v>
      </c>
      <c r="E178" t="s">
        <v>591</v>
      </c>
      <c r="F178" s="287">
        <f>(C202-C205-C195)*C209 *C136 / C168 * 1000</f>
        <v>34.899372610923947</v>
      </c>
      <c r="G178" s="13" t="s">
        <v>46</v>
      </c>
      <c r="H178" s="13"/>
      <c r="I178" s="182" t="s">
        <v>235</v>
      </c>
      <c r="J178" s="127">
        <f>C203*C209 *C136 / C168 * 1000</f>
        <v>138.89982011435427</v>
      </c>
      <c r="K178" s="182" t="s">
        <v>235</v>
      </c>
      <c r="L178" s="127">
        <f>L177 *C136/1000</f>
        <v>44.170142796364651</v>
      </c>
      <c r="N178" s="12"/>
    </row>
    <row r="179" spans="1:14" ht="14.4" hidden="1" thickTop="1" thickBot="1" x14ac:dyDescent="0.3">
      <c r="A179"/>
      <c r="B179" s="182" t="s">
        <v>238</v>
      </c>
      <c r="C179" s="127">
        <f>C178 *C136/1000</f>
        <v>41.649015924426045</v>
      </c>
      <c r="D179" s="13" t="s">
        <v>76</v>
      </c>
      <c r="E179" t="s">
        <v>592</v>
      </c>
      <c r="F179" s="127">
        <f>F178 *C136/1000</f>
        <v>11.098000490273815</v>
      </c>
      <c r="G179" s="13" t="s">
        <v>76</v>
      </c>
      <c r="H179" s="13"/>
      <c r="I179" s="182" t="s">
        <v>238</v>
      </c>
      <c r="J179" s="127">
        <f>J178 *C136/1000</f>
        <v>44.170142796364658</v>
      </c>
      <c r="K179" s="182" t="s">
        <v>238</v>
      </c>
      <c r="L179" s="127">
        <f>L178  / 9.81</f>
        <v>4.5025629761839605</v>
      </c>
      <c r="N179" s="12"/>
    </row>
    <row r="180" spans="1:14" ht="14.4" hidden="1" thickTop="1" thickBot="1" x14ac:dyDescent="0.3">
      <c r="A180"/>
      <c r="B180" s="182" t="s">
        <v>238</v>
      </c>
      <c r="C180" s="127">
        <f>C179  / 9.81</f>
        <v>4.2455673725204939</v>
      </c>
      <c r="D180" s="13" t="s">
        <v>77</v>
      </c>
      <c r="E180" t="s">
        <v>592</v>
      </c>
      <c r="F180" s="127">
        <f>F179  / 9.81</f>
        <v>1.1312946473265866</v>
      </c>
      <c r="G180" s="13" t="s">
        <v>77</v>
      </c>
      <c r="H180" s="13"/>
      <c r="I180" s="182" t="s">
        <v>238</v>
      </c>
      <c r="J180" s="127">
        <f>J179  / 9.81</f>
        <v>4.5025629761839605</v>
      </c>
      <c r="K180" s="182" t="s">
        <v>238</v>
      </c>
      <c r="L180" s="127">
        <f>C275 *(C203)/C203*C135/ C167 * 1000</f>
        <v>269.83436581199186</v>
      </c>
      <c r="N180" s="12"/>
    </row>
    <row r="181" spans="1:14" ht="14.4" hidden="1" thickTop="1" thickBot="1" x14ac:dyDescent="0.3">
      <c r="A181"/>
      <c r="B181" s="182" t="s">
        <v>234</v>
      </c>
      <c r="C181" s="127">
        <f>(C203-C192-C206)*C210*C135/ C167 * 1000</f>
        <v>253.61835825117507</v>
      </c>
      <c r="D181" s="13" t="s">
        <v>46</v>
      </c>
      <c r="E181" t="s">
        <v>593</v>
      </c>
      <c r="F181" s="287">
        <f>(C202-C206-C192)*C210 *C135/ C167 * 1000</f>
        <v>66.982921897880686</v>
      </c>
      <c r="G181" s="13" t="s">
        <v>46</v>
      </c>
      <c r="H181" s="13"/>
      <c r="I181" s="182" t="s">
        <v>234</v>
      </c>
      <c r="J181" s="127">
        <f>C203*C210*C135/ C167 * 1000</f>
        <v>269.83436581199186</v>
      </c>
      <c r="K181" s="182" t="s">
        <v>234</v>
      </c>
      <c r="L181" s="127">
        <f>L180 *C135/1000</f>
        <v>35.887970652994916</v>
      </c>
      <c r="N181" s="12"/>
    </row>
    <row r="182" spans="1:14" ht="14.4" hidden="1" thickTop="1" thickBot="1" x14ac:dyDescent="0.3">
      <c r="A182"/>
      <c r="B182" s="182" t="s">
        <v>239</v>
      </c>
      <c r="C182" s="127">
        <f>C181 *C135/1000</f>
        <v>33.731241647406286</v>
      </c>
      <c r="D182" s="13" t="s">
        <v>76</v>
      </c>
      <c r="E182" t="s">
        <v>594</v>
      </c>
      <c r="F182" s="287">
        <f>F181 *C135/1000</f>
        <v>8.9087286124181322</v>
      </c>
      <c r="G182" s="13" t="s">
        <v>76</v>
      </c>
      <c r="H182" s="13"/>
      <c r="I182" s="182" t="s">
        <v>239</v>
      </c>
      <c r="J182" s="127">
        <f>J181 *C135/1000</f>
        <v>35.887970652994916</v>
      </c>
      <c r="K182" s="182" t="s">
        <v>239</v>
      </c>
      <c r="L182" s="127">
        <f>L181  / 9.81</f>
        <v>3.6583048575937731</v>
      </c>
      <c r="N182" s="12"/>
    </row>
    <row r="183" spans="1:14" ht="14.4" hidden="1" thickTop="1" thickBot="1" x14ac:dyDescent="0.3">
      <c r="A183"/>
      <c r="B183" s="182" t="s">
        <v>240</v>
      </c>
      <c r="C183" s="127">
        <f>C182  / 9.81</f>
        <v>3.4384548060556863</v>
      </c>
      <c r="D183" s="13" t="s">
        <v>77</v>
      </c>
      <c r="E183" t="s">
        <v>595</v>
      </c>
      <c r="F183" s="127">
        <f>F182  / 9.81</f>
        <v>0.90812727955332639</v>
      </c>
      <c r="G183" s="13" t="s">
        <v>77</v>
      </c>
      <c r="H183" s="13"/>
      <c r="I183" s="182" t="s">
        <v>240</v>
      </c>
      <c r="J183" s="127">
        <f>J182  / 9.81</f>
        <v>3.6583048575937731</v>
      </c>
      <c r="K183" s="182" t="s">
        <v>240</v>
      </c>
      <c r="L183" s="127">
        <f>(C272) /I6</f>
        <v>48.938547486033514</v>
      </c>
      <c r="N183" s="12"/>
    </row>
    <row r="184" spans="1:14" ht="14.4" hidden="1" thickTop="1" thickBot="1" x14ac:dyDescent="0.3">
      <c r="A184"/>
      <c r="B184" s="182" t="s">
        <v>241</v>
      </c>
      <c r="C184" s="127">
        <f>(C203-C207)*C211 / I6</f>
        <v>46.145251396648042</v>
      </c>
      <c r="D184" s="13" t="s">
        <v>76</v>
      </c>
      <c r="E184" t="s">
        <v>596</v>
      </c>
      <c r="F184" s="287">
        <f>(C202-C207)*C211/ I6</f>
        <v>12.296089385474861</v>
      </c>
      <c r="G184" s="13" t="s">
        <v>76</v>
      </c>
      <c r="H184" s="13"/>
      <c r="I184" s="182" t="s">
        <v>241</v>
      </c>
      <c r="J184" s="127">
        <f>C203*C211 / I6</f>
        <v>48.938547486033514</v>
      </c>
      <c r="K184" s="182" t="s">
        <v>241</v>
      </c>
      <c r="L184" s="127">
        <f>L183  / 9.81</f>
        <v>4.9886388874651901</v>
      </c>
      <c r="N184" s="12"/>
    </row>
    <row r="185" spans="1:14" ht="14.4" hidden="1" thickTop="1" thickBot="1" x14ac:dyDescent="0.3">
      <c r="A185"/>
      <c r="B185" s="182" t="s">
        <v>242</v>
      </c>
      <c r="C185" s="127">
        <f>C184  / 9.81</f>
        <v>4.7038992249386382</v>
      </c>
      <c r="D185" s="13" t="s">
        <v>77</v>
      </c>
      <c r="E185" t="s">
        <v>597</v>
      </c>
      <c r="F185" s="127">
        <f>F184  / 9.81</f>
        <v>1.2534239944418819</v>
      </c>
      <c r="G185" s="13" t="s">
        <v>77</v>
      </c>
      <c r="H185" s="13"/>
      <c r="I185" s="182" t="s">
        <v>242</v>
      </c>
      <c r="J185" s="127">
        <f>J184  / 9.81</f>
        <v>4.9886388874651901</v>
      </c>
      <c r="K185" s="182" t="s">
        <v>242</v>
      </c>
      <c r="N185" s="12"/>
    </row>
    <row r="186" spans="1:14" ht="13.8" hidden="1" thickTop="1" x14ac:dyDescent="0.25">
      <c r="A186"/>
      <c r="B186" s="182"/>
      <c r="D186" s="13"/>
      <c r="N186" s="12"/>
    </row>
    <row r="187" spans="1:14" hidden="1" x14ac:dyDescent="0.25">
      <c r="A187"/>
      <c r="B187" s="276" t="s">
        <v>536</v>
      </c>
      <c r="D187" s="13" t="s">
        <v>537</v>
      </c>
      <c r="N187" s="12"/>
    </row>
    <row r="188" spans="1:14" hidden="1" x14ac:dyDescent="0.25">
      <c r="A188"/>
      <c r="B188" s="182" t="s">
        <v>538</v>
      </c>
      <c r="C188" s="131">
        <f xml:space="preserve"> 9.81*I6*(1-C29/90)</f>
        <v>0</v>
      </c>
      <c r="D188" s="13" t="s">
        <v>32</v>
      </c>
      <c r="E188" s="10" t="s">
        <v>692</v>
      </c>
      <c r="N188" s="12"/>
    </row>
    <row r="189" spans="1:14" hidden="1" x14ac:dyDescent="0.25">
      <c r="A189"/>
      <c r="B189" s="182" t="s">
        <v>548</v>
      </c>
      <c r="C189" s="131">
        <f>C188/C211</f>
        <v>0</v>
      </c>
      <c r="D189" s="13" t="s">
        <v>65</v>
      </c>
      <c r="N189" s="12"/>
    </row>
    <row r="190" spans="1:14" hidden="1" x14ac:dyDescent="0.25">
      <c r="A190"/>
      <c r="B190" s="182" t="s">
        <v>552</v>
      </c>
      <c r="C190" s="131">
        <f xml:space="preserve"> C188*C147/1000</f>
        <v>0</v>
      </c>
      <c r="D190" s="13" t="s">
        <v>539</v>
      </c>
      <c r="N190" s="12"/>
    </row>
    <row r="191" spans="1:14" hidden="1" x14ac:dyDescent="0.25">
      <c r="A191"/>
      <c r="B191" s="182" t="s">
        <v>540</v>
      </c>
      <c r="C191" s="131">
        <f>C190/(C135/1000)</f>
        <v>0</v>
      </c>
      <c r="D191" s="13" t="s">
        <v>32</v>
      </c>
      <c r="N191" s="12"/>
    </row>
    <row r="192" spans="1:14" hidden="1" x14ac:dyDescent="0.25">
      <c r="A192"/>
      <c r="B192" s="182" t="s">
        <v>541</v>
      </c>
      <c r="C192" s="131">
        <f>C191/C210</f>
        <v>0</v>
      </c>
      <c r="D192" s="13" t="s">
        <v>65</v>
      </c>
      <c r="N192" s="12"/>
    </row>
    <row r="193" spans="1:14" hidden="1" x14ac:dyDescent="0.25">
      <c r="A193"/>
      <c r="B193" s="182" t="s">
        <v>553</v>
      </c>
      <c r="C193" s="131">
        <f>C188*C148/1000</f>
        <v>0</v>
      </c>
      <c r="D193" s="13" t="s">
        <v>539</v>
      </c>
      <c r="N193" s="12"/>
    </row>
    <row r="194" spans="1:14" hidden="1" x14ac:dyDescent="0.25">
      <c r="A194"/>
      <c r="B194" s="182" t="s">
        <v>549</v>
      </c>
      <c r="C194" s="131">
        <f>C193/(C136/1000)</f>
        <v>0</v>
      </c>
      <c r="D194" s="13" t="s">
        <v>32</v>
      </c>
      <c r="N194" s="12"/>
    </row>
    <row r="195" spans="1:14" hidden="1" x14ac:dyDescent="0.25">
      <c r="A195"/>
      <c r="B195" s="182" t="s">
        <v>550</v>
      </c>
      <c r="C195" s="131">
        <f>C194/C209</f>
        <v>0</v>
      </c>
      <c r="D195" s="13" t="s">
        <v>65</v>
      </c>
      <c r="N195" s="12"/>
    </row>
    <row r="196" spans="1:14" hidden="1" x14ac:dyDescent="0.25">
      <c r="A196"/>
      <c r="B196" s="182" t="s">
        <v>551</v>
      </c>
      <c r="C196" s="131">
        <f xml:space="preserve"> C188*C149/1000</f>
        <v>0</v>
      </c>
      <c r="D196" s="13" t="s">
        <v>539</v>
      </c>
      <c r="N196" s="12"/>
    </row>
    <row r="197" spans="1:14" hidden="1" x14ac:dyDescent="0.25">
      <c r="A197"/>
      <c r="B197" s="182" t="s">
        <v>554</v>
      </c>
      <c r="C197" s="131">
        <f>C196/(C137/1000)</f>
        <v>0</v>
      </c>
      <c r="D197" s="13" t="s">
        <v>32</v>
      </c>
      <c r="N197" s="12"/>
    </row>
    <row r="198" spans="1:14" hidden="1" x14ac:dyDescent="0.25">
      <c r="A198"/>
      <c r="B198" s="182" t="s">
        <v>555</v>
      </c>
      <c r="C198" s="131">
        <f>C197/C208</f>
        <v>0</v>
      </c>
      <c r="D198" s="13" t="s">
        <v>65</v>
      </c>
      <c r="N198" s="12"/>
    </row>
    <row r="199" spans="1:14" hidden="1" x14ac:dyDescent="0.25">
      <c r="A199"/>
      <c r="B199" s="182"/>
      <c r="C199" s="131"/>
      <c r="D199" s="13"/>
      <c r="N199" s="12"/>
    </row>
    <row r="200" spans="1:14" hidden="1" x14ac:dyDescent="0.25">
      <c r="A200"/>
      <c r="B200" s="182"/>
      <c r="D200" s="13"/>
      <c r="N200" s="12"/>
    </row>
    <row r="201" spans="1:14" hidden="1" x14ac:dyDescent="0.25">
      <c r="A201"/>
      <c r="B201" s="276" t="s">
        <v>243</v>
      </c>
      <c r="D201" s="13"/>
      <c r="N201" s="12"/>
    </row>
    <row r="202" spans="1:14" hidden="1" x14ac:dyDescent="0.25">
      <c r="A202"/>
      <c r="B202" s="182" t="s">
        <v>587</v>
      </c>
      <c r="C202" s="48">
        <v>3.7</v>
      </c>
      <c r="D202" s="13" t="s">
        <v>65</v>
      </c>
      <c r="N202" s="12"/>
    </row>
    <row r="203" spans="1:14" ht="13.8" hidden="1" thickBot="1" x14ac:dyDescent="0.3">
      <c r="A203"/>
      <c r="B203" s="182" t="s">
        <v>244</v>
      </c>
      <c r="C203" s="54">
        <v>12</v>
      </c>
      <c r="D203" s="13" t="s">
        <v>65</v>
      </c>
      <c r="N203" s="12"/>
    </row>
    <row r="204" spans="1:14" ht="14.4" hidden="1" thickTop="1" thickBot="1" x14ac:dyDescent="0.3">
      <c r="A204"/>
      <c r="B204" s="182" t="s">
        <v>246</v>
      </c>
      <c r="C204" s="130">
        <f>C276/C272* C203</f>
        <v>0.68493150684931514</v>
      </c>
      <c r="D204" s="13" t="s">
        <v>65</v>
      </c>
      <c r="N204" s="12"/>
    </row>
    <row r="205" spans="1:14" ht="14.4" hidden="1" thickTop="1" thickBot="1" x14ac:dyDescent="0.3">
      <c r="A205"/>
      <c r="B205" s="182" t="s">
        <v>247</v>
      </c>
      <c r="C205" s="130">
        <f>C277/C273 * C203</f>
        <v>0.68493150684931514</v>
      </c>
      <c r="D205" s="13" t="s">
        <v>65</v>
      </c>
      <c r="N205" s="12"/>
    </row>
    <row r="206" spans="1:14" ht="14.4" hidden="1" thickTop="1" thickBot="1" x14ac:dyDescent="0.3">
      <c r="A206"/>
      <c r="B206" s="182" t="s">
        <v>248</v>
      </c>
      <c r="C206" s="130">
        <f>C278/C275 * C203</f>
        <v>0.72115384615384603</v>
      </c>
      <c r="D206" s="13" t="s">
        <v>65</v>
      </c>
      <c r="N206" s="12"/>
    </row>
    <row r="207" spans="1:14" ht="14.4" hidden="1" thickTop="1" thickBot="1" x14ac:dyDescent="0.3">
      <c r="A207"/>
      <c r="B207" s="182" t="s">
        <v>245</v>
      </c>
      <c r="C207" s="130">
        <f>C279/C272 * C203</f>
        <v>0.68493150684931514</v>
      </c>
      <c r="D207" s="13" t="s">
        <v>65</v>
      </c>
      <c r="N207" s="12"/>
    </row>
    <row r="208" spans="1:14" ht="13.8" hidden="1" thickTop="1" x14ac:dyDescent="0.25">
      <c r="A208"/>
      <c r="B208" s="182" t="s">
        <v>700</v>
      </c>
      <c r="C208" s="131">
        <f>C273/C203</f>
        <v>7.3</v>
      </c>
      <c r="D208" s="13" t="s">
        <v>705</v>
      </c>
      <c r="N208" s="12"/>
    </row>
    <row r="209" spans="1:14" hidden="1" x14ac:dyDescent="0.25">
      <c r="A209"/>
      <c r="B209" s="182" t="s">
        <v>701</v>
      </c>
      <c r="C209" s="131">
        <f>C274/C203</f>
        <v>7.3</v>
      </c>
      <c r="D209" s="13" t="s">
        <v>705</v>
      </c>
      <c r="N209" s="12"/>
    </row>
    <row r="210" spans="1:14" hidden="1" x14ac:dyDescent="0.25">
      <c r="A210"/>
      <c r="B210" s="182" t="s">
        <v>702</v>
      </c>
      <c r="C210" s="131">
        <f>C275/C203</f>
        <v>6.9333333333333336</v>
      </c>
      <c r="D210" s="13" t="s">
        <v>705</v>
      </c>
      <c r="N210" s="12"/>
    </row>
    <row r="211" spans="1:14" ht="13.8" hidden="1" thickBot="1" x14ac:dyDescent="0.3">
      <c r="A211"/>
      <c r="B211" s="220" t="s">
        <v>703</v>
      </c>
      <c r="C211" s="48">
        <f>C272/C203</f>
        <v>7.3</v>
      </c>
      <c r="D211" s="13" t="s">
        <v>705</v>
      </c>
      <c r="N211" s="12"/>
    </row>
    <row r="212" spans="1:14" hidden="1" x14ac:dyDescent="0.25">
      <c r="A212"/>
      <c r="B212" s="182" t="s">
        <v>706</v>
      </c>
      <c r="C212" s="48">
        <f>J176/C203*1000</f>
        <v>3879.6009073156533</v>
      </c>
      <c r="D212" s="13" t="s">
        <v>707</v>
      </c>
      <c r="N212" s="12"/>
    </row>
    <row r="213" spans="1:14" hidden="1" x14ac:dyDescent="0.25">
      <c r="A213"/>
      <c r="B213" s="182" t="s">
        <v>708</v>
      </c>
      <c r="C213" s="48">
        <f>J179/C203*1000</f>
        <v>3680.845233030388</v>
      </c>
      <c r="D213" s="13" t="s">
        <v>707</v>
      </c>
      <c r="N213" s="12"/>
    </row>
    <row r="214" spans="1:14" hidden="1" x14ac:dyDescent="0.25">
      <c r="A214"/>
      <c r="B214" s="182" t="s">
        <v>709</v>
      </c>
      <c r="C214" s="48">
        <f>J182/C203*1000</f>
        <v>2990.6642210829095</v>
      </c>
      <c r="D214" s="13" t="s">
        <v>707</v>
      </c>
      <c r="N214" s="12"/>
    </row>
    <row r="215" spans="1:14" ht="13.8" hidden="1" thickBot="1" x14ac:dyDescent="0.3">
      <c r="A215"/>
      <c r="B215" s="220" t="s">
        <v>710</v>
      </c>
      <c r="C215" s="48">
        <f>J184/C203*1000</f>
        <v>4078.2122905027932</v>
      </c>
      <c r="D215" s="13" t="s">
        <v>707</v>
      </c>
      <c r="N215" s="12"/>
    </row>
    <row r="216" spans="1:14" hidden="1" x14ac:dyDescent="0.25">
      <c r="A216"/>
      <c r="B216" s="182"/>
      <c r="D216" s="13"/>
      <c r="N216" s="12"/>
    </row>
    <row r="217" spans="1:14" hidden="1" x14ac:dyDescent="0.25">
      <c r="A217"/>
      <c r="B217" s="276" t="s">
        <v>250</v>
      </c>
      <c r="D217" s="13"/>
      <c r="N217" s="12"/>
    </row>
    <row r="218" spans="1:14" ht="13.8" hidden="1" thickBot="1" x14ac:dyDescent="0.3">
      <c r="A218"/>
      <c r="B218" s="182" t="s">
        <v>533</v>
      </c>
      <c r="C218" s="54">
        <v>2</v>
      </c>
      <c r="D218" s="13" t="s">
        <v>78</v>
      </c>
      <c r="E218" s="10" t="s">
        <v>569</v>
      </c>
      <c r="N218" s="12"/>
    </row>
    <row r="219" spans="1:14" ht="14.4" hidden="1" thickTop="1" thickBot="1" x14ac:dyDescent="0.3">
      <c r="A219"/>
      <c r="B219" s="182" t="s">
        <v>514</v>
      </c>
      <c r="C219" s="130">
        <f>C218/(C135/1000)</f>
        <v>15.037593984962406</v>
      </c>
      <c r="D219" s="13" t="s">
        <v>515</v>
      </c>
      <c r="N219" s="12"/>
    </row>
    <row r="220" spans="1:14" ht="14.4" hidden="1" thickTop="1" thickBot="1" x14ac:dyDescent="0.3">
      <c r="A220"/>
      <c r="B220" s="182" t="s">
        <v>516</v>
      </c>
      <c r="C220" s="130">
        <f>1/2 * I6 * C218^2</f>
        <v>3.58</v>
      </c>
      <c r="D220" s="13" t="s">
        <v>79</v>
      </c>
      <c r="N220" s="12"/>
    </row>
    <row r="221" spans="1:14" ht="14.4" hidden="1" thickTop="1" thickBot="1" x14ac:dyDescent="0.3">
      <c r="A221"/>
      <c r="B221" s="182" t="s">
        <v>517</v>
      </c>
      <c r="C221" s="130">
        <f>1/2 * C170 * C219^2</f>
        <v>4.6366511388716152</v>
      </c>
      <c r="D221" s="13" t="s">
        <v>79</v>
      </c>
      <c r="N221" s="12"/>
    </row>
    <row r="222" spans="1:14" ht="14.4" hidden="1" thickTop="1" thickBot="1" x14ac:dyDescent="0.3">
      <c r="A222"/>
      <c r="B222" s="182" t="s">
        <v>251</v>
      </c>
      <c r="C222" s="130">
        <f>C221 - C220</f>
        <v>1.0566511388716151</v>
      </c>
      <c r="D222" s="13" t="s">
        <v>79</v>
      </c>
      <c r="N222" s="12"/>
    </row>
    <row r="223" spans="1:14" ht="14.4" hidden="1" thickTop="1" thickBot="1" x14ac:dyDescent="0.3">
      <c r="A223"/>
      <c r="B223" s="182" t="s">
        <v>508</v>
      </c>
      <c r="C223" s="130">
        <v>0.03</v>
      </c>
      <c r="D223" s="13" t="s">
        <v>47</v>
      </c>
      <c r="N223" s="12"/>
    </row>
    <row r="224" spans="1:14" ht="14.4" hidden="1" thickTop="1" thickBot="1" x14ac:dyDescent="0.3">
      <c r="A224"/>
      <c r="B224" s="182" t="s">
        <v>509</v>
      </c>
      <c r="C224" s="130">
        <f>C222/C223</f>
        <v>35.221704629053839</v>
      </c>
      <c r="D224" s="13" t="s">
        <v>32</v>
      </c>
      <c r="N224" s="12"/>
    </row>
    <row r="225" spans="1:14" ht="13.8" hidden="1" thickTop="1" x14ac:dyDescent="0.25">
      <c r="A225"/>
      <c r="B225" s="182" t="s">
        <v>512</v>
      </c>
      <c r="C225" s="131">
        <f>C224/C210</f>
        <v>5.0800535522673806</v>
      </c>
      <c r="D225" s="13" t="s">
        <v>65</v>
      </c>
      <c r="N225" s="12"/>
    </row>
    <row r="226" spans="1:14" hidden="1" x14ac:dyDescent="0.25">
      <c r="A226"/>
      <c r="B226" s="182" t="s">
        <v>511</v>
      </c>
      <c r="C226" s="131">
        <f>C275*C223</f>
        <v>2.496</v>
      </c>
      <c r="D226" s="13" t="s">
        <v>79</v>
      </c>
      <c r="N226" s="12"/>
    </row>
    <row r="227" spans="1:14" hidden="1" x14ac:dyDescent="0.25">
      <c r="A227"/>
      <c r="B227" s="182" t="s">
        <v>510</v>
      </c>
      <c r="C227" s="131">
        <f>IF(C222&gt;0,MIN((SQRT(2*C226)*C135/1000)/(SQRT(C170-I6*C135/1000*C135/1000)),4),4)</f>
        <v>3.0738769154394068</v>
      </c>
      <c r="D227" s="13" t="s">
        <v>78</v>
      </c>
      <c r="E227" s="10" t="s">
        <v>513</v>
      </c>
      <c r="N227" s="12"/>
    </row>
    <row r="228" spans="1:14" hidden="1" x14ac:dyDescent="0.25">
      <c r="A228"/>
      <c r="B228" s="182" t="s">
        <v>518</v>
      </c>
      <c r="C228" s="131">
        <f>SQRT(2*C220/C170)</f>
        <v>13.213493566568875</v>
      </c>
      <c r="D228" s="13" t="s">
        <v>515</v>
      </c>
      <c r="N228" s="12"/>
    </row>
    <row r="229" spans="1:14" hidden="1" x14ac:dyDescent="0.25">
      <c r="A229"/>
      <c r="B229" s="182" t="s">
        <v>519</v>
      </c>
      <c r="C229" s="131">
        <f>C228*(C135/1000)</f>
        <v>1.7573946443536606</v>
      </c>
      <c r="D229" s="13" t="s">
        <v>78</v>
      </c>
      <c r="N229" s="12"/>
    </row>
    <row r="230" spans="1:14" hidden="1" x14ac:dyDescent="0.25">
      <c r="A230"/>
      <c r="B230" s="182" t="s">
        <v>520</v>
      </c>
      <c r="C230" s="131">
        <f>C219/C228*(C135)</f>
        <v>151.36042485086224</v>
      </c>
      <c r="D230" s="13" t="s">
        <v>13</v>
      </c>
      <c r="E230" s="10" t="s">
        <v>521</v>
      </c>
      <c r="N230" s="12"/>
    </row>
    <row r="231" spans="1:14" hidden="1" x14ac:dyDescent="0.25">
      <c r="A231"/>
      <c r="B231" s="182"/>
      <c r="C231" s="131"/>
      <c r="D231" s="13"/>
      <c r="N231" s="12"/>
    </row>
    <row r="232" spans="1:14" hidden="1" x14ac:dyDescent="0.25">
      <c r="A232"/>
      <c r="B232" s="182" t="s">
        <v>720</v>
      </c>
      <c r="C232" s="131">
        <v>2</v>
      </c>
      <c r="D232" s="13" t="s">
        <v>78</v>
      </c>
      <c r="N232" s="12"/>
    </row>
    <row r="233" spans="1:14" hidden="1" x14ac:dyDescent="0.25">
      <c r="A233"/>
      <c r="B233" s="182" t="s">
        <v>514</v>
      </c>
      <c r="C233" s="131">
        <f>C232/(C136/1000)</f>
        <v>6.2893081761006284</v>
      </c>
      <c r="D233" s="13" t="s">
        <v>515</v>
      </c>
      <c r="N233" s="12"/>
    </row>
    <row r="234" spans="1:14" hidden="1" x14ac:dyDescent="0.25">
      <c r="A234"/>
      <c r="B234" s="182" t="s">
        <v>516</v>
      </c>
      <c r="C234" s="131">
        <f>0.5 * I6 * C232^2</f>
        <v>3.58</v>
      </c>
      <c r="D234" s="13" t="s">
        <v>79</v>
      </c>
      <c r="N234" s="12"/>
    </row>
    <row r="235" spans="1:14" hidden="1" x14ac:dyDescent="0.25">
      <c r="A235"/>
      <c r="B235" s="182" t="s">
        <v>517</v>
      </c>
      <c r="C235" s="131">
        <f>0.5 * C171 * C233^2</f>
        <v>3.9664802717010792</v>
      </c>
      <c r="D235" s="13" t="s">
        <v>79</v>
      </c>
      <c r="N235" s="12"/>
    </row>
    <row r="236" spans="1:14" hidden="1" x14ac:dyDescent="0.25">
      <c r="A236"/>
      <c r="B236" s="182" t="s">
        <v>251</v>
      </c>
      <c r="C236" s="131">
        <f>C235-C234</f>
        <v>0.38648027170107913</v>
      </c>
      <c r="D236" s="13" t="s">
        <v>79</v>
      </c>
      <c r="N236" s="12"/>
    </row>
    <row r="237" spans="1:14" hidden="1" x14ac:dyDescent="0.25">
      <c r="A237"/>
      <c r="B237" s="182" t="s">
        <v>508</v>
      </c>
      <c r="C237" s="131">
        <v>0.06</v>
      </c>
      <c r="D237" s="13" t="s">
        <v>47</v>
      </c>
      <c r="E237" s="10" t="s">
        <v>721</v>
      </c>
      <c r="N237" s="12"/>
    </row>
    <row r="238" spans="1:14" hidden="1" x14ac:dyDescent="0.25">
      <c r="A238"/>
      <c r="B238" s="182" t="s">
        <v>509</v>
      </c>
      <c r="C238" s="131">
        <f>C236/C237</f>
        <v>6.4413378616846524</v>
      </c>
      <c r="D238" s="13" t="s">
        <v>32</v>
      </c>
      <c r="N238" s="12"/>
    </row>
    <row r="239" spans="1:14" hidden="1" x14ac:dyDescent="0.25">
      <c r="A239"/>
      <c r="B239" s="182" t="s">
        <v>512</v>
      </c>
      <c r="C239" s="131">
        <f>C238/C209</f>
        <v>0.88237504954584278</v>
      </c>
      <c r="D239" s="13" t="s">
        <v>65</v>
      </c>
      <c r="N239" s="12"/>
    </row>
    <row r="240" spans="1:14" hidden="1" x14ac:dyDescent="0.25">
      <c r="A240"/>
      <c r="B240" s="182" t="s">
        <v>511</v>
      </c>
      <c r="C240" s="131">
        <f>(C203-C205)*C209*C237</f>
        <v>4.9559999999999995</v>
      </c>
      <c r="D240" s="13" t="s">
        <v>79</v>
      </c>
      <c r="N240" s="12"/>
    </row>
    <row r="241" spans="1:14" hidden="1" x14ac:dyDescent="0.25">
      <c r="A241"/>
      <c r="B241" s="182" t="s">
        <v>510</v>
      </c>
      <c r="C241" s="131">
        <f>IF(C222&gt;0,MIN((SQRT(2*C240)*C136/1000)/(SQRT(C171-I6*C136/1000*C136/1000)),4),4)</f>
        <v>4</v>
      </c>
      <c r="D241" s="13" t="s">
        <v>78</v>
      </c>
      <c r="N241" s="12"/>
    </row>
    <row r="242" spans="1:14" hidden="1" x14ac:dyDescent="0.25">
      <c r="A242"/>
      <c r="B242" s="182" t="s">
        <v>518</v>
      </c>
      <c r="C242" s="131">
        <f>SQRT(2*C234/C171)</f>
        <v>5.975052694604126</v>
      </c>
      <c r="D242" s="13" t="s">
        <v>515</v>
      </c>
      <c r="N242" s="12"/>
    </row>
    <row r="243" spans="1:14" hidden="1" x14ac:dyDescent="0.25">
      <c r="A243"/>
      <c r="B243" s="182" t="s">
        <v>519</v>
      </c>
      <c r="C243" s="131">
        <f>C242*(C136/1000)</f>
        <v>1.9000667568841121</v>
      </c>
      <c r="D243" s="13" t="s">
        <v>78</v>
      </c>
      <c r="N243" s="12"/>
    </row>
    <row r="244" spans="1:14" hidden="1" x14ac:dyDescent="0.25">
      <c r="A244"/>
      <c r="B244" s="182" t="s">
        <v>520</v>
      </c>
      <c r="C244" s="131">
        <f>C233/C242*(C136)</f>
        <v>334.72508147185619</v>
      </c>
      <c r="D244" s="13" t="s">
        <v>13</v>
      </c>
      <c r="N244" s="12"/>
    </row>
    <row r="245" spans="1:14" hidden="1" x14ac:dyDescent="0.25">
      <c r="A245"/>
      <c r="B245" s="182"/>
      <c r="C245" s="131"/>
      <c r="D245" s="13"/>
      <c r="N245" s="12"/>
    </row>
    <row r="246" spans="1:14" hidden="1" x14ac:dyDescent="0.25">
      <c r="A246"/>
      <c r="B246" s="182" t="s">
        <v>720</v>
      </c>
      <c r="C246" s="131">
        <v>2</v>
      </c>
      <c r="D246" s="13" t="s">
        <v>78</v>
      </c>
      <c r="N246" s="12"/>
    </row>
    <row r="247" spans="1:14" hidden="1" x14ac:dyDescent="0.25">
      <c r="A247"/>
      <c r="B247" s="182" t="s">
        <v>514</v>
      </c>
      <c r="C247" s="131">
        <f>C246/(C137/1000)</f>
        <v>3.1446540880503142</v>
      </c>
      <c r="D247" s="13" t="s">
        <v>515</v>
      </c>
      <c r="N247" s="12"/>
    </row>
    <row r="248" spans="1:14" hidden="1" x14ac:dyDescent="0.25">
      <c r="A248"/>
      <c r="B248" s="182" t="s">
        <v>516</v>
      </c>
      <c r="C248" s="131">
        <f>0.5 * I6 * C246^2</f>
        <v>3.58</v>
      </c>
      <c r="D248" s="13" t="s">
        <v>79</v>
      </c>
      <c r="N248" s="12"/>
    </row>
    <row r="249" spans="1:14" hidden="1" x14ac:dyDescent="0.25">
      <c r="A249"/>
      <c r="B249" s="182" t="s">
        <v>517</v>
      </c>
      <c r="C249" s="131">
        <f>0.5 * C172 * C247^2</f>
        <v>3.763273684277471</v>
      </c>
      <c r="D249" s="13" t="s">
        <v>79</v>
      </c>
      <c r="N249" s="12"/>
    </row>
    <row r="250" spans="1:14" hidden="1" x14ac:dyDescent="0.25">
      <c r="A250"/>
      <c r="B250" s="182" t="s">
        <v>251</v>
      </c>
      <c r="C250" s="131">
        <f>C249-C248</f>
        <v>0.18327368427747093</v>
      </c>
      <c r="D250" s="13" t="s">
        <v>79</v>
      </c>
      <c r="N250" s="12"/>
    </row>
    <row r="251" spans="1:14" hidden="1" x14ac:dyDescent="0.25">
      <c r="A251"/>
      <c r="B251" s="182" t="s">
        <v>508</v>
      </c>
      <c r="C251" s="131">
        <v>0.06</v>
      </c>
      <c r="D251" s="13" t="s">
        <v>47</v>
      </c>
      <c r="E251" s="10" t="s">
        <v>721</v>
      </c>
      <c r="N251" s="12"/>
    </row>
    <row r="252" spans="1:14" hidden="1" x14ac:dyDescent="0.25">
      <c r="A252"/>
      <c r="B252" s="182" t="s">
        <v>509</v>
      </c>
      <c r="C252" s="131">
        <f>C250/C251</f>
        <v>3.0545614046245158</v>
      </c>
      <c r="D252" s="13" t="s">
        <v>32</v>
      </c>
      <c r="N252" s="12"/>
    </row>
    <row r="253" spans="1:14" hidden="1" x14ac:dyDescent="0.25">
      <c r="A253"/>
      <c r="B253" s="182" t="s">
        <v>512</v>
      </c>
      <c r="C253" s="131">
        <f>C252/C208</f>
        <v>0.41843306912664602</v>
      </c>
      <c r="D253" s="13" t="s">
        <v>65</v>
      </c>
      <c r="N253" s="12"/>
    </row>
    <row r="254" spans="1:14" hidden="1" x14ac:dyDescent="0.25">
      <c r="A254"/>
      <c r="B254" s="182" t="s">
        <v>511</v>
      </c>
      <c r="C254" s="131">
        <f>(C203-C204)*C208*C251</f>
        <v>4.9559999999999995</v>
      </c>
      <c r="D254" s="13" t="s">
        <v>79</v>
      </c>
      <c r="N254" s="12"/>
    </row>
    <row r="255" spans="1:14" hidden="1" x14ac:dyDescent="0.25">
      <c r="A255"/>
      <c r="B255" s="182" t="s">
        <v>510</v>
      </c>
      <c r="C255" s="131">
        <f>IF(C250&gt;0,MIN((SQRT(2*C254)*C137/1000)/(SQRT(C172-I6*C137/1000*C137/1000)),4),4)</f>
        <v>4</v>
      </c>
      <c r="D255" s="13" t="s">
        <v>78</v>
      </c>
      <c r="N255" s="12"/>
    </row>
    <row r="256" spans="1:14" hidden="1" x14ac:dyDescent="0.25">
      <c r="A256"/>
      <c r="B256" s="182" t="s">
        <v>518</v>
      </c>
      <c r="C256" s="131">
        <f>SQRT(2*C248/C172)</f>
        <v>3.0671251104557471</v>
      </c>
      <c r="D256" s="13" t="s">
        <v>515</v>
      </c>
      <c r="N256" s="12"/>
    </row>
    <row r="257" spans="1:14" hidden="1" x14ac:dyDescent="0.25">
      <c r="A257"/>
      <c r="B257" s="182" t="s">
        <v>519</v>
      </c>
      <c r="C257" s="131">
        <f>C256*(C137/1000)</f>
        <v>1.9506915702498553</v>
      </c>
      <c r="D257" s="13" t="s">
        <v>78</v>
      </c>
      <c r="N257" s="12"/>
    </row>
    <row r="258" spans="1:14" hidden="1" x14ac:dyDescent="0.25">
      <c r="A258"/>
      <c r="B258" s="182" t="s">
        <v>520</v>
      </c>
      <c r="C258" s="131">
        <f>C247/C256*(C137)</f>
        <v>652.07643248136628</v>
      </c>
      <c r="D258" s="13" t="s">
        <v>13</v>
      </c>
      <c r="N258" s="12"/>
    </row>
    <row r="259" spans="1:14" hidden="1" x14ac:dyDescent="0.25">
      <c r="A259"/>
      <c r="B259" s="182"/>
      <c r="C259" s="131"/>
      <c r="D259" s="13"/>
      <c r="N259" s="12"/>
    </row>
    <row r="260" spans="1:14" hidden="1" x14ac:dyDescent="0.25">
      <c r="A260"/>
      <c r="B260" s="182"/>
      <c r="C260" s="131"/>
      <c r="D260" s="13"/>
    </row>
    <row r="261" spans="1:14" hidden="1" x14ac:dyDescent="0.25">
      <c r="A261"/>
      <c r="B261" s="276" t="s">
        <v>607</v>
      </c>
      <c r="C261" s="131"/>
      <c r="D261" s="13"/>
    </row>
    <row r="262" spans="1:14" hidden="1" x14ac:dyDescent="0.25">
      <c r="A262"/>
      <c r="B262" s="182" t="s">
        <v>608</v>
      </c>
      <c r="C262" s="131">
        <f xml:space="preserve"> 2*C150</f>
        <v>0.29678865921787712</v>
      </c>
      <c r="D262" s="13" t="s">
        <v>13</v>
      </c>
      <c r="E262" s="10" t="s">
        <v>609</v>
      </c>
    </row>
    <row r="263" spans="1:14" hidden="1" x14ac:dyDescent="0.25">
      <c r="A263"/>
      <c r="B263" s="182" t="s">
        <v>610</v>
      </c>
      <c r="C263" s="131">
        <f>9.81*C262*I6</f>
        <v>5.2115791770000008</v>
      </c>
      <c r="D263" s="13" t="s">
        <v>79</v>
      </c>
      <c r="E263" s="10" t="s">
        <v>611</v>
      </c>
    </row>
    <row r="264" spans="1:14" hidden="1" x14ac:dyDescent="0.25">
      <c r="A264"/>
      <c r="B264" s="182" t="s">
        <v>612</v>
      </c>
      <c r="C264" s="131">
        <v>0.4</v>
      </c>
      <c r="D264" s="13" t="s">
        <v>13</v>
      </c>
      <c r="E264" s="10" t="s">
        <v>613</v>
      </c>
    </row>
    <row r="265" spans="1:14" hidden="1" x14ac:dyDescent="0.25">
      <c r="A265"/>
      <c r="B265" s="182" t="s">
        <v>614</v>
      </c>
      <c r="C265" s="131">
        <f>C263/C264</f>
        <v>13.028947942500002</v>
      </c>
      <c r="D265" s="13" t="s">
        <v>32</v>
      </c>
    </row>
    <row r="266" spans="1:14" ht="13.8" hidden="1" thickBot="1" x14ac:dyDescent="0.3">
      <c r="B266" s="182" t="s">
        <v>615</v>
      </c>
      <c r="C266" s="131">
        <f>C265/C275*C203</f>
        <v>1.8791751840144233</v>
      </c>
      <c r="D266" s="13" t="s">
        <v>65</v>
      </c>
    </row>
    <row r="267" spans="1:14" ht="13.8" hidden="1" thickBot="1" x14ac:dyDescent="0.3">
      <c r="A267"/>
      <c r="B267" s="220" t="s">
        <v>616</v>
      </c>
      <c r="C267" s="48">
        <f>C266+C206+C192</f>
        <v>2.6003290301682691</v>
      </c>
      <c r="D267" s="13" t="s">
        <v>65</v>
      </c>
      <c r="L267" s="44"/>
      <c r="M267" s="44"/>
      <c r="N267" s="44"/>
    </row>
    <row r="268" spans="1:14" hidden="1" x14ac:dyDescent="0.25">
      <c r="A268"/>
      <c r="B268" s="160"/>
      <c r="C268" s="154"/>
      <c r="D268" s="158"/>
      <c r="E268" s="44"/>
      <c r="F268" s="44"/>
      <c r="G268" s="44"/>
      <c r="H268" s="44"/>
      <c r="I268" s="44"/>
      <c r="J268" s="44"/>
      <c r="K268" s="44"/>
      <c r="L268" s="56"/>
    </row>
    <row r="269" spans="1:14" hidden="1" x14ac:dyDescent="0.25">
      <c r="A269"/>
      <c r="B269"/>
      <c r="C269" s="56"/>
      <c r="D269" s="56"/>
      <c r="E269" s="56"/>
      <c r="F269" s="56"/>
      <c r="G269" s="56"/>
      <c r="H269" s="56"/>
      <c r="I269" s="56"/>
      <c r="J269" s="56"/>
      <c r="K269" s="56"/>
    </row>
    <row r="270" spans="1:14" ht="17.399999999999999" hidden="1" x14ac:dyDescent="0.3">
      <c r="A270"/>
      <c r="B270" s="273" t="s">
        <v>207</v>
      </c>
      <c r="E270" s="47"/>
      <c r="F270" s="48"/>
      <c r="L270" s="56"/>
    </row>
    <row r="271" spans="1:14" ht="13.8" hidden="1" thickBot="1" x14ac:dyDescent="0.3">
      <c r="A271"/>
      <c r="B271"/>
      <c r="C271" s="56"/>
      <c r="D271" s="56"/>
      <c r="E271" s="56"/>
      <c r="F271" s="56"/>
      <c r="G271" s="56"/>
      <c r="H271" s="56"/>
      <c r="I271" s="56"/>
      <c r="J271" s="56"/>
      <c r="K271" s="56"/>
    </row>
    <row r="272" spans="1:14" ht="14.4" hidden="1" thickTop="1" thickBot="1" x14ac:dyDescent="0.3">
      <c r="A272"/>
      <c r="B272" s="281" t="s">
        <v>208</v>
      </c>
      <c r="C272" s="128">
        <f>VLOOKUP(C55,'Specific Data'!C38:H43,2,FALSE)</f>
        <v>87.6</v>
      </c>
      <c r="D272" s="13" t="s">
        <v>32</v>
      </c>
      <c r="E272" s="12"/>
      <c r="F272" s="50"/>
      <c r="G272" s="13"/>
      <c r="H272" s="13"/>
    </row>
    <row r="273" spans="1:12" ht="15.6" hidden="1" thickTop="1" thickBot="1" x14ac:dyDescent="0.35">
      <c r="A273"/>
      <c r="B273" s="281" t="s">
        <v>211</v>
      </c>
      <c r="C273" s="128">
        <f>VLOOKUP(C55,'Specific Data'!C38:H43,2,FALSE)</f>
        <v>87.6</v>
      </c>
      <c r="D273" s="13" t="s">
        <v>32</v>
      </c>
      <c r="E273" s="12"/>
      <c r="F273" s="51"/>
      <c r="G273" s="52"/>
      <c r="H273" s="52"/>
    </row>
    <row r="274" spans="1:12" ht="15.6" hidden="1" thickTop="1" thickBot="1" x14ac:dyDescent="0.35">
      <c r="A274"/>
      <c r="B274" s="281" t="s">
        <v>210</v>
      </c>
      <c r="C274" s="128">
        <f>VLOOKUP(C55,'Specific Data'!C38:H43,4,FALSE)</f>
        <v>87.6</v>
      </c>
      <c r="D274" s="13" t="s">
        <v>32</v>
      </c>
      <c r="E274" s="12"/>
      <c r="F274" s="51"/>
      <c r="G274" s="52"/>
      <c r="H274" s="52"/>
    </row>
    <row r="275" spans="1:12" ht="15.6" hidden="1" thickTop="1" thickBot="1" x14ac:dyDescent="0.35">
      <c r="B275" s="281" t="s">
        <v>209</v>
      </c>
      <c r="C275" s="128">
        <f>VLOOKUP(C55,'Specific Data'!C38:H43,6,FALSE)</f>
        <v>83.2</v>
      </c>
      <c r="D275" s="13" t="s">
        <v>32</v>
      </c>
      <c r="E275" s="12"/>
      <c r="F275" s="51"/>
      <c r="G275" s="52"/>
      <c r="H275" s="52"/>
      <c r="L275" s="56"/>
    </row>
    <row r="276" spans="1:12" ht="14.4" hidden="1" thickTop="1" thickBot="1" x14ac:dyDescent="0.3">
      <c r="B276" s="182" t="s">
        <v>223</v>
      </c>
      <c r="C276" s="127">
        <f>VLOOKUP($C$54,'Specific Data'!$C$50:$K$80,4,FALSE)</f>
        <v>5</v>
      </c>
      <c r="D276" s="176" t="s">
        <v>32</v>
      </c>
      <c r="E276" s="216"/>
      <c r="F276" s="56"/>
      <c r="G276" s="56"/>
      <c r="H276" s="56"/>
      <c r="I276" s="56"/>
      <c r="J276" s="56"/>
      <c r="K276" s="56"/>
    </row>
    <row r="277" spans="1:12" ht="14.4" hidden="1" thickTop="1" thickBot="1" x14ac:dyDescent="0.3">
      <c r="B277" s="182" t="s">
        <v>224</v>
      </c>
      <c r="C277" s="127">
        <f>VLOOKUP($C$54,'Specific Data'!$C$50:$K$80,6,FALSE)</f>
        <v>5</v>
      </c>
      <c r="D277" s="176" t="s">
        <v>32</v>
      </c>
      <c r="E277" s="216"/>
    </row>
    <row r="278" spans="1:12" ht="14.4" hidden="1" thickTop="1" thickBot="1" x14ac:dyDescent="0.3">
      <c r="B278" s="182" t="s">
        <v>225</v>
      </c>
      <c r="C278" s="127">
        <f>VLOOKUP($C$54,'Specific Data'!$C$50:$K$80,8,FALSE)</f>
        <v>5</v>
      </c>
      <c r="D278" s="176" t="s">
        <v>32</v>
      </c>
      <c r="E278" s="216"/>
    </row>
    <row r="279" spans="1:12" ht="14.4" hidden="1" thickTop="1" thickBot="1" x14ac:dyDescent="0.3">
      <c r="B279" s="220" t="s">
        <v>222</v>
      </c>
      <c r="C279" s="284">
        <f>VLOOKUP($C$54,'Specific Data'!$C$50:$K$80,2,FALSE)</f>
        <v>5</v>
      </c>
      <c r="D279" s="269" t="s">
        <v>32</v>
      </c>
      <c r="E279" s="221"/>
    </row>
    <row r="280" spans="1:12" hidden="1" x14ac:dyDescent="0.25">
      <c r="C280" s="56"/>
    </row>
    <row r="281" spans="1:12" hidden="1" x14ac:dyDescent="0.25"/>
    <row r="282" spans="1:12" hidden="1" x14ac:dyDescent="0.25"/>
  </sheetData>
  <sheetProtection algorithmName="SHA-512" hashValue="WoaoDjVPrVeKlHLsEFIKhvme7JheO63rR9P1ZuCY9cFAe0HruLq05hynzOFhAfTTUZJjeGxy2iQyxhgS1TU25w==" saltValue="baogfJoQYrG5EDI+tKruHg==" spinCount="100000" sheet="1" selectLockedCells="1"/>
  <mergeCells count="2">
    <mergeCell ref="B1:O1"/>
    <mergeCell ref="C76:K129"/>
  </mergeCells>
  <conditionalFormatting sqref="C7:C8 C14 C17:C19">
    <cfRule type="containsBlanks" dxfId="46" priority="81">
      <formula>LEN(TRIM(C7))=0</formula>
    </cfRule>
  </conditionalFormatting>
  <conditionalFormatting sqref="C27">
    <cfRule type="cellIs" dxfId="45" priority="25" operator="lessThan">
      <formula>60</formula>
    </cfRule>
  </conditionalFormatting>
  <conditionalFormatting sqref="C29 C23:C24 C27">
    <cfRule type="containsBlanks" dxfId="44" priority="8">
      <formula>LEN(TRIM(C23))=0</formula>
    </cfRule>
  </conditionalFormatting>
  <conditionalFormatting sqref="C30 I10">
    <cfRule type="expression" dxfId="43" priority="122">
      <formula>AND(($I$10&lt;1000),OR($C$54="AT9012-0050-0550",$C$54="AT9011-0050-0550"))</formula>
    </cfRule>
  </conditionalFormatting>
  <conditionalFormatting sqref="C30 I11">
    <cfRule type="expression" dxfId="42" priority="124">
      <formula>AND(($I$11&lt;1000),($C$54="AT9011-0070-0550"))</formula>
    </cfRule>
  </conditionalFormatting>
  <conditionalFormatting sqref="C33:C34">
    <cfRule type="containsBlanks" dxfId="41" priority="1">
      <formula>LEN(TRIM(C33))=0</formula>
    </cfRule>
  </conditionalFormatting>
  <conditionalFormatting sqref="C50:C51 C45:C46">
    <cfRule type="cellIs" dxfId="40" priority="32" operator="equal">
      <formula>0</formula>
    </cfRule>
  </conditionalFormatting>
  <conditionalFormatting sqref="C54:C55">
    <cfRule type="expression" dxfId="39" priority="103">
      <formula>AND(($C$44+$C$49&gt;1.5),($C$54="AT9011-0070-0550"))</formula>
    </cfRule>
    <cfRule type="expression" dxfId="38" priority="104">
      <formula>AND(($C$44+$C$49&gt;0.85),($C$54="AT9012-0050-0550"))</formula>
    </cfRule>
    <cfRule type="expression" dxfId="37" priority="105">
      <formula>AND(($C$44+$C$49&gt;0.5),($C$54="AT9011-0050-0550"))</formula>
    </cfRule>
  </conditionalFormatting>
  <conditionalFormatting sqref="C225">
    <cfRule type="expression" dxfId="36" priority="35">
      <formula>$C$225&gt;$C$203</formula>
    </cfRule>
  </conditionalFormatting>
  <conditionalFormatting sqref="I6 I26 C29:C30 I41 C44 C49:C50 I51 C54:C55">
    <cfRule type="expression" dxfId="35" priority="6">
      <formula>$I$26&lt;500</formula>
    </cfRule>
  </conditionalFormatting>
  <conditionalFormatting sqref="I8">
    <cfRule type="colorScale" priority="33">
      <colorScale>
        <cfvo type="num" val="0"/>
        <cfvo type="num" val="2500"/>
        <cfvo type="num" val="3200"/>
        <color theme="0"/>
        <color theme="0"/>
        <color rgb="FFFF0000"/>
      </colorScale>
    </cfRule>
  </conditionalFormatting>
  <conditionalFormatting sqref="I29">
    <cfRule type="colorScale" priority="80">
      <colorScale>
        <cfvo type="min"/>
        <cfvo type="max"/>
        <color rgb="FFF8696B"/>
        <color rgb="FFFCFCFF"/>
      </colorScale>
    </cfRule>
  </conditionalFormatting>
  <conditionalFormatting sqref="I29:I31">
    <cfRule type="cellIs" dxfId="34" priority="4" operator="lessThan">
      <formula>$I$8</formula>
    </cfRule>
  </conditionalFormatting>
  <conditionalFormatting sqref="I30">
    <cfRule type="colorScale" priority="5">
      <colorScale>
        <cfvo type="min"/>
        <cfvo type="max"/>
        <color rgb="FFF8696B"/>
        <color rgb="FFFCFCFF"/>
      </colorScale>
    </cfRule>
  </conditionalFormatting>
  <conditionalFormatting sqref="I31">
    <cfRule type="colorScale" priority="126">
      <colorScale>
        <cfvo type="min"/>
        <cfvo type="max"/>
        <color rgb="FFF8696B"/>
        <color rgb="FFFCFCFF"/>
      </colorScale>
    </cfRule>
  </conditionalFormatting>
  <dataValidations xWindow="479" yWindow="460" count="8">
    <dataValidation type="list" allowBlank="1" showInputMessage="1" showErrorMessage="1" sqref="C55" xr:uid="{00000000-0002-0000-0000-000000000000}">
      <formula1>Air_Gap</formula1>
    </dataValidation>
    <dataValidation type="list" allowBlank="1" showInputMessage="1" showErrorMessage="1" sqref="C30" xr:uid="{00000000-0002-0000-0000-000001000000}">
      <formula1>Rail_Supplier</formula1>
    </dataValidation>
    <dataValidation type="list" allowBlank="1" showInputMessage="1" showErrorMessage="1" errorTitle="Invalid Mover" error="Select a Mover type from the list" prompt="Select which mover will be used" sqref="C54:C55" xr:uid="{00000000-0002-0000-0000-000002000000}">
      <formula1>Mover_Part_No</formula1>
    </dataValidation>
    <dataValidation type="list" allowBlank="1" showInputMessage="1" showErrorMessage="1" sqref="C26 F28 F273:F275" xr:uid="{00000000-0002-0000-0000-000003000000}">
      <formula1>Curved_Modules</formula1>
    </dataValidation>
    <dataValidation type="whole" allowBlank="1" showInputMessage="1" showErrorMessage="1" sqref="C29" xr:uid="{00000000-0002-0000-0000-000004000000}">
      <formula1>0</formula1>
      <formula2>90</formula2>
    </dataValidation>
    <dataValidation allowBlank="1" showInputMessage="1" showErrorMessage="1" prompt="Blue, Move time is calculated based on the Requested values_x000a_Red, move time is longer than Move/Process time" sqref="I46:I53 I36:I44" xr:uid="{00000000-0002-0000-0000-000005000000}"/>
    <dataValidation type="list" allowBlank="1" showInputMessage="1" showErrorMessage="1" prompt="What type of module is this move performed on" sqref="E161:E164 H36:H43 H46:H53 H21:H31" xr:uid="{00000000-0002-0000-0000-000006000000}">
      <formula1>Module_Type</formula1>
    </dataValidation>
    <dataValidation type="list" allowBlank="1" showInputMessage="1" showErrorMessage="1" sqref="C32" xr:uid="{00000000-0002-0000-0000-000007000000}">
      <formula1>Rotation_Direction</formula1>
    </dataValidation>
  </dataValidations>
  <hyperlinks>
    <hyperlink ref="C8" r:id="rId1" xr:uid="{00000000-0004-0000-0000-000000000000}"/>
  </hyperlinks>
  <pageMargins left="0.7" right="0.7" top="0.75" bottom="0.75" header="0.3" footer="0.3"/>
  <pageSetup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xWindow="479" yWindow="460" count="1">
        <x14:dataValidation type="list" allowBlank="1" showInputMessage="1" showErrorMessage="1" xr:uid="{00000000-0002-0000-0000-000008000000}">
          <x14:formula1>
            <xm:f>'Specific Data'!$C$108:$C$109</xm:f>
          </x14:formula1>
          <xm:sqref>C31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5"/>
  <sheetViews>
    <sheetView zoomScaleNormal="100" workbookViewId="0">
      <selection activeCell="B35" sqref="B35"/>
    </sheetView>
  </sheetViews>
  <sheetFormatPr baseColWidth="10" defaultColWidth="9.109375" defaultRowHeight="14.4" x14ac:dyDescent="0.3"/>
  <cols>
    <col min="1" max="1" width="3.88671875" style="500" customWidth="1"/>
    <col min="2" max="2" width="80.44140625" style="500" bestFit="1" customWidth="1"/>
    <col min="3" max="3" width="10.5546875" style="500" bestFit="1" customWidth="1"/>
    <col min="4" max="16384" width="9.109375" style="500"/>
  </cols>
  <sheetData>
    <row r="1" spans="1:15" customFormat="1" ht="71.400000000000006" customHeight="1" x14ac:dyDescent="0.25">
      <c r="B1" s="559" t="s">
        <v>809</v>
      </c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</row>
    <row r="2" spans="1:15" s="504" customFormat="1" x14ac:dyDescent="0.3">
      <c r="G2" s="505" t="s">
        <v>810</v>
      </c>
    </row>
    <row r="3" spans="1:15" s="504" customFormat="1" x14ac:dyDescent="0.3"/>
    <row r="4" spans="1:15" s="504" customFormat="1" x14ac:dyDescent="0.3">
      <c r="B4" s="506" t="s">
        <v>652</v>
      </c>
      <c r="C4" s="507"/>
      <c r="D4" s="508"/>
      <c r="E4" s="509"/>
      <c r="F4" s="509"/>
    </row>
    <row r="5" spans="1:15" s="504" customFormat="1" x14ac:dyDescent="0.3">
      <c r="B5" s="510" t="s">
        <v>748</v>
      </c>
      <c r="C5" s="511">
        <f>'Project description'!C27</f>
        <v>60</v>
      </c>
      <c r="D5" s="512"/>
      <c r="E5" s="513"/>
      <c r="F5" s="513"/>
    </row>
    <row r="6" spans="1:15" x14ac:dyDescent="0.3">
      <c r="A6" s="504"/>
      <c r="B6" s="514" t="s">
        <v>651</v>
      </c>
      <c r="C6" s="436"/>
      <c r="D6" s="502"/>
      <c r="E6" s="503"/>
      <c r="F6" s="503"/>
    </row>
    <row r="7" spans="1:15" x14ac:dyDescent="0.3">
      <c r="A7" s="504"/>
      <c r="B7" s="515" t="s">
        <v>650</v>
      </c>
      <c r="C7" s="436" t="s">
        <v>649</v>
      </c>
      <c r="D7" s="502"/>
      <c r="E7" s="503"/>
      <c r="F7" s="503"/>
    </row>
    <row r="8" spans="1:15" x14ac:dyDescent="0.3">
      <c r="A8" s="504"/>
      <c r="B8" s="516"/>
      <c r="C8" s="436" t="s">
        <v>648</v>
      </c>
      <c r="D8" s="502"/>
      <c r="E8" s="503"/>
      <c r="F8" s="503"/>
    </row>
    <row r="9" spans="1:15" x14ac:dyDescent="0.3">
      <c r="A9" s="504"/>
      <c r="B9" s="517"/>
      <c r="C9" s="436" t="s">
        <v>647</v>
      </c>
      <c r="D9" s="502"/>
      <c r="E9" s="503"/>
      <c r="F9" s="503"/>
    </row>
    <row r="10" spans="1:15" x14ac:dyDescent="0.3">
      <c r="A10" s="504"/>
      <c r="B10" s="510" t="s">
        <v>749</v>
      </c>
      <c r="C10" s="519">
        <f>'Project description'!C49+'Project description'!C44</f>
        <v>1</v>
      </c>
      <c r="D10" s="502"/>
      <c r="E10" s="503"/>
      <c r="F10" s="503"/>
    </row>
    <row r="11" spans="1:15" x14ac:dyDescent="0.3">
      <c r="A11" s="504"/>
      <c r="B11" s="510" t="s">
        <v>750</v>
      </c>
      <c r="C11" s="511">
        <f>'Project description'!C29</f>
        <v>90</v>
      </c>
      <c r="E11" s="503"/>
      <c r="F11" s="503"/>
    </row>
    <row r="12" spans="1:15" x14ac:dyDescent="0.3">
      <c r="A12" s="504"/>
      <c r="B12" s="510" t="s">
        <v>751</v>
      </c>
      <c r="C12" s="511">
        <f>'Project description'!C28</f>
        <v>5000</v>
      </c>
      <c r="E12" s="503"/>
      <c r="F12" s="503"/>
    </row>
    <row r="13" spans="1:15" x14ac:dyDescent="0.3">
      <c r="A13" s="504"/>
      <c r="B13" s="510" t="s">
        <v>752</v>
      </c>
      <c r="C13" s="520">
        <f>'Project description'!C23</f>
        <v>13</v>
      </c>
    </row>
    <row r="14" spans="1:15" x14ac:dyDescent="0.3">
      <c r="A14" s="504"/>
      <c r="B14" s="510" t="s">
        <v>753</v>
      </c>
      <c r="C14" s="521">
        <f>'Project description'!C41</f>
        <v>13</v>
      </c>
    </row>
    <row r="15" spans="1:15" x14ac:dyDescent="0.3">
      <c r="A15" s="504"/>
      <c r="B15" s="510" t="s">
        <v>646</v>
      </c>
      <c r="C15" s="435"/>
    </row>
    <row r="16" spans="1:15" x14ac:dyDescent="0.3">
      <c r="A16" s="504"/>
      <c r="B16" s="514" t="s">
        <v>645</v>
      </c>
      <c r="C16" s="435"/>
    </row>
    <row r="17" spans="1:7" x14ac:dyDescent="0.3">
      <c r="A17" s="504"/>
      <c r="B17" s="514" t="s">
        <v>644</v>
      </c>
      <c r="C17" s="435"/>
    </row>
    <row r="18" spans="1:7" x14ac:dyDescent="0.3">
      <c r="A18" s="504"/>
      <c r="B18" s="518" t="s">
        <v>643</v>
      </c>
      <c r="C18" s="435"/>
    </row>
    <row r="19" spans="1:7" x14ac:dyDescent="0.3">
      <c r="A19" s="504"/>
      <c r="B19" s="514" t="s">
        <v>642</v>
      </c>
      <c r="C19" s="435"/>
    </row>
    <row r="20" spans="1:7" x14ac:dyDescent="0.3">
      <c r="A20" s="504"/>
      <c r="B20" s="514" t="s">
        <v>641</v>
      </c>
      <c r="C20" s="435"/>
    </row>
    <row r="21" spans="1:7" x14ac:dyDescent="0.3">
      <c r="A21" s="504"/>
      <c r="B21" s="514" t="s">
        <v>640</v>
      </c>
      <c r="C21" s="435"/>
    </row>
    <row r="22" spans="1:7" x14ac:dyDescent="0.3">
      <c r="A22" s="504"/>
      <c r="B22" s="514" t="s">
        <v>639</v>
      </c>
      <c r="C22" s="435"/>
      <c r="G22" s="501" t="s">
        <v>811</v>
      </c>
    </row>
    <row r="23" spans="1:7" x14ac:dyDescent="0.3">
      <c r="A23" s="504"/>
      <c r="B23" s="514" t="s">
        <v>638</v>
      </c>
      <c r="C23" s="435"/>
    </row>
    <row r="29" spans="1:7" x14ac:dyDescent="0.3">
      <c r="B29" s="524"/>
    </row>
    <row r="35" spans="2:2" x14ac:dyDescent="0.3">
      <c r="B35" s="522"/>
    </row>
  </sheetData>
  <sheetProtection password="D51B" sheet="1" objects="1" scenarios="1"/>
  <mergeCells count="1">
    <mergeCell ref="B1:O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N893"/>
  <sheetViews>
    <sheetView zoomScaleNormal="100" workbookViewId="0">
      <selection activeCell="D12" sqref="D12"/>
    </sheetView>
  </sheetViews>
  <sheetFormatPr baseColWidth="10" defaultColWidth="9.109375" defaultRowHeight="13.2" x14ac:dyDescent="0.25"/>
  <cols>
    <col min="1" max="1" width="22.109375" style="10" customWidth="1"/>
    <col min="2" max="2" width="23" style="10" customWidth="1"/>
    <col min="3" max="3" width="19.109375" style="10" customWidth="1"/>
    <col min="4" max="4" width="16.109375" style="10" customWidth="1"/>
    <col min="5" max="5" width="11.5546875" style="10" bestFit="1" customWidth="1"/>
    <col min="6" max="6" width="14.109375" style="10" customWidth="1"/>
    <col min="7" max="7" width="12" style="10" customWidth="1"/>
    <col min="8" max="8" width="13.5546875" style="10" customWidth="1"/>
    <col min="9" max="9" width="21.6640625" style="10" customWidth="1"/>
    <col min="10" max="10" width="13.109375" style="10" customWidth="1"/>
    <col min="11" max="11" width="13.88671875" style="10" customWidth="1"/>
    <col min="12" max="12" width="13.109375" style="10" customWidth="1"/>
    <col min="13" max="13" width="12.33203125" style="10" customWidth="1"/>
    <col min="14" max="14" width="17.6640625" style="10" customWidth="1"/>
    <col min="15" max="15" width="9.109375" style="10" customWidth="1"/>
    <col min="16" max="16" width="12.44140625" style="10" customWidth="1"/>
    <col min="17" max="17" width="10.44140625" style="10" customWidth="1"/>
    <col min="18" max="18" width="16.44140625" style="10" bestFit="1" customWidth="1"/>
    <col min="19" max="19" width="12.5546875" style="10" customWidth="1"/>
    <col min="20" max="20" width="10.88671875" style="10" customWidth="1"/>
    <col min="21" max="21" width="13.6640625" style="10" customWidth="1"/>
    <col min="22" max="22" width="10.5546875" style="10" customWidth="1"/>
    <col min="23" max="23" width="13" style="10" customWidth="1"/>
    <col min="24" max="24" width="13.6640625" style="10" customWidth="1"/>
    <col min="25" max="25" width="13.6640625" style="10" bestFit="1" customWidth="1"/>
    <col min="26" max="27" width="11.6640625" style="10" customWidth="1"/>
    <col min="28" max="28" width="19.109375" style="10" customWidth="1"/>
    <col min="29" max="29" width="13.6640625" style="10" hidden="1" customWidth="1"/>
    <col min="30" max="30" width="12.33203125" style="10" hidden="1" customWidth="1"/>
    <col min="31" max="31" width="11.5546875" style="10" hidden="1" customWidth="1"/>
    <col min="32" max="32" width="11.33203125" style="10" hidden="1" customWidth="1"/>
    <col min="33" max="33" width="13.5546875" style="10" hidden="1" customWidth="1"/>
    <col min="34" max="34" width="13.6640625" style="10" hidden="1" customWidth="1"/>
    <col min="35" max="35" width="12.33203125" style="10" hidden="1" customWidth="1"/>
    <col min="36" max="36" width="12.5546875" style="10" hidden="1" customWidth="1"/>
    <col min="37" max="37" width="12.44140625" style="10" hidden="1" customWidth="1"/>
    <col min="38" max="38" width="13.5546875" style="10" hidden="1" customWidth="1"/>
    <col min="39" max="39" width="12.6640625" style="10" hidden="1" customWidth="1"/>
    <col min="40" max="40" width="13.109375" style="10" hidden="1" customWidth="1"/>
    <col min="41" max="41" width="19.33203125" style="10" hidden="1" customWidth="1"/>
    <col min="42" max="42" width="18" style="10" hidden="1" customWidth="1"/>
    <col min="43" max="43" width="20.6640625" style="10" hidden="1" customWidth="1"/>
    <col min="44" max="44" width="16.109375" style="10" hidden="1" customWidth="1"/>
    <col min="45" max="45" width="14.5546875" style="10" hidden="1" customWidth="1"/>
    <col min="46" max="46" width="10.109375" style="10" hidden="1" customWidth="1"/>
    <col min="47" max="48" width="14.88671875" style="10" hidden="1" customWidth="1"/>
    <col min="49" max="49" width="13.109375" style="10" hidden="1" customWidth="1"/>
    <col min="50" max="50" width="2" style="10" hidden="1" customWidth="1"/>
    <col min="51" max="51" width="2.6640625" style="10" hidden="1" customWidth="1"/>
    <col min="52" max="52" width="10.109375" style="10" hidden="1" customWidth="1"/>
    <col min="53" max="54" width="12.33203125" style="10" hidden="1" customWidth="1"/>
    <col min="55" max="55" width="13.88671875" style="10" hidden="1" customWidth="1"/>
    <col min="56" max="56" width="7.88671875" style="10" hidden="1" customWidth="1"/>
    <col min="57" max="57" width="12.33203125" style="10" hidden="1" customWidth="1"/>
    <col min="58" max="58" width="12.109375" style="10" hidden="1" customWidth="1"/>
    <col min="59" max="59" width="13.88671875" style="10" hidden="1" customWidth="1"/>
    <col min="60" max="60" width="9.109375" style="10" hidden="1" customWidth="1"/>
    <col min="61" max="61" width="10.109375" style="10" hidden="1" customWidth="1"/>
    <col min="62" max="62" width="9.109375" style="10" hidden="1" customWidth="1"/>
    <col min="63" max="64" width="10.109375" style="10" hidden="1" customWidth="1"/>
    <col min="65" max="65" width="9.5546875" style="10" hidden="1" customWidth="1"/>
    <col min="66" max="66" width="10.5546875" style="10" hidden="1" customWidth="1"/>
    <col min="67" max="67" width="10.44140625" style="10" hidden="1" customWidth="1"/>
    <col min="68" max="68" width="10.109375" style="10" hidden="1" customWidth="1"/>
    <col min="69" max="69" width="9.5546875" style="10" hidden="1" customWidth="1"/>
    <col min="70" max="71" width="10.5546875" style="10" hidden="1" customWidth="1"/>
    <col min="72" max="73" width="9.5546875" style="10" hidden="1" customWidth="1"/>
    <col min="74" max="74" width="11.109375" style="10" hidden="1" customWidth="1"/>
    <col min="75" max="75" width="10.109375" style="10" hidden="1" customWidth="1"/>
    <col min="76" max="76" width="11.109375" style="10" hidden="1" customWidth="1"/>
    <col min="77" max="78" width="10.109375" style="10" hidden="1" customWidth="1"/>
    <col min="79" max="79" width="12.109375" style="10" hidden="1" customWidth="1"/>
    <col min="80" max="80" width="9.6640625" style="10" hidden="1" customWidth="1"/>
    <col min="81" max="81" width="12.6640625" style="10" hidden="1" customWidth="1"/>
    <col min="82" max="82" width="11.109375" style="10" hidden="1" customWidth="1"/>
    <col min="83" max="85" width="11.109375" style="10" customWidth="1"/>
    <col min="86" max="87" width="11.33203125" style="10" customWidth="1"/>
    <col min="88" max="89" width="9.5546875" style="10" customWidth="1"/>
    <col min="90" max="91" width="11.109375" style="10" customWidth="1"/>
    <col min="92" max="92" width="9.5546875" style="10" customWidth="1"/>
    <col min="93" max="94" width="9.33203125" style="10" customWidth="1"/>
    <col min="95" max="95" width="9.109375" style="10" customWidth="1"/>
    <col min="96" max="105" width="9.109375" style="10" hidden="1" customWidth="1"/>
    <col min="106" max="107" width="13.6640625" style="10" hidden="1" customWidth="1"/>
    <col min="108" max="115" width="9.109375" style="10" hidden="1" customWidth="1"/>
    <col min="116" max="16384" width="9.109375" style="10"/>
  </cols>
  <sheetData>
    <row r="1" spans="1:118" ht="63" customHeight="1" x14ac:dyDescent="0.25">
      <c r="A1" s="562" t="s">
        <v>794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  <c r="X1" s="563"/>
      <c r="Y1" s="563"/>
      <c r="Z1" s="563"/>
      <c r="AA1" s="563"/>
      <c r="AB1" s="563"/>
      <c r="AC1" s="563"/>
      <c r="AD1" s="563"/>
      <c r="AE1" s="563"/>
      <c r="AF1" s="563"/>
      <c r="AG1" s="563"/>
      <c r="AH1" s="563"/>
      <c r="AI1" s="563"/>
      <c r="AJ1" s="563"/>
      <c r="AK1" s="563"/>
      <c r="AL1" s="563"/>
      <c r="AM1" s="563"/>
      <c r="AN1" s="563"/>
      <c r="AO1" s="563"/>
      <c r="AP1" s="563"/>
      <c r="BC1" s="20"/>
      <c r="BD1" s="21"/>
      <c r="BE1" s="21"/>
      <c r="BF1" s="21"/>
      <c r="BG1" s="21"/>
    </row>
    <row r="2" spans="1:118" ht="13.8" hidden="1" thickBot="1" x14ac:dyDescent="0.3">
      <c r="B2" s="256" t="s">
        <v>575</v>
      </c>
      <c r="D2"/>
      <c r="F2" s="45"/>
      <c r="G2" s="246" t="s">
        <v>342</v>
      </c>
      <c r="AG2" s="376" t="s">
        <v>344</v>
      </c>
      <c r="AH2" s="376" t="s">
        <v>501</v>
      </c>
      <c r="AI2" s="376" t="s">
        <v>376</v>
      </c>
      <c r="AJ2" s="376" t="s">
        <v>378</v>
      </c>
      <c r="AK2" s="376" t="s">
        <v>377</v>
      </c>
      <c r="AL2" s="377" t="s">
        <v>448</v>
      </c>
      <c r="AM2" s="246" t="s">
        <v>698</v>
      </c>
      <c r="AO2" s="22"/>
      <c r="AP2" s="22"/>
    </row>
    <row r="3" spans="1:118" hidden="1" x14ac:dyDescent="0.25">
      <c r="B3" s="166" t="s">
        <v>338</v>
      </c>
      <c r="C3" s="160">
        <f>'Project description'!I6</f>
        <v>1.79</v>
      </c>
      <c r="D3" s="213" t="s">
        <v>64</v>
      </c>
      <c r="F3" s="234" t="s">
        <v>213</v>
      </c>
      <c r="G3" s="247" t="s">
        <v>343</v>
      </c>
      <c r="AG3" s="248">
        <f>'Project description'!C207</f>
        <v>0.68493150684931514</v>
      </c>
      <c r="AH3" s="248">
        <f>'Project description'!C279</f>
        <v>5</v>
      </c>
      <c r="AI3" s="248">
        <f>'Project description'!L183/'Project description'!C203*1000</f>
        <v>4078.2122905027932</v>
      </c>
      <c r="AJ3" s="248">
        <f>AK3/C4</f>
        <v>7.3</v>
      </c>
      <c r="AK3" s="248">
        <f>'Project description'!C272</f>
        <v>87.6</v>
      </c>
      <c r="AL3" s="249">
        <f>$C$5*AJ3</f>
        <v>27.01</v>
      </c>
      <c r="AM3" s="247">
        <f>'Project description'!C189</f>
        <v>0</v>
      </c>
      <c r="AO3" s="22"/>
      <c r="AP3" s="22"/>
    </row>
    <row r="4" spans="1:118" hidden="1" x14ac:dyDescent="0.25">
      <c r="B4" s="167" t="s">
        <v>379</v>
      </c>
      <c r="C4" s="242">
        <f>'Project description'!C203</f>
        <v>12</v>
      </c>
      <c r="D4" s="216" t="s">
        <v>65</v>
      </c>
      <c r="F4" s="234" t="s">
        <v>339</v>
      </c>
      <c r="G4" s="247">
        <f>'Project description'!C170</f>
        <v>4.1008860997750002E-2</v>
      </c>
      <c r="AG4" s="248">
        <f>'Project description'!C206</f>
        <v>0.72115384615384603</v>
      </c>
      <c r="AH4" s="248">
        <f>'Project description'!C278</f>
        <v>5</v>
      </c>
      <c r="AI4" s="248">
        <f>'Project description'!L181/'Project description'!C203*1000</f>
        <v>2990.6642210829095</v>
      </c>
      <c r="AJ4" s="248">
        <f>AK4/C4</f>
        <v>6.9333333333333336</v>
      </c>
      <c r="AK4" s="248">
        <f>'Project description'!C275</f>
        <v>83.2</v>
      </c>
      <c r="AL4" s="249">
        <f>$C$5*AJ4</f>
        <v>25.653333333333336</v>
      </c>
      <c r="AM4" s="247">
        <f>'Project description'!C192</f>
        <v>0</v>
      </c>
      <c r="AO4" s="22"/>
      <c r="AP4" s="22"/>
    </row>
    <row r="5" spans="1:118" ht="13.8" hidden="1" thickBot="1" x14ac:dyDescent="0.3">
      <c r="B5" s="168" t="s">
        <v>447</v>
      </c>
      <c r="C5" s="243">
        <v>3.7</v>
      </c>
      <c r="D5" s="221" t="s">
        <v>65</v>
      </c>
      <c r="F5" s="244" t="s">
        <v>340</v>
      </c>
      <c r="G5" s="250">
        <f>'Project description'!C171</f>
        <v>0.20055317549775001</v>
      </c>
      <c r="AG5" s="251">
        <f>'Project description'!C205</f>
        <v>0.68493150684931514</v>
      </c>
      <c r="AH5" s="251">
        <f>'Project description'!C277</f>
        <v>5</v>
      </c>
      <c r="AI5" s="251">
        <f>'Project description'!L178/'Project description'!C203*1000</f>
        <v>3680.8452330303876</v>
      </c>
      <c r="AJ5" s="248">
        <f>AK5/C4</f>
        <v>7.3</v>
      </c>
      <c r="AK5" s="251">
        <f>'Project description'!C274</f>
        <v>87.6</v>
      </c>
      <c r="AL5" s="249">
        <f>$C$5*AJ5</f>
        <v>27.01</v>
      </c>
      <c r="AM5" s="250">
        <f>'Project description'!C195</f>
        <v>0</v>
      </c>
      <c r="AO5" s="22"/>
      <c r="AP5" s="22"/>
    </row>
    <row r="6" spans="1:118" ht="13.8" hidden="1" thickBot="1" x14ac:dyDescent="0.3">
      <c r="B6" s="44"/>
      <c r="C6" s="44"/>
      <c r="D6" s="44"/>
      <c r="E6" s="12"/>
      <c r="F6" s="245" t="s">
        <v>341</v>
      </c>
      <c r="G6" s="252">
        <f>'Project description'!C172</f>
        <v>0.76111457609775013</v>
      </c>
      <c r="AG6" s="253">
        <f>'Project description'!C204</f>
        <v>0.68493150684931514</v>
      </c>
      <c r="AH6" s="253">
        <f>'Project description'!C276</f>
        <v>5</v>
      </c>
      <c r="AI6" s="253">
        <f>'Project description'!L175/'Project description'!C203*1000</f>
        <v>3879.600907315652</v>
      </c>
      <c r="AJ6" s="254">
        <f>AK6/C4</f>
        <v>7.3</v>
      </c>
      <c r="AK6" s="253">
        <f>'Project description'!C273</f>
        <v>87.6</v>
      </c>
      <c r="AL6" s="255">
        <f>$C$5*AJ6</f>
        <v>27.01</v>
      </c>
      <c r="AM6" s="252">
        <f>'Project description'!C198</f>
        <v>0</v>
      </c>
      <c r="AO6" s="22"/>
      <c r="AP6" s="22"/>
    </row>
    <row r="7" spans="1:118" ht="13.8" thickBot="1" x14ac:dyDescent="0.3">
      <c r="B7" s="81"/>
      <c r="C7" s="81"/>
      <c r="D7" s="82"/>
      <c r="E7" s="437"/>
      <c r="F7" s="82"/>
      <c r="G7" s="82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 s="440"/>
      <c r="AI7" s="440"/>
      <c r="AJ7" s="440"/>
      <c r="AK7" s="440"/>
      <c r="AL7" s="440"/>
      <c r="AM7" s="440"/>
      <c r="AN7" s="440"/>
      <c r="AO7" s="440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Z7" s="87" t="s">
        <v>487</v>
      </c>
      <c r="DA7" s="40"/>
      <c r="DB7" s="40"/>
      <c r="DC7" s="40"/>
      <c r="DD7" s="87" t="s">
        <v>490</v>
      </c>
      <c r="DE7" s="40"/>
      <c r="DF7" s="40"/>
      <c r="DG7" s="87" t="s">
        <v>488</v>
      </c>
      <c r="DH7" s="40"/>
      <c r="DI7" s="40"/>
      <c r="DJ7" s="40"/>
      <c r="DK7" s="87" t="s">
        <v>489</v>
      </c>
      <c r="DL7" s="40"/>
      <c r="DM7" s="40"/>
      <c r="DN7" s="40"/>
    </row>
    <row r="8" spans="1:118" ht="13.8" thickBot="1" x14ac:dyDescent="0.3">
      <c r="A8" s="10" t="s">
        <v>504</v>
      </c>
      <c r="B8" s="10" t="s">
        <v>505</v>
      </c>
      <c r="C8" s="10" t="s">
        <v>805</v>
      </c>
      <c r="E8"/>
      <c r="J8" s="10" t="s">
        <v>452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 s="440"/>
      <c r="AD8" s="440"/>
      <c r="AE8" s="440"/>
      <c r="AF8" s="440"/>
      <c r="AG8" s="440"/>
      <c r="AH8" s="440"/>
      <c r="AI8" s="440"/>
      <c r="AJ8" s="440"/>
      <c r="AK8" s="440"/>
      <c r="AL8" s="440"/>
      <c r="AM8" s="440"/>
      <c r="AN8" s="440"/>
      <c r="AO8" s="440"/>
      <c r="AP8"/>
      <c r="AQ8" t="s">
        <v>380</v>
      </c>
      <c r="AR8"/>
      <c r="AS8"/>
      <c r="AT8"/>
      <c r="AU8"/>
      <c r="AV8"/>
      <c r="AW8" s="274" t="s">
        <v>390</v>
      </c>
      <c r="AX8" s="160"/>
      <c r="AY8" s="160"/>
      <c r="AZ8" s="160"/>
      <c r="BA8" s="292"/>
      <c r="BB8" s="292"/>
      <c r="BC8" s="160"/>
      <c r="BD8" s="119"/>
      <c r="BE8" s="160"/>
      <c r="BF8" s="160"/>
      <c r="BG8" s="160"/>
      <c r="BH8" s="160"/>
      <c r="BI8" s="160"/>
      <c r="BJ8" s="160"/>
      <c r="BK8" s="160"/>
      <c r="BL8" s="160"/>
      <c r="BM8" s="160"/>
      <c r="BN8" s="160"/>
      <c r="BO8" s="160"/>
      <c r="BP8" s="160"/>
      <c r="BQ8" s="160"/>
      <c r="BR8" s="160"/>
      <c r="BS8" s="160"/>
      <c r="BT8" s="160"/>
      <c r="BU8" s="160"/>
      <c r="BV8" s="160"/>
      <c r="BW8" s="160"/>
      <c r="BX8" s="160"/>
      <c r="BY8" s="160"/>
      <c r="BZ8" s="160"/>
      <c r="CA8" s="376"/>
      <c r="CB8" s="377"/>
      <c r="CC8"/>
      <c r="CD8"/>
      <c r="CE8" t="s">
        <v>462</v>
      </c>
      <c r="CF8"/>
      <c r="CG8"/>
      <c r="CH8"/>
      <c r="CI8"/>
      <c r="CJ8"/>
      <c r="CK8"/>
      <c r="CL8"/>
      <c r="CM8"/>
      <c r="CN8"/>
    </row>
    <row r="9" spans="1:118" s="30" customFormat="1" ht="14.4" thickBot="1" x14ac:dyDescent="0.3">
      <c r="A9" s="91" t="s">
        <v>415</v>
      </c>
      <c r="B9" s="99" t="s">
        <v>254</v>
      </c>
      <c r="C9" s="100"/>
      <c r="D9" s="100"/>
      <c r="E9" s="438"/>
      <c r="F9" s="100"/>
      <c r="G9" s="99"/>
      <c r="H9" s="258"/>
      <c r="I9" s="99"/>
      <c r="J9" s="259"/>
      <c r="K9" s="260"/>
      <c r="L9" s="260"/>
      <c r="M9" s="441" t="s">
        <v>454</v>
      </c>
      <c r="N9" s="442"/>
      <c r="O9" s="442"/>
      <c r="P9" s="442"/>
      <c r="Q9" s="442"/>
      <c r="R9" s="442"/>
      <c r="S9" s="442"/>
      <c r="T9" s="442"/>
      <c r="U9" s="443"/>
      <c r="V9" s="444"/>
      <c r="W9" s="442" t="s">
        <v>426</v>
      </c>
      <c r="X9" s="442"/>
      <c r="Y9" s="442"/>
      <c r="Z9" s="442"/>
      <c r="AA9" s="442"/>
      <c r="AB9" s="445"/>
      <c r="AC9" s="446" t="s">
        <v>434</v>
      </c>
      <c r="AD9" s="447"/>
      <c r="AE9" s="447"/>
      <c r="AF9" s="448"/>
      <c r="AG9" s="449" t="s">
        <v>5</v>
      </c>
      <c r="AH9" s="450"/>
      <c r="AI9" s="451" t="s">
        <v>6</v>
      </c>
      <c r="AJ9" s="450"/>
      <c r="AK9" s="451" t="s">
        <v>7</v>
      </c>
      <c r="AL9" s="451"/>
      <c r="AM9" s="451"/>
      <c r="AN9" s="451"/>
      <c r="AO9" s="450"/>
      <c r="AP9" s="451" t="s">
        <v>9</v>
      </c>
      <c r="AQ9" s="452"/>
      <c r="AR9" s="453"/>
      <c r="AS9" s="454"/>
      <c r="AT9" s="455"/>
      <c r="AU9" s="456"/>
      <c r="AV9" s="456"/>
      <c r="AW9" s="457" t="s">
        <v>446</v>
      </c>
      <c r="AX9" s="458"/>
      <c r="AY9" s="458"/>
      <c r="AZ9" s="459"/>
      <c r="BA9" s="457"/>
      <c r="BB9" s="458" t="s">
        <v>385</v>
      </c>
      <c r="BC9" s="458"/>
      <c r="BD9" s="459"/>
      <c r="BE9" s="457"/>
      <c r="BF9" s="458" t="s">
        <v>386</v>
      </c>
      <c r="BG9" s="458"/>
      <c r="BH9" s="459"/>
      <c r="BI9" s="457"/>
      <c r="BJ9" s="458" t="s">
        <v>407</v>
      </c>
      <c r="BK9" s="458"/>
      <c r="BL9" s="459"/>
      <c r="BM9" s="457"/>
      <c r="BN9" s="458" t="s">
        <v>408</v>
      </c>
      <c r="BO9" s="458"/>
      <c r="BP9" s="459"/>
      <c r="BQ9" s="457"/>
      <c r="BR9" s="458" t="s">
        <v>409</v>
      </c>
      <c r="BS9" s="458"/>
      <c r="BT9" s="459"/>
      <c r="BU9" s="457"/>
      <c r="BV9" s="458" t="s">
        <v>410</v>
      </c>
      <c r="BW9" s="458"/>
      <c r="BX9" s="459"/>
      <c r="BY9" s="457"/>
      <c r="BZ9" s="458" t="s">
        <v>411</v>
      </c>
      <c r="CA9" s="458"/>
      <c r="CB9" s="459"/>
      <c r="CC9" s="456"/>
      <c r="CD9" s="456"/>
      <c r="CE9" s="456"/>
      <c r="CF9" s="456"/>
      <c r="CG9" s="456"/>
      <c r="CH9" s="456"/>
      <c r="CI9" s="456"/>
      <c r="CJ9" s="456"/>
      <c r="CK9" s="456"/>
      <c r="CL9" s="456"/>
      <c r="CM9" s="456"/>
      <c r="CN9" s="456"/>
    </row>
    <row r="10" spans="1:118" s="40" customFormat="1" ht="84" thickBot="1" x14ac:dyDescent="4.2">
      <c r="A10" s="92" t="s">
        <v>416</v>
      </c>
      <c r="B10" s="97" t="s">
        <v>424</v>
      </c>
      <c r="C10" s="31" t="s">
        <v>381</v>
      </c>
      <c r="D10" s="94" t="s">
        <v>439</v>
      </c>
      <c r="E10" s="439" t="s">
        <v>440</v>
      </c>
      <c r="F10" s="31" t="s">
        <v>455</v>
      </c>
      <c r="G10" s="31" t="s">
        <v>441</v>
      </c>
      <c r="H10" s="106" t="s">
        <v>699</v>
      </c>
      <c r="I10" s="101" t="s">
        <v>421</v>
      </c>
      <c r="J10" s="106" t="s">
        <v>427</v>
      </c>
      <c r="K10" s="106" t="s">
        <v>429</v>
      </c>
      <c r="L10" s="146" t="s">
        <v>428</v>
      </c>
      <c r="M10" s="460" t="s">
        <v>449</v>
      </c>
      <c r="N10" s="461" t="s">
        <v>443</v>
      </c>
      <c r="O10" s="461" t="s">
        <v>259</v>
      </c>
      <c r="P10" s="462" t="s">
        <v>445</v>
      </c>
      <c r="Q10" s="462" t="s">
        <v>444</v>
      </c>
      <c r="R10" s="462" t="s">
        <v>503</v>
      </c>
      <c r="S10" s="462" t="s">
        <v>577</v>
      </c>
      <c r="T10" s="462" t="s">
        <v>578</v>
      </c>
      <c r="U10" s="463" t="s">
        <v>453</v>
      </c>
      <c r="V10" s="464"/>
      <c r="W10" s="465" t="s">
        <v>417</v>
      </c>
      <c r="X10" s="465" t="s">
        <v>418</v>
      </c>
      <c r="Y10" s="465" t="s">
        <v>419</v>
      </c>
      <c r="Z10" s="466" t="s">
        <v>255</v>
      </c>
      <c r="AA10" s="467" t="s">
        <v>804</v>
      </c>
      <c r="AB10" s="462" t="s">
        <v>431</v>
      </c>
      <c r="AC10" s="460" t="s">
        <v>435</v>
      </c>
      <c r="AD10" s="461" t="s">
        <v>425</v>
      </c>
      <c r="AE10" s="461" t="s">
        <v>258</v>
      </c>
      <c r="AF10" s="468" t="s">
        <v>257</v>
      </c>
      <c r="AG10" s="469" t="s">
        <v>432</v>
      </c>
      <c r="AH10" s="470" t="s">
        <v>433</v>
      </c>
      <c r="AI10" s="471" t="s">
        <v>260</v>
      </c>
      <c r="AJ10" s="470" t="s">
        <v>261</v>
      </c>
      <c r="AK10" s="460" t="s">
        <v>262</v>
      </c>
      <c r="AL10" s="461" t="s">
        <v>450</v>
      </c>
      <c r="AM10" s="461" t="s">
        <v>451</v>
      </c>
      <c r="AN10" s="461" t="s">
        <v>263</v>
      </c>
      <c r="AO10" s="472" t="s">
        <v>8</v>
      </c>
      <c r="AP10" s="471" t="s">
        <v>264</v>
      </c>
      <c r="AQ10" s="473" t="s">
        <v>260</v>
      </c>
      <c r="AR10" s="474" t="s">
        <v>265</v>
      </c>
      <c r="AS10" s="475" t="s">
        <v>266</v>
      </c>
      <c r="AT10" s="476" t="s">
        <v>430</v>
      </c>
      <c r="AU10" s="462" t="s">
        <v>442</v>
      </c>
      <c r="AV10" s="477"/>
      <c r="AW10" s="478" t="s">
        <v>381</v>
      </c>
      <c r="AX10" s="479"/>
      <c r="AY10" s="479"/>
      <c r="AZ10" s="479" t="s">
        <v>412</v>
      </c>
      <c r="BA10" s="480" t="s">
        <v>382</v>
      </c>
      <c r="BB10" s="481" t="s">
        <v>383</v>
      </c>
      <c r="BC10" s="481" t="s">
        <v>384</v>
      </c>
      <c r="BD10" s="482" t="s">
        <v>406</v>
      </c>
      <c r="BE10" s="480" t="s">
        <v>387</v>
      </c>
      <c r="BF10" s="481" t="s">
        <v>388</v>
      </c>
      <c r="BG10" s="481" t="s">
        <v>389</v>
      </c>
      <c r="BH10" s="482" t="s">
        <v>406</v>
      </c>
      <c r="BI10" s="480" t="s">
        <v>391</v>
      </c>
      <c r="BJ10" s="481" t="s">
        <v>392</v>
      </c>
      <c r="BK10" s="481" t="s">
        <v>393</v>
      </c>
      <c r="BL10" s="482" t="s">
        <v>406</v>
      </c>
      <c r="BM10" s="480" t="s">
        <v>394</v>
      </c>
      <c r="BN10" s="481" t="s">
        <v>395</v>
      </c>
      <c r="BO10" s="481" t="s">
        <v>396</v>
      </c>
      <c r="BP10" s="482" t="s">
        <v>406</v>
      </c>
      <c r="BQ10" s="480" t="s">
        <v>400</v>
      </c>
      <c r="BR10" s="481" t="s">
        <v>401</v>
      </c>
      <c r="BS10" s="481" t="s">
        <v>402</v>
      </c>
      <c r="BT10" s="482" t="s">
        <v>406</v>
      </c>
      <c r="BU10" s="480" t="s">
        <v>397</v>
      </c>
      <c r="BV10" s="481" t="s">
        <v>398</v>
      </c>
      <c r="BW10" s="481" t="s">
        <v>399</v>
      </c>
      <c r="BX10" s="482" t="s">
        <v>406</v>
      </c>
      <c r="BY10" s="480" t="s">
        <v>403</v>
      </c>
      <c r="BZ10" s="481" t="s">
        <v>404</v>
      </c>
      <c r="CA10" s="481" t="s">
        <v>405</v>
      </c>
      <c r="CB10" s="483" t="s">
        <v>406</v>
      </c>
      <c r="CC10" s="162"/>
      <c r="CD10" s="162"/>
      <c r="CE10" s="484" t="s">
        <v>406</v>
      </c>
      <c r="CF10" s="484" t="s">
        <v>414</v>
      </c>
      <c r="CG10" s="484" t="s">
        <v>461</v>
      </c>
      <c r="CH10" s="484" t="s">
        <v>413</v>
      </c>
      <c r="CI10" s="484"/>
      <c r="CJ10" s="440" t="s">
        <v>456</v>
      </c>
      <c r="CK10" s="440" t="s">
        <v>457</v>
      </c>
      <c r="CL10" s="440" t="s">
        <v>458</v>
      </c>
      <c r="CM10" s="440" t="s">
        <v>459</v>
      </c>
      <c r="CN10" s="485" t="s">
        <v>460</v>
      </c>
      <c r="CR10" s="96" t="s">
        <v>497</v>
      </c>
      <c r="CS10" s="96" t="s">
        <v>498</v>
      </c>
      <c r="CT10" s="96" t="s">
        <v>500</v>
      </c>
      <c r="CU10" s="96" t="s">
        <v>502</v>
      </c>
      <c r="CV10" s="96"/>
      <c r="CW10" s="96"/>
      <c r="CX10" s="96" t="s">
        <v>495</v>
      </c>
      <c r="CY10" s="96" t="s">
        <v>496</v>
      </c>
      <c r="CZ10" s="87" t="s">
        <v>491</v>
      </c>
      <c r="DA10" s="87" t="s">
        <v>492</v>
      </c>
      <c r="DB10" s="87" t="s">
        <v>493</v>
      </c>
      <c r="DC10" s="87"/>
      <c r="DH10" s="159" t="s">
        <v>494</v>
      </c>
      <c r="DJ10" s="87" t="s">
        <v>499</v>
      </c>
    </row>
    <row r="11" spans="1:118" s="42" customFormat="1" x14ac:dyDescent="0.25">
      <c r="A11" s="93" t="s">
        <v>437</v>
      </c>
      <c r="B11" s="282" t="s">
        <v>579</v>
      </c>
      <c r="C11" s="257">
        <v>0</v>
      </c>
      <c r="D11" s="89">
        <v>500</v>
      </c>
      <c r="E11" s="140">
        <f>IF(A11="Process",0,D11-C11)</f>
        <v>500</v>
      </c>
      <c r="F11" s="41">
        <v>0.6</v>
      </c>
      <c r="G11" s="98" t="s">
        <v>337</v>
      </c>
      <c r="H11" s="171" t="s">
        <v>546</v>
      </c>
      <c r="I11" s="137" t="s">
        <v>423</v>
      </c>
      <c r="J11" s="132">
        <v>1500</v>
      </c>
      <c r="K11" s="132">
        <v>12000</v>
      </c>
      <c r="L11" s="148">
        <v>800000</v>
      </c>
      <c r="M11" s="151">
        <f>4*AQ11+2*AR11+AS11</f>
        <v>0.47333333333333338</v>
      </c>
      <c r="N11" s="139">
        <f t="shared" ref="N11:N42" si="0">IF(AE11&lt;=0,0,IF(G11="Straight",O11*AJ$3,IF(G11="180° Curve",O11*AJ$4,IF(G11="45° Curve",O11*AJ$5,IF(G11="22.5° Curve",O11*AJ$6)))))</f>
        <v>32.819906833229695</v>
      </c>
      <c r="O11" s="139">
        <f t="shared" ref="O11:O18" si="1">IF(AE11&lt;=0,0,IF(G11="Straight",IF(H11="Lifting",AU11/AI$3+AM$3+AG$3,AU11/AI$3+AG$3),IF(G11="180° Curve",IF(H11="Lifting",AU11/AI$4+AM$4+AG$4,AU11/AI$4+AG$4),IF(G11="45° Curve",IF(H11="Lifting",AU11/AI$5+AM$5+AG$5,AU11/AI$5+AG$5),IF(G11="22.5° Curve",IF(H11="Lifting",AU11/AI$6+AM$6+AG$6,AU11/AI$6+AG$6))))))</f>
        <v>4.7336404086388981</v>
      </c>
      <c r="P11" s="133">
        <f t="shared" ref="P11:P69" si="2">O11/3.7</f>
        <v>1.2793622726051075</v>
      </c>
      <c r="Q11" s="149">
        <f t="shared" ref="Q11:Q42" si="3">IF((O11-$C$5)&gt;0,(O11-$C$5)/($C$4-$C$5),0)</f>
        <v>0.12453498899263829</v>
      </c>
      <c r="R11" s="139">
        <f>O11*O11*1.3*1.8+BF11/1000*N11</f>
        <v>98.709271187673608</v>
      </c>
      <c r="S11" s="317">
        <f t="shared" ref="S11:T14" si="4">AT11</f>
        <v>1500</v>
      </c>
      <c r="T11" s="317">
        <f t="shared" si="4"/>
        <v>12000</v>
      </c>
      <c r="U11" s="318">
        <f>IF(A11="Process",F11,M11)</f>
        <v>0.47333333333333338</v>
      </c>
      <c r="V11" s="423"/>
      <c r="W11" s="426">
        <f>IF(F11&gt;0,IF((4/F11)*(E11/2)&lt;4000,(4/F11)*(E11/2),4000),0)</f>
        <v>1666.6666666666667</v>
      </c>
      <c r="X11" s="77">
        <f>IF(F11&gt;0,IF((4/F11)*W11&lt;AA11,(4/F11)*W11,AA11),0)</f>
        <v>11111.111111111111</v>
      </c>
      <c r="Y11" s="77">
        <f>IF(F11&gt;0,IF(((4/F11)*(4/F11)*W11)&lt;4000000,(4/F11)*(4/F11)*W11,4000000),0)</f>
        <v>74074.074074074088</v>
      </c>
      <c r="Z11" s="75">
        <f>'Project description'!$I$6</f>
        <v>1.79</v>
      </c>
      <c r="AA11" s="75">
        <f>VLOOKUP(G11,'Project description'!$H$21:$I$24,2,0)</f>
        <v>33731.241647406285</v>
      </c>
      <c r="AB11" s="74">
        <f>C11</f>
        <v>0</v>
      </c>
      <c r="AC11" s="143">
        <f t="shared" ref="AC11:AC42" si="5">E11</f>
        <v>500</v>
      </c>
      <c r="AD11" s="76">
        <f t="shared" ref="AD11:AD42" si="6">IF($I11="Best Fit",W11,J11)</f>
        <v>1500</v>
      </c>
      <c r="AE11" s="76">
        <f t="shared" ref="AE11:AE42" si="7">IF($I11="Best Fit",X11,K11)</f>
        <v>12000</v>
      </c>
      <c r="AF11" s="76">
        <f t="shared" ref="AF11:AF42" si="8">IF($I11="Best Fit",Y11,L11)</f>
        <v>800000</v>
      </c>
      <c r="AG11" s="57">
        <f t="shared" ref="AG11:AG42" si="9">IF(AF11 &lt;&gt; 0,POWER(E11/(2*AF11),1/3),0)</f>
        <v>6.7860440414872686E-2</v>
      </c>
      <c r="AH11" s="58" t="str">
        <f t="shared" ref="AH11:AH69" si="10">IF(AND(AF11*AG11&lt;AE11,AF11*AG11*AG11&lt;AD11),"JerkOnly",IF(AF11*AD11&lt;AE11*AE11,"JerkVelocity","AccelReached"))</f>
        <v>AccelReached</v>
      </c>
      <c r="AI11" s="59">
        <f t="shared" ref="AI11:AI69" si="11">IF(AND(AH11="JerkVelocity",AF11&lt;&gt;0),SQRT((AD11/AF11)),0)</f>
        <v>0</v>
      </c>
      <c r="AJ11" s="60">
        <f t="shared" ref="AJ11:AJ42" si="12">IF(AND(AH11="JerkVelocity",AD11 &gt; 0),E11/AD11-2*AI11,0)</f>
        <v>0</v>
      </c>
      <c r="AK11" s="61">
        <f t="shared" ref="AK11:AK69" si="13">IF(AND(AH11="AccelReached",AF11 &lt;&gt;0),AE11/AF11,0)</f>
        <v>1.4999999999999999E-2</v>
      </c>
      <c r="AL11" s="62">
        <f t="shared" ref="AL11:AL69" si="14">IF(AH11="AccelReached",AE11*AK11/2,0)</f>
        <v>90</v>
      </c>
      <c r="AM11" s="61">
        <f>IF(AND(AH11="AccelReached",AE11&lt;&gt;0),(AD11-2*AL11)/AE11,0)</f>
        <v>0.11</v>
      </c>
      <c r="AN11" s="61">
        <f t="shared" ref="AN11:AN42" si="15">IF(AND(AH11="AccelReached", AD11&lt;&gt;0),(E11-(AK11*AL11*4+AM11*AL11*2+AE11*AM11*AK11*2 +AM11*AM11*AE11))/AD11,0)</f>
        <v>0.19333333333333333</v>
      </c>
      <c r="AO11" s="63" t="str">
        <f t="shared" ref="AO11:AO69" si="16">IF(AN11&gt;0,"VelocityReached","AccelLimited")</f>
        <v>VelocityReached</v>
      </c>
      <c r="AP11" s="61">
        <f t="shared" ref="AP11:AP42" si="17">IF(AND(AO11="AccelLimited",AH11="AccelReached",AE11&lt;&gt;0),-1.5*AK11+SQRT(AK11*AK11/4+E11/AE11),0)</f>
        <v>0</v>
      </c>
      <c r="AQ11" s="64">
        <f t="shared" ref="AQ11:AQ69" si="18">IF(AK11&lt;&gt;0,AK11,IF(AI11&lt;&gt;0,AI11,AG11))</f>
        <v>1.4999999999999999E-2</v>
      </c>
      <c r="AR11" s="64">
        <f>IF(AO11="AccelLimited",AP11,AM11)</f>
        <v>0.11</v>
      </c>
      <c r="AS11" s="65">
        <f t="shared" ref="AS11:AS69" si="19">IF(AN11&gt;0,AN11,IF(AJ11&gt;0,AJ11,0))</f>
        <v>0.19333333333333333</v>
      </c>
      <c r="AT11" s="78">
        <f t="shared" ref="AT11:AT69" si="20">AQ11*AQ11*AF11+AR11*AE11</f>
        <v>1500</v>
      </c>
      <c r="AU11" s="76">
        <f t="shared" ref="AU11:AU69" si="21">IF(OR(AP11&gt;0,AN11&gt;0),AE11,AQ11*AF11)</f>
        <v>12000</v>
      </c>
      <c r="AV11" s="138"/>
      <c r="AW11" s="115">
        <f t="shared" ref="AW11:AW42" si="22">C11</f>
        <v>0</v>
      </c>
      <c r="AX11" s="112"/>
      <c r="AY11" s="112"/>
      <c r="AZ11" s="116">
        <v>0</v>
      </c>
      <c r="BA11" s="115">
        <f t="shared" ref="BA11:BA27" si="23">1/6*AF11*AQ11*AQ11*AQ11+AW11</f>
        <v>0.4499999999999999</v>
      </c>
      <c r="BB11" s="113">
        <f t="shared" ref="BB11:BB69" si="24">0.5*AF11*AQ11*AQ11</f>
        <v>90</v>
      </c>
      <c r="BC11" s="113">
        <f t="shared" ref="BC11:BC69" si="25">AF11*AQ11</f>
        <v>12000</v>
      </c>
      <c r="BD11" s="116">
        <f t="shared" ref="BD11:BD27" si="26">AQ11+AZ11</f>
        <v>1.4999999999999999E-2</v>
      </c>
      <c r="BE11" s="114">
        <f t="shared" ref="BE11:BE69" si="27">BA11+BB11*AR11+0.5*BC11*AR11*AR11</f>
        <v>82.949999999999989</v>
      </c>
      <c r="BF11" s="113">
        <f t="shared" ref="BF11:BF69" si="28">BB11+AU11*AR11</f>
        <v>1410</v>
      </c>
      <c r="BG11" s="112">
        <f>BC11</f>
        <v>12000</v>
      </c>
      <c r="BH11" s="116">
        <f>BD11+AR11</f>
        <v>0.125</v>
      </c>
      <c r="BI11" s="117">
        <f t="shared" ref="BI11:BI69" si="29">BE11+BF11*AQ11+0.5*BG11*AQ11*AQ11-1/6*AF11*AQ11*AQ11*AQ11</f>
        <v>104.99999999999999</v>
      </c>
      <c r="BJ11" s="112">
        <f t="shared" ref="BJ11:BJ27" si="30">BF11+BG11*AQ11-0.5*AF11*AQ11*AQ11</f>
        <v>1500</v>
      </c>
      <c r="BK11" s="112">
        <f t="shared" ref="BK11:BK27" si="31">BG11-AF11*AQ11</f>
        <v>0</v>
      </c>
      <c r="BL11" s="116">
        <f t="shared" ref="BL11:BL27" si="32">BH11+AQ11</f>
        <v>0.14000000000000001</v>
      </c>
      <c r="BM11" s="115">
        <f t="shared" ref="BM11:BM27" si="33">BI11+AS11*AD11</f>
        <v>395</v>
      </c>
      <c r="BN11" s="112">
        <f>BJ11</f>
        <v>1500</v>
      </c>
      <c r="BO11" s="112">
        <f>BK11</f>
        <v>0</v>
      </c>
      <c r="BP11" s="116">
        <f t="shared" ref="BP11:BP27" si="34">BL11+AS11</f>
        <v>0.33333333333333337</v>
      </c>
      <c r="BQ11" s="115">
        <f t="shared" ref="BQ11:BQ27" si="35">BM11+BN11*AQ11-0.5*BO11*AQ11*AQ11-1/6*AF11*AQ11*AQ11*AQ11</f>
        <v>417.05</v>
      </c>
      <c r="BR11" s="112">
        <f t="shared" ref="BR11:BR27" si="36">BN11+BO11*AQ11-0.5*AF11*AQ11*AQ11</f>
        <v>1410</v>
      </c>
      <c r="BS11" s="112">
        <f t="shared" ref="BS11:BS27" si="37">BO11-AF11*AQ11</f>
        <v>-12000</v>
      </c>
      <c r="BT11" s="116">
        <f t="shared" ref="BT11:BT27" si="38">BP11+AQ11</f>
        <v>0.34833333333333338</v>
      </c>
      <c r="BU11" s="117">
        <f t="shared" ref="BU11:BU69" si="39">BQ11+BR11*AR11+0.5*BS11*AR11*AR11</f>
        <v>499.54999999999995</v>
      </c>
      <c r="BV11" s="113">
        <f t="shared" ref="BV11:BV46" si="40">BR11+BS11*AR11</f>
        <v>90</v>
      </c>
      <c r="BW11" s="113">
        <f t="shared" ref="BW11:BW46" si="41">BS11</f>
        <v>-12000</v>
      </c>
      <c r="BX11" s="116">
        <f>BT11+AR11</f>
        <v>0.45833333333333337</v>
      </c>
      <c r="BY11" s="117">
        <f t="shared" ref="BY11:BY46" si="42">BU11+BV11*AQ11+0.5*BW11*AQ11*AQ11+1/6*AF11*AQ11*AQ11*AQ11</f>
        <v>499.99999999999994</v>
      </c>
      <c r="BZ11" s="112">
        <f t="shared" ref="BZ11:BZ27" si="43">BV11+BW11*AQ11+0.5*AF11*AQ11*AQ11</f>
        <v>0</v>
      </c>
      <c r="CA11" s="112">
        <f t="shared" ref="CA11:CA27" si="44">BW11+AF11*AQ11</f>
        <v>0</v>
      </c>
      <c r="CB11" s="116">
        <f t="shared" ref="CB11:CB27" si="45">BX11+AQ11</f>
        <v>0.47333333333333338</v>
      </c>
      <c r="CC11" s="161"/>
      <c r="CD11"/>
      <c r="CE11" s="114">
        <f>INDEX($AW$11:$CB$120,$CJ11,CN11)</f>
        <v>0</v>
      </c>
      <c r="CF11" s="114">
        <f>INDEX($AW$11:$CB$120,$CJ11,CK11)</f>
        <v>0</v>
      </c>
      <c r="CG11" s="114">
        <f>INDEX($AW$11:$CB$120,$CJ11,CL11)</f>
        <v>0</v>
      </c>
      <c r="CH11" s="114">
        <f>INDEX($AW$11:$CB$120,$CJ11,CM11)</f>
        <v>0</v>
      </c>
      <c r="CI11" s="114"/>
      <c r="CJ11" s="113">
        <v>1</v>
      </c>
      <c r="CK11" s="113">
        <v>1</v>
      </c>
      <c r="CL11" s="113">
        <f t="shared" ref="CL11:CN30" si="46">CK11+1</f>
        <v>2</v>
      </c>
      <c r="CM11" s="113">
        <f t="shared" si="46"/>
        <v>3</v>
      </c>
      <c r="CN11" s="113">
        <f t="shared" si="46"/>
        <v>4</v>
      </c>
      <c r="CO11" s="113"/>
      <c r="CP11" s="162"/>
      <c r="CQ11" s="162"/>
      <c r="CR11">
        <f>CT11*CX11</f>
        <v>37.336799999999997</v>
      </c>
      <c r="CS11"/>
      <c r="CT11">
        <f t="shared" ref="CT11:CT50" si="47">CY11*$C$3+$AH$3</f>
        <v>26.48</v>
      </c>
      <c r="CU11"/>
      <c r="CV11"/>
      <c r="CW11"/>
      <c r="CX11" s="161">
        <f>(DA11+(CZ11-DB11*DJ11)*DJ11-0.5*DB11*DJ11*DJ11)</f>
        <v>1.41</v>
      </c>
      <c r="CY11" s="161">
        <f>CZ11-DB11*DJ11</f>
        <v>12</v>
      </c>
      <c r="CZ11" s="161">
        <f>BG11/1000</f>
        <v>12</v>
      </c>
      <c r="DA11" s="161">
        <f>BF11/1000</f>
        <v>1.41</v>
      </c>
      <c r="DB11" s="163">
        <f>AF11/1000</f>
        <v>800</v>
      </c>
      <c r="DC11" s="161"/>
      <c r="DD11" s="161">
        <f>4.5*DB11*DB11</f>
        <v>2880000</v>
      </c>
      <c r="DE11" s="161">
        <f>5*CZ11*DB11</f>
        <v>48000</v>
      </c>
      <c r="DF11" s="161">
        <f>CZ11*CZ11-DA11*DB11</f>
        <v>-984</v>
      </c>
      <c r="DG11" s="161"/>
      <c r="DH11" s="161">
        <f>SQRT(DE11*DE11-4*DD11*DF11)</f>
        <v>116789.04058172581</v>
      </c>
      <c r="DI11" s="161">
        <f>(DE11-DH11)/(2*DD11)</f>
        <v>-1.1942541767660731E-2</v>
      </c>
      <c r="DJ11" s="161">
        <f>IF(DI11&gt;0,DI11,0)</f>
        <v>0</v>
      </c>
    </row>
    <row r="12" spans="1:118" s="42" customFormat="1" x14ac:dyDescent="0.25">
      <c r="A12" s="305" t="s">
        <v>437</v>
      </c>
      <c r="B12" s="306" t="s">
        <v>579</v>
      </c>
      <c r="C12" s="315">
        <f>D11</f>
        <v>500</v>
      </c>
      <c r="D12" s="308">
        <v>0</v>
      </c>
      <c r="E12" s="315">
        <f>IF(A12="Process",0,D12-C12)</f>
        <v>-500</v>
      </c>
      <c r="F12" s="307">
        <v>0</v>
      </c>
      <c r="G12" s="309" t="s">
        <v>213</v>
      </c>
      <c r="H12" s="308" t="s">
        <v>546</v>
      </c>
      <c r="I12" s="310" t="s">
        <v>422</v>
      </c>
      <c r="J12" s="311">
        <v>4000</v>
      </c>
      <c r="K12" s="311">
        <v>30000</v>
      </c>
      <c r="L12" s="312">
        <v>800000</v>
      </c>
      <c r="M12" s="313">
        <f>4*AQ12+2*AR12+AS12</f>
        <v>0</v>
      </c>
      <c r="N12" s="314">
        <f t="shared" si="0"/>
        <v>0</v>
      </c>
      <c r="O12" s="139">
        <f t="shared" si="1"/>
        <v>0</v>
      </c>
      <c r="P12" s="133">
        <f t="shared" si="2"/>
        <v>0</v>
      </c>
      <c r="Q12" s="80">
        <f t="shared" si="3"/>
        <v>0</v>
      </c>
      <c r="R12" s="319">
        <f>O12*O12*1.3*1.8+BF12/1000*N12</f>
        <v>0</v>
      </c>
      <c r="S12" s="320">
        <f t="shared" si="4"/>
        <v>0</v>
      </c>
      <c r="T12" s="320">
        <f t="shared" si="4"/>
        <v>0</v>
      </c>
      <c r="U12" s="321">
        <f>IF(A12="Process",U11+F12,U11+M12)</f>
        <v>0.47333333333333338</v>
      </c>
      <c r="V12" s="423"/>
      <c r="W12" s="424">
        <f t="shared" ref="W12:W75" si="48">IF(F12&gt;0,IF((4/F12)*(E12/2)&lt;4000,(4/F12)*(E12/2),4000),0)</f>
        <v>0</v>
      </c>
      <c r="X12" s="77">
        <f t="shared" ref="X12:X75" si="49">IF(F12&gt;0,IF((4/F12)*W12&lt;AA12,(4/F12)*W12,AA12),0)</f>
        <v>0</v>
      </c>
      <c r="Y12" s="77">
        <f>IF(F12&gt;0,IF(((4/F12)*(4/F12)*W12)&lt;4000000,(4/F12)*(4/F12)*W12,4000000),0)</f>
        <v>0</v>
      </c>
      <c r="Z12" s="75">
        <f>'Project description'!$I$6</f>
        <v>1.79</v>
      </c>
      <c r="AA12" s="75">
        <f>VLOOKUP(G12,'Project description'!$H$21:$I$24,2,0)</f>
        <v>40000</v>
      </c>
      <c r="AB12" s="86">
        <f t="shared" ref="AB12:AB43" si="50">AB11+E11</f>
        <v>500</v>
      </c>
      <c r="AC12" s="144">
        <f t="shared" si="5"/>
        <v>-500</v>
      </c>
      <c r="AD12" s="76">
        <f t="shared" si="6"/>
        <v>0</v>
      </c>
      <c r="AE12" s="76">
        <f t="shared" si="7"/>
        <v>0</v>
      </c>
      <c r="AF12" s="76">
        <f t="shared" si="8"/>
        <v>0</v>
      </c>
      <c r="AG12" s="66">
        <f t="shared" si="9"/>
        <v>0</v>
      </c>
      <c r="AH12" s="67" t="str">
        <f t="shared" si="10"/>
        <v>AccelReached</v>
      </c>
      <c r="AI12" s="66">
        <f t="shared" si="11"/>
        <v>0</v>
      </c>
      <c r="AJ12" s="68">
        <f t="shared" si="12"/>
        <v>0</v>
      </c>
      <c r="AK12" s="61">
        <f t="shared" si="13"/>
        <v>0</v>
      </c>
      <c r="AL12" s="62">
        <f t="shared" si="14"/>
        <v>0</v>
      </c>
      <c r="AM12" s="61">
        <f t="shared" ref="AM12:AM69" si="51">IF(AND(AH12="AccelReached",AE12&lt;&gt;0),(AD12-2*AL12)/AE12,0)</f>
        <v>0</v>
      </c>
      <c r="AN12" s="61">
        <f t="shared" si="15"/>
        <v>0</v>
      </c>
      <c r="AO12" s="69" t="str">
        <f t="shared" si="16"/>
        <v>AccelLimited</v>
      </c>
      <c r="AP12" s="61">
        <f t="shared" si="17"/>
        <v>0</v>
      </c>
      <c r="AQ12" s="70">
        <f t="shared" si="18"/>
        <v>0</v>
      </c>
      <c r="AR12" s="64">
        <f t="shared" ref="AR12:AR44" si="52">IF(AO12="AccelLimited",AP12,AM12)</f>
        <v>0</v>
      </c>
      <c r="AS12" s="72">
        <f t="shared" si="19"/>
        <v>0</v>
      </c>
      <c r="AT12" s="79">
        <f t="shared" si="20"/>
        <v>0</v>
      </c>
      <c r="AU12" s="77">
        <f t="shared" si="21"/>
        <v>0</v>
      </c>
      <c r="AV12" s="138"/>
      <c r="AW12" s="117">
        <f t="shared" si="22"/>
        <v>500</v>
      </c>
      <c r="AX12" s="113"/>
      <c r="AY12" s="113"/>
      <c r="AZ12" s="118">
        <f t="shared" ref="AZ12:AZ43" si="53">IF(A12="Process",F12+CB11,CB11)</f>
        <v>0.47333333333333338</v>
      </c>
      <c r="BA12" s="117">
        <f t="shared" si="23"/>
        <v>500</v>
      </c>
      <c r="BB12" s="113">
        <f t="shared" si="24"/>
        <v>0</v>
      </c>
      <c r="BC12" s="113">
        <f t="shared" si="25"/>
        <v>0</v>
      </c>
      <c r="BD12" s="118">
        <f t="shared" si="26"/>
        <v>0.47333333333333338</v>
      </c>
      <c r="BE12" s="114">
        <f t="shared" si="27"/>
        <v>500</v>
      </c>
      <c r="BF12" s="113">
        <f t="shared" si="28"/>
        <v>0</v>
      </c>
      <c r="BG12" s="113">
        <f t="shared" ref="BG12:BG69" si="54">BC12</f>
        <v>0</v>
      </c>
      <c r="BH12" s="118">
        <f t="shared" ref="BH12:BH69" si="55">BD12+AR12</f>
        <v>0.47333333333333338</v>
      </c>
      <c r="BI12" s="117">
        <f t="shared" si="29"/>
        <v>500</v>
      </c>
      <c r="BJ12" s="113">
        <f t="shared" si="30"/>
        <v>0</v>
      </c>
      <c r="BK12" s="113">
        <f t="shared" si="31"/>
        <v>0</v>
      </c>
      <c r="BL12" s="118">
        <f t="shared" si="32"/>
        <v>0.47333333333333338</v>
      </c>
      <c r="BM12" s="117">
        <f t="shared" si="33"/>
        <v>500</v>
      </c>
      <c r="BN12" s="113">
        <f t="shared" ref="BN12:BN69" si="56">BJ12</f>
        <v>0</v>
      </c>
      <c r="BO12" s="113">
        <f t="shared" ref="BO12:BO69" si="57">BK12</f>
        <v>0</v>
      </c>
      <c r="BP12" s="118">
        <f t="shared" si="34"/>
        <v>0.47333333333333338</v>
      </c>
      <c r="BQ12" s="117">
        <f t="shared" si="35"/>
        <v>500</v>
      </c>
      <c r="BR12" s="113">
        <f t="shared" si="36"/>
        <v>0</v>
      </c>
      <c r="BS12" s="113">
        <f t="shared" si="37"/>
        <v>0</v>
      </c>
      <c r="BT12" s="118">
        <f t="shared" si="38"/>
        <v>0.47333333333333338</v>
      </c>
      <c r="BU12" s="117">
        <f t="shared" si="39"/>
        <v>500</v>
      </c>
      <c r="BV12" s="113">
        <f t="shared" si="40"/>
        <v>0</v>
      </c>
      <c r="BW12" s="113">
        <f t="shared" si="41"/>
        <v>0</v>
      </c>
      <c r="BX12" s="118">
        <f t="shared" ref="BX12:BX46" si="58">BT12+AR12</f>
        <v>0.47333333333333338</v>
      </c>
      <c r="BY12" s="117">
        <f t="shared" si="42"/>
        <v>500</v>
      </c>
      <c r="BZ12" s="113">
        <f t="shared" si="43"/>
        <v>0</v>
      </c>
      <c r="CA12" s="113">
        <f t="shared" si="44"/>
        <v>0</v>
      </c>
      <c r="CB12" s="118">
        <f t="shared" si="45"/>
        <v>0.47333333333333338</v>
      </c>
      <c r="CC12" s="161"/>
      <c r="CD12"/>
      <c r="CE12" s="114">
        <f t="shared" ref="CE12:CE75" si="59">INDEX($AW$11:$CB$120,$CJ12,CN12)</f>
        <v>1.4999999999999999E-2</v>
      </c>
      <c r="CF12" s="114">
        <f t="shared" ref="CF12:CF75" si="60">INDEX($AW$11:$CB$120,$CJ12,CK12)</f>
        <v>0.4499999999999999</v>
      </c>
      <c r="CG12" s="114">
        <f t="shared" ref="CG12:CG75" si="61">INDEX($AW$11:$CB$120,$CJ12,CL12)</f>
        <v>90</v>
      </c>
      <c r="CH12" s="114">
        <f t="shared" ref="CH12:CH75" si="62">INDEX($AW$11:$CB$120,$CJ12,CM12)</f>
        <v>12000</v>
      </c>
      <c r="CI12" s="114"/>
      <c r="CJ12" s="113">
        <v>1</v>
      </c>
      <c r="CK12" s="113">
        <v>5</v>
      </c>
      <c r="CL12" s="113">
        <f t="shared" si="46"/>
        <v>6</v>
      </c>
      <c r="CM12" s="113">
        <f t="shared" si="46"/>
        <v>7</v>
      </c>
      <c r="CN12" s="113">
        <f t="shared" si="46"/>
        <v>8</v>
      </c>
      <c r="CO12" s="113"/>
      <c r="CP12" s="161"/>
      <c r="CQ12" s="162"/>
      <c r="CR12">
        <f t="shared" ref="CR12:CR43" si="63">CT12*CX12</f>
        <v>0</v>
      </c>
      <c r="CS12" s="161"/>
      <c r="CT12">
        <f t="shared" si="47"/>
        <v>5</v>
      </c>
      <c r="CU12"/>
      <c r="CV12"/>
      <c r="CW12"/>
      <c r="CX12" s="161">
        <f t="shared" ref="CX12:CX49" si="64">(DA12+(CZ12-DB12*DJ12)*DJ12-0.5*DB12*DJ12*DJ12)</f>
        <v>0</v>
      </c>
      <c r="CY12" s="161">
        <f t="shared" ref="CY12:CY48" si="65">CZ12-DB12*DJ12</f>
        <v>0</v>
      </c>
      <c r="CZ12" s="161">
        <f t="shared" ref="CZ12:CZ49" si="66">BG12/1000</f>
        <v>0</v>
      </c>
      <c r="DA12" s="161">
        <f t="shared" ref="DA12:DA49" si="67">BF12/1000</f>
        <v>0</v>
      </c>
      <c r="DB12" s="163">
        <f t="shared" ref="DB12:DB49" si="68">AF12/1000</f>
        <v>0</v>
      </c>
      <c r="DC12" s="161"/>
      <c r="DD12" s="161">
        <f t="shared" ref="DD12:DD49" si="69">4.5*DB12*DB12</f>
        <v>0</v>
      </c>
      <c r="DE12" s="161">
        <f t="shared" ref="DE12:DE49" si="70">5*CZ12*DB12</f>
        <v>0</v>
      </c>
      <c r="DF12" s="161">
        <f t="shared" ref="DF12:DF49" si="71">CZ12*CZ12-DA12*DB12</f>
        <v>0</v>
      </c>
      <c r="DG12" s="161"/>
      <c r="DH12" s="161">
        <f t="shared" ref="DH12:DH50" si="72">SQRT(DE12*DE12-4*DD12*DF12)</f>
        <v>0</v>
      </c>
      <c r="DI12" s="161">
        <f>IF(DD12&gt;0,(DE12-DH12)/(2*DD12),0)</f>
        <v>0</v>
      </c>
      <c r="DJ12" s="161">
        <f t="shared" ref="DJ12:DJ29" si="73">IF(DI12&gt;0,DI12,0)</f>
        <v>0</v>
      </c>
    </row>
    <row r="13" spans="1:118" s="42" customFormat="1" x14ac:dyDescent="0.25">
      <c r="A13" s="93" t="s">
        <v>437</v>
      </c>
      <c r="B13" s="282" t="s">
        <v>579</v>
      </c>
      <c r="C13" s="140">
        <f>D12</f>
        <v>0</v>
      </c>
      <c r="D13" s="89">
        <v>0</v>
      </c>
      <c r="E13" s="140">
        <f>IF(A13="Process",0,D13-C13)</f>
        <v>0</v>
      </c>
      <c r="F13" s="41">
        <v>0</v>
      </c>
      <c r="G13" s="98" t="s">
        <v>213</v>
      </c>
      <c r="H13" s="171" t="s">
        <v>546</v>
      </c>
      <c r="I13" s="137" t="s">
        <v>422</v>
      </c>
      <c r="J13" s="132">
        <v>4000</v>
      </c>
      <c r="K13" s="132">
        <v>30000</v>
      </c>
      <c r="L13" s="148">
        <v>800000</v>
      </c>
      <c r="M13" s="151">
        <f t="shared" ref="M13:M76" si="74">4*AQ13+2*AR13+AS13</f>
        <v>0</v>
      </c>
      <c r="N13" s="139">
        <f t="shared" si="0"/>
        <v>0</v>
      </c>
      <c r="O13" s="139">
        <f t="shared" si="1"/>
        <v>0</v>
      </c>
      <c r="P13" s="133">
        <f t="shared" si="2"/>
        <v>0</v>
      </c>
      <c r="Q13" s="80">
        <f t="shared" si="3"/>
        <v>0</v>
      </c>
      <c r="R13" s="322">
        <f t="shared" ref="R13:R76" si="75">O13*O13*1.3*1.8+BF13/1000*N13</f>
        <v>0</v>
      </c>
      <c r="S13" s="323">
        <f t="shared" si="4"/>
        <v>0</v>
      </c>
      <c r="T13" s="323">
        <f t="shared" si="4"/>
        <v>0</v>
      </c>
      <c r="U13" s="324">
        <f>IF(A13="Process",U12+F13,U12+M13)</f>
        <v>0.47333333333333338</v>
      </c>
      <c r="V13" s="423"/>
      <c r="W13" s="424">
        <f t="shared" si="48"/>
        <v>0</v>
      </c>
      <c r="X13" s="77">
        <f t="shared" si="49"/>
        <v>0</v>
      </c>
      <c r="Y13" s="77">
        <f t="shared" ref="Y13:Y42" si="76">IF(F13&gt;0,(4/F13)*(4/F13)*W13,0)</f>
        <v>0</v>
      </c>
      <c r="Z13" s="75">
        <f>'Project description'!$I$6</f>
        <v>1.79</v>
      </c>
      <c r="AA13" s="75">
        <f>VLOOKUP(G13,'Project description'!$H$21:$I$24,2,0)</f>
        <v>40000</v>
      </c>
      <c r="AB13" s="86">
        <f t="shared" si="50"/>
        <v>0</v>
      </c>
      <c r="AC13" s="144">
        <f t="shared" si="5"/>
        <v>0</v>
      </c>
      <c r="AD13" s="76">
        <f t="shared" si="6"/>
        <v>0</v>
      </c>
      <c r="AE13" s="76">
        <f t="shared" si="7"/>
        <v>0</v>
      </c>
      <c r="AF13" s="76">
        <f t="shared" si="8"/>
        <v>0</v>
      </c>
      <c r="AG13" s="66">
        <f t="shared" si="9"/>
        <v>0</v>
      </c>
      <c r="AH13" s="67" t="str">
        <f t="shared" si="10"/>
        <v>AccelReached</v>
      </c>
      <c r="AI13" s="66">
        <f t="shared" si="11"/>
        <v>0</v>
      </c>
      <c r="AJ13" s="68">
        <f t="shared" si="12"/>
        <v>0</v>
      </c>
      <c r="AK13" s="61">
        <f t="shared" si="13"/>
        <v>0</v>
      </c>
      <c r="AL13" s="62">
        <f t="shared" si="14"/>
        <v>0</v>
      </c>
      <c r="AM13" s="61">
        <f t="shared" si="51"/>
        <v>0</v>
      </c>
      <c r="AN13" s="61">
        <f t="shared" si="15"/>
        <v>0</v>
      </c>
      <c r="AO13" s="69" t="str">
        <f t="shared" si="16"/>
        <v>AccelLimited</v>
      </c>
      <c r="AP13" s="61">
        <f t="shared" si="17"/>
        <v>0</v>
      </c>
      <c r="AQ13" s="71">
        <f t="shared" si="18"/>
        <v>0</v>
      </c>
      <c r="AR13" s="64">
        <f t="shared" si="52"/>
        <v>0</v>
      </c>
      <c r="AS13" s="72">
        <f t="shared" si="19"/>
        <v>0</v>
      </c>
      <c r="AT13" s="79">
        <f t="shared" si="20"/>
        <v>0</v>
      </c>
      <c r="AU13" s="77">
        <f t="shared" si="21"/>
        <v>0</v>
      </c>
      <c r="AV13" s="138"/>
      <c r="AW13" s="117">
        <f t="shared" si="22"/>
        <v>0</v>
      </c>
      <c r="AX13" s="113"/>
      <c r="AY13" s="113"/>
      <c r="AZ13" s="118">
        <f t="shared" si="53"/>
        <v>0.47333333333333338</v>
      </c>
      <c r="BA13" s="117">
        <f t="shared" si="23"/>
        <v>0</v>
      </c>
      <c r="BB13" s="113">
        <f t="shared" si="24"/>
        <v>0</v>
      </c>
      <c r="BC13" s="113">
        <f t="shared" si="25"/>
        <v>0</v>
      </c>
      <c r="BD13" s="118">
        <f t="shared" si="26"/>
        <v>0.47333333333333338</v>
      </c>
      <c r="BE13" s="114">
        <f t="shared" si="27"/>
        <v>0</v>
      </c>
      <c r="BF13" s="113">
        <f t="shared" si="28"/>
        <v>0</v>
      </c>
      <c r="BG13" s="113">
        <f t="shared" si="54"/>
        <v>0</v>
      </c>
      <c r="BH13" s="118">
        <f t="shared" si="55"/>
        <v>0.47333333333333338</v>
      </c>
      <c r="BI13" s="117">
        <f t="shared" si="29"/>
        <v>0</v>
      </c>
      <c r="BJ13" s="113">
        <f t="shared" si="30"/>
        <v>0</v>
      </c>
      <c r="BK13" s="113">
        <f t="shared" si="31"/>
        <v>0</v>
      </c>
      <c r="BL13" s="118">
        <f t="shared" si="32"/>
        <v>0.47333333333333338</v>
      </c>
      <c r="BM13" s="117">
        <f t="shared" si="33"/>
        <v>0</v>
      </c>
      <c r="BN13" s="113">
        <f t="shared" si="56"/>
        <v>0</v>
      </c>
      <c r="BO13" s="113">
        <f t="shared" si="57"/>
        <v>0</v>
      </c>
      <c r="BP13" s="118">
        <f t="shared" si="34"/>
        <v>0.47333333333333338</v>
      </c>
      <c r="BQ13" s="117">
        <f t="shared" si="35"/>
        <v>0</v>
      </c>
      <c r="BR13" s="113">
        <f t="shared" si="36"/>
        <v>0</v>
      </c>
      <c r="BS13" s="113">
        <f t="shared" si="37"/>
        <v>0</v>
      </c>
      <c r="BT13" s="118">
        <f t="shared" si="38"/>
        <v>0.47333333333333338</v>
      </c>
      <c r="BU13" s="117">
        <f t="shared" si="39"/>
        <v>0</v>
      </c>
      <c r="BV13" s="113">
        <f t="shared" si="40"/>
        <v>0</v>
      </c>
      <c r="BW13" s="113">
        <f>BS13</f>
        <v>0</v>
      </c>
      <c r="BX13" s="118">
        <f t="shared" si="58"/>
        <v>0.47333333333333338</v>
      </c>
      <c r="BY13" s="117">
        <f t="shared" si="42"/>
        <v>0</v>
      </c>
      <c r="BZ13" s="113">
        <f t="shared" si="43"/>
        <v>0</v>
      </c>
      <c r="CA13" s="113">
        <f t="shared" si="44"/>
        <v>0</v>
      </c>
      <c r="CB13" s="118">
        <f t="shared" si="45"/>
        <v>0.47333333333333338</v>
      </c>
      <c r="CC13" s="161"/>
      <c r="CD13"/>
      <c r="CE13" s="114">
        <f t="shared" si="59"/>
        <v>0.125</v>
      </c>
      <c r="CF13" s="114">
        <f t="shared" si="60"/>
        <v>82.949999999999989</v>
      </c>
      <c r="CG13" s="114">
        <f t="shared" si="61"/>
        <v>1410</v>
      </c>
      <c r="CH13" s="114">
        <f t="shared" si="62"/>
        <v>12000</v>
      </c>
      <c r="CI13" s="114"/>
      <c r="CJ13" s="113">
        <v>1</v>
      </c>
      <c r="CK13" s="113">
        <v>9</v>
      </c>
      <c r="CL13" s="113">
        <f t="shared" si="46"/>
        <v>10</v>
      </c>
      <c r="CM13" s="113">
        <f t="shared" si="46"/>
        <v>11</v>
      </c>
      <c r="CN13" s="113">
        <f t="shared" si="46"/>
        <v>12</v>
      </c>
      <c r="CO13" s="113"/>
      <c r="CP13" s="162"/>
      <c r="CQ13" s="162"/>
      <c r="CR13">
        <f t="shared" si="63"/>
        <v>0</v>
      </c>
      <c r="CS13" s="161"/>
      <c r="CT13">
        <f t="shared" si="47"/>
        <v>5</v>
      </c>
      <c r="CU13"/>
      <c r="CV13"/>
      <c r="CW13"/>
      <c r="CX13" s="161">
        <f t="shared" si="64"/>
        <v>0</v>
      </c>
      <c r="CY13" s="161">
        <f t="shared" si="65"/>
        <v>0</v>
      </c>
      <c r="CZ13" s="161">
        <f t="shared" si="66"/>
        <v>0</v>
      </c>
      <c r="DA13" s="161">
        <f t="shared" si="67"/>
        <v>0</v>
      </c>
      <c r="DB13" s="163">
        <f t="shared" si="68"/>
        <v>0</v>
      </c>
      <c r="DC13" s="161"/>
      <c r="DD13" s="161">
        <f t="shared" si="69"/>
        <v>0</v>
      </c>
      <c r="DE13" s="161">
        <f t="shared" si="70"/>
        <v>0</v>
      </c>
      <c r="DF13" s="161">
        <f t="shared" si="71"/>
        <v>0</v>
      </c>
      <c r="DG13" s="161"/>
      <c r="DH13" s="161">
        <f t="shared" si="72"/>
        <v>0</v>
      </c>
      <c r="DI13" s="161">
        <f t="shared" ref="DI13:DI50" si="77">IF(DD13&gt;0,(DE13-DH13)/(2*DD13),0)</f>
        <v>0</v>
      </c>
      <c r="DJ13" s="161">
        <f t="shared" si="73"/>
        <v>0</v>
      </c>
    </row>
    <row r="14" spans="1:118" s="42" customFormat="1" x14ac:dyDescent="0.25">
      <c r="A14" s="305" t="s">
        <v>437</v>
      </c>
      <c r="B14" s="306" t="s">
        <v>579</v>
      </c>
      <c r="C14" s="315">
        <f>D13</f>
        <v>0</v>
      </c>
      <c r="D14" s="308">
        <v>0</v>
      </c>
      <c r="E14" s="315">
        <f t="shared" ref="E14:E77" si="78">IF(A14="Process",0,D14-C14)</f>
        <v>0</v>
      </c>
      <c r="F14" s="307">
        <v>0</v>
      </c>
      <c r="G14" s="309" t="s">
        <v>213</v>
      </c>
      <c r="H14" s="308" t="s">
        <v>546</v>
      </c>
      <c r="I14" s="310" t="s">
        <v>422</v>
      </c>
      <c r="J14" s="311">
        <v>4000</v>
      </c>
      <c r="K14" s="311">
        <v>30000</v>
      </c>
      <c r="L14" s="312">
        <v>800000</v>
      </c>
      <c r="M14" s="313">
        <f t="shared" si="74"/>
        <v>0</v>
      </c>
      <c r="N14" s="314">
        <f t="shared" si="0"/>
        <v>0</v>
      </c>
      <c r="O14" s="139">
        <f t="shared" si="1"/>
        <v>0</v>
      </c>
      <c r="P14" s="133">
        <f t="shared" si="2"/>
        <v>0</v>
      </c>
      <c r="Q14" s="80">
        <f t="shared" si="3"/>
        <v>0</v>
      </c>
      <c r="R14" s="319">
        <f t="shared" si="75"/>
        <v>0</v>
      </c>
      <c r="S14" s="320">
        <f t="shared" si="4"/>
        <v>0</v>
      </c>
      <c r="T14" s="320">
        <f t="shared" si="4"/>
        <v>0</v>
      </c>
      <c r="U14" s="321">
        <f t="shared" ref="U14:U77" si="79">IF(A14="Process",U13+F14,U13+M14)</f>
        <v>0.47333333333333338</v>
      </c>
      <c r="V14" s="423"/>
      <c r="W14" s="424">
        <f t="shared" si="48"/>
        <v>0</v>
      </c>
      <c r="X14" s="77">
        <f t="shared" si="49"/>
        <v>0</v>
      </c>
      <c r="Y14" s="77">
        <f t="shared" si="76"/>
        <v>0</v>
      </c>
      <c r="Z14" s="75">
        <f>'Project description'!$I$6</f>
        <v>1.79</v>
      </c>
      <c r="AA14" s="75">
        <f>VLOOKUP(G14,'Project description'!$H$21:$I$24,2,0)</f>
        <v>40000</v>
      </c>
      <c r="AB14" s="86">
        <f t="shared" si="50"/>
        <v>0</v>
      </c>
      <c r="AC14" s="144">
        <f t="shared" si="5"/>
        <v>0</v>
      </c>
      <c r="AD14" s="76">
        <f t="shared" si="6"/>
        <v>0</v>
      </c>
      <c r="AE14" s="76">
        <f t="shared" si="7"/>
        <v>0</v>
      </c>
      <c r="AF14" s="76">
        <f t="shared" si="8"/>
        <v>0</v>
      </c>
      <c r="AG14" s="66">
        <f t="shared" si="9"/>
        <v>0</v>
      </c>
      <c r="AH14" s="67" t="str">
        <f t="shared" si="10"/>
        <v>AccelReached</v>
      </c>
      <c r="AI14" s="66">
        <f t="shared" si="11"/>
        <v>0</v>
      </c>
      <c r="AJ14" s="68">
        <f t="shared" si="12"/>
        <v>0</v>
      </c>
      <c r="AK14" s="61">
        <f t="shared" si="13"/>
        <v>0</v>
      </c>
      <c r="AL14" s="62">
        <f t="shared" si="14"/>
        <v>0</v>
      </c>
      <c r="AM14" s="61">
        <f t="shared" si="51"/>
        <v>0</v>
      </c>
      <c r="AN14" s="61">
        <f t="shared" si="15"/>
        <v>0</v>
      </c>
      <c r="AO14" s="69" t="str">
        <f t="shared" si="16"/>
        <v>AccelLimited</v>
      </c>
      <c r="AP14" s="61">
        <f t="shared" si="17"/>
        <v>0</v>
      </c>
      <c r="AQ14" s="71">
        <f t="shared" si="18"/>
        <v>0</v>
      </c>
      <c r="AR14" s="64">
        <f t="shared" si="52"/>
        <v>0</v>
      </c>
      <c r="AS14" s="72">
        <f t="shared" si="19"/>
        <v>0</v>
      </c>
      <c r="AT14" s="79">
        <f t="shared" si="20"/>
        <v>0</v>
      </c>
      <c r="AU14" s="77">
        <f t="shared" si="21"/>
        <v>0</v>
      </c>
      <c r="AV14" s="138"/>
      <c r="AW14" s="117">
        <f t="shared" si="22"/>
        <v>0</v>
      </c>
      <c r="AX14" s="113"/>
      <c r="AY14" s="113"/>
      <c r="AZ14" s="118">
        <f t="shared" si="53"/>
        <v>0.47333333333333338</v>
      </c>
      <c r="BA14" s="117">
        <f t="shared" si="23"/>
        <v>0</v>
      </c>
      <c r="BB14" s="113">
        <f t="shared" si="24"/>
        <v>0</v>
      </c>
      <c r="BC14" s="113">
        <f t="shared" si="25"/>
        <v>0</v>
      </c>
      <c r="BD14" s="118">
        <f t="shared" si="26"/>
        <v>0.47333333333333338</v>
      </c>
      <c r="BE14" s="114">
        <f t="shared" si="27"/>
        <v>0</v>
      </c>
      <c r="BF14" s="113">
        <f t="shared" si="28"/>
        <v>0</v>
      </c>
      <c r="BG14" s="113">
        <f t="shared" si="54"/>
        <v>0</v>
      </c>
      <c r="BH14" s="118">
        <f t="shared" si="55"/>
        <v>0.47333333333333338</v>
      </c>
      <c r="BI14" s="117">
        <f t="shared" si="29"/>
        <v>0</v>
      </c>
      <c r="BJ14" s="113">
        <f t="shared" si="30"/>
        <v>0</v>
      </c>
      <c r="BK14" s="113">
        <f t="shared" si="31"/>
        <v>0</v>
      </c>
      <c r="BL14" s="118">
        <f t="shared" si="32"/>
        <v>0.47333333333333338</v>
      </c>
      <c r="BM14" s="117">
        <f t="shared" si="33"/>
        <v>0</v>
      </c>
      <c r="BN14" s="113">
        <f t="shared" si="56"/>
        <v>0</v>
      </c>
      <c r="BO14" s="113">
        <f t="shared" si="57"/>
        <v>0</v>
      </c>
      <c r="BP14" s="118">
        <f t="shared" si="34"/>
        <v>0.47333333333333338</v>
      </c>
      <c r="BQ14" s="117">
        <f t="shared" si="35"/>
        <v>0</v>
      </c>
      <c r="BR14" s="113">
        <f t="shared" si="36"/>
        <v>0</v>
      </c>
      <c r="BS14" s="113">
        <f t="shared" si="37"/>
        <v>0</v>
      </c>
      <c r="BT14" s="118">
        <f t="shared" si="38"/>
        <v>0.47333333333333338</v>
      </c>
      <c r="BU14" s="117">
        <f t="shared" si="39"/>
        <v>0</v>
      </c>
      <c r="BV14" s="113">
        <f t="shared" si="40"/>
        <v>0</v>
      </c>
      <c r="BW14" s="113">
        <f t="shared" si="41"/>
        <v>0</v>
      </c>
      <c r="BX14" s="118">
        <f t="shared" si="58"/>
        <v>0.47333333333333338</v>
      </c>
      <c r="BY14" s="117">
        <f t="shared" si="42"/>
        <v>0</v>
      </c>
      <c r="BZ14" s="113">
        <f t="shared" si="43"/>
        <v>0</v>
      </c>
      <c r="CA14" s="113">
        <f t="shared" si="44"/>
        <v>0</v>
      </c>
      <c r="CB14" s="118">
        <f t="shared" si="45"/>
        <v>0.47333333333333338</v>
      </c>
      <c r="CC14" s="161"/>
      <c r="CD14"/>
      <c r="CE14" s="114">
        <f t="shared" si="59"/>
        <v>0.14000000000000001</v>
      </c>
      <c r="CF14" s="114">
        <f t="shared" si="60"/>
        <v>104.99999999999999</v>
      </c>
      <c r="CG14" s="114">
        <f t="shared" si="61"/>
        <v>1500</v>
      </c>
      <c r="CH14" s="114">
        <f t="shared" si="62"/>
        <v>0</v>
      </c>
      <c r="CI14" s="114"/>
      <c r="CJ14" s="113">
        <v>1</v>
      </c>
      <c r="CK14" s="113">
        <v>13</v>
      </c>
      <c r="CL14" s="113">
        <f t="shared" si="46"/>
        <v>14</v>
      </c>
      <c r="CM14" s="113">
        <f t="shared" si="46"/>
        <v>15</v>
      </c>
      <c r="CN14" s="113">
        <f t="shared" si="46"/>
        <v>16</v>
      </c>
      <c r="CO14" s="113"/>
      <c r="CP14" s="161"/>
      <c r="CQ14" s="162"/>
      <c r="CR14">
        <f t="shared" si="63"/>
        <v>0</v>
      </c>
      <c r="CS14" s="161"/>
      <c r="CT14">
        <f t="shared" si="47"/>
        <v>5</v>
      </c>
      <c r="CU14"/>
      <c r="CV14"/>
      <c r="CW14"/>
      <c r="CX14" s="161">
        <f t="shared" si="64"/>
        <v>0</v>
      </c>
      <c r="CY14" s="161">
        <f t="shared" si="65"/>
        <v>0</v>
      </c>
      <c r="CZ14" s="161">
        <f t="shared" si="66"/>
        <v>0</v>
      </c>
      <c r="DA14" s="161">
        <f t="shared" si="67"/>
        <v>0</v>
      </c>
      <c r="DB14" s="163">
        <f t="shared" si="68"/>
        <v>0</v>
      </c>
      <c r="DC14" s="161"/>
      <c r="DD14" s="161">
        <f t="shared" si="69"/>
        <v>0</v>
      </c>
      <c r="DE14" s="161">
        <f t="shared" si="70"/>
        <v>0</v>
      </c>
      <c r="DF14" s="161">
        <f t="shared" si="71"/>
        <v>0</v>
      </c>
      <c r="DG14" s="161"/>
      <c r="DH14" s="161">
        <f t="shared" si="72"/>
        <v>0</v>
      </c>
      <c r="DI14" s="161">
        <f t="shared" si="77"/>
        <v>0</v>
      </c>
      <c r="DJ14" s="161">
        <f t="shared" si="73"/>
        <v>0</v>
      </c>
    </row>
    <row r="15" spans="1:118" s="42" customFormat="1" x14ac:dyDescent="0.25">
      <c r="A15" s="93" t="s">
        <v>437</v>
      </c>
      <c r="B15" s="282" t="s">
        <v>579</v>
      </c>
      <c r="C15" s="140">
        <f t="shared" ref="C15:C78" si="80">D14</f>
        <v>0</v>
      </c>
      <c r="D15" s="89">
        <v>0</v>
      </c>
      <c r="E15" s="140">
        <f t="shared" si="78"/>
        <v>0</v>
      </c>
      <c r="F15" s="41">
        <v>0</v>
      </c>
      <c r="G15" s="98" t="s">
        <v>213</v>
      </c>
      <c r="H15" s="171" t="s">
        <v>546</v>
      </c>
      <c r="I15" s="137" t="s">
        <v>422</v>
      </c>
      <c r="J15" s="132">
        <v>4000</v>
      </c>
      <c r="K15" s="132">
        <v>30000</v>
      </c>
      <c r="L15" s="148">
        <v>800000</v>
      </c>
      <c r="M15" s="151">
        <f t="shared" si="74"/>
        <v>0</v>
      </c>
      <c r="N15" s="139">
        <f t="shared" si="0"/>
        <v>0</v>
      </c>
      <c r="O15" s="139">
        <f t="shared" si="1"/>
        <v>0</v>
      </c>
      <c r="P15" s="133">
        <f t="shared" si="2"/>
        <v>0</v>
      </c>
      <c r="Q15" s="80">
        <f t="shared" si="3"/>
        <v>0</v>
      </c>
      <c r="R15" s="322">
        <f t="shared" si="75"/>
        <v>0</v>
      </c>
      <c r="S15" s="323">
        <f t="shared" ref="S15:S78" si="81">AT15</f>
        <v>0</v>
      </c>
      <c r="T15" s="323">
        <f t="shared" ref="T15:T78" si="82">AU15</f>
        <v>0</v>
      </c>
      <c r="U15" s="324">
        <f t="shared" si="79"/>
        <v>0.47333333333333338</v>
      </c>
      <c r="V15" s="423"/>
      <c r="W15" s="424">
        <f t="shared" si="48"/>
        <v>0</v>
      </c>
      <c r="X15" s="77">
        <f t="shared" si="49"/>
        <v>0</v>
      </c>
      <c r="Y15" s="77">
        <f t="shared" si="76"/>
        <v>0</v>
      </c>
      <c r="Z15" s="75">
        <f>'Project description'!$I$6</f>
        <v>1.79</v>
      </c>
      <c r="AA15" s="75">
        <f>VLOOKUP(G15,'Project description'!$H$21:$I$24,2,0)</f>
        <v>40000</v>
      </c>
      <c r="AB15" s="86">
        <f t="shared" si="50"/>
        <v>0</v>
      </c>
      <c r="AC15" s="144">
        <f t="shared" si="5"/>
        <v>0</v>
      </c>
      <c r="AD15" s="76">
        <f t="shared" si="6"/>
        <v>0</v>
      </c>
      <c r="AE15" s="76">
        <f t="shared" si="7"/>
        <v>0</v>
      </c>
      <c r="AF15" s="76">
        <f t="shared" si="8"/>
        <v>0</v>
      </c>
      <c r="AG15" s="66">
        <f t="shared" si="9"/>
        <v>0</v>
      </c>
      <c r="AH15" s="67" t="str">
        <f t="shared" si="10"/>
        <v>AccelReached</v>
      </c>
      <c r="AI15" s="66">
        <f t="shared" si="11"/>
        <v>0</v>
      </c>
      <c r="AJ15" s="68">
        <f t="shared" si="12"/>
        <v>0</v>
      </c>
      <c r="AK15" s="61">
        <f t="shared" si="13"/>
        <v>0</v>
      </c>
      <c r="AL15" s="62">
        <f t="shared" si="14"/>
        <v>0</v>
      </c>
      <c r="AM15" s="61">
        <f t="shared" si="51"/>
        <v>0</v>
      </c>
      <c r="AN15" s="61">
        <f t="shared" si="15"/>
        <v>0</v>
      </c>
      <c r="AO15" s="69" t="str">
        <f t="shared" si="16"/>
        <v>AccelLimited</v>
      </c>
      <c r="AP15" s="61">
        <f t="shared" si="17"/>
        <v>0</v>
      </c>
      <c r="AQ15" s="73">
        <f t="shared" si="18"/>
        <v>0</v>
      </c>
      <c r="AR15" s="64">
        <f t="shared" si="52"/>
        <v>0</v>
      </c>
      <c r="AS15" s="72">
        <f t="shared" si="19"/>
        <v>0</v>
      </c>
      <c r="AT15" s="79">
        <f t="shared" si="20"/>
        <v>0</v>
      </c>
      <c r="AU15" s="77">
        <f t="shared" si="21"/>
        <v>0</v>
      </c>
      <c r="AV15" s="138"/>
      <c r="AW15" s="117">
        <f t="shared" si="22"/>
        <v>0</v>
      </c>
      <c r="AX15" s="113"/>
      <c r="AY15" s="113"/>
      <c r="AZ15" s="118">
        <f t="shared" si="53"/>
        <v>0.47333333333333338</v>
      </c>
      <c r="BA15" s="117">
        <f t="shared" si="23"/>
        <v>0</v>
      </c>
      <c r="BB15" s="113">
        <f t="shared" si="24"/>
        <v>0</v>
      </c>
      <c r="BC15" s="113">
        <f t="shared" si="25"/>
        <v>0</v>
      </c>
      <c r="BD15" s="118">
        <f t="shared" si="26"/>
        <v>0.47333333333333338</v>
      </c>
      <c r="BE15" s="114">
        <f t="shared" si="27"/>
        <v>0</v>
      </c>
      <c r="BF15" s="113">
        <f t="shared" si="28"/>
        <v>0</v>
      </c>
      <c r="BG15" s="113">
        <f t="shared" si="54"/>
        <v>0</v>
      </c>
      <c r="BH15" s="118">
        <f t="shared" si="55"/>
        <v>0.47333333333333338</v>
      </c>
      <c r="BI15" s="117">
        <f t="shared" si="29"/>
        <v>0</v>
      </c>
      <c r="BJ15" s="113">
        <f t="shared" si="30"/>
        <v>0</v>
      </c>
      <c r="BK15" s="113">
        <f t="shared" si="31"/>
        <v>0</v>
      </c>
      <c r="BL15" s="118">
        <f t="shared" si="32"/>
        <v>0.47333333333333338</v>
      </c>
      <c r="BM15" s="117">
        <f t="shared" si="33"/>
        <v>0</v>
      </c>
      <c r="BN15" s="113">
        <f t="shared" si="56"/>
        <v>0</v>
      </c>
      <c r="BO15" s="113">
        <f t="shared" si="57"/>
        <v>0</v>
      </c>
      <c r="BP15" s="118">
        <f t="shared" si="34"/>
        <v>0.47333333333333338</v>
      </c>
      <c r="BQ15" s="117">
        <f t="shared" si="35"/>
        <v>0</v>
      </c>
      <c r="BR15" s="113">
        <f t="shared" si="36"/>
        <v>0</v>
      </c>
      <c r="BS15" s="113">
        <f t="shared" si="37"/>
        <v>0</v>
      </c>
      <c r="BT15" s="118">
        <f t="shared" si="38"/>
        <v>0.47333333333333338</v>
      </c>
      <c r="BU15" s="117">
        <f t="shared" si="39"/>
        <v>0</v>
      </c>
      <c r="BV15" s="113">
        <f t="shared" si="40"/>
        <v>0</v>
      </c>
      <c r="BW15" s="113">
        <f t="shared" si="41"/>
        <v>0</v>
      </c>
      <c r="BX15" s="118">
        <f t="shared" si="58"/>
        <v>0.47333333333333338</v>
      </c>
      <c r="BY15" s="117">
        <f t="shared" si="42"/>
        <v>0</v>
      </c>
      <c r="BZ15" s="113">
        <f t="shared" si="43"/>
        <v>0</v>
      </c>
      <c r="CA15" s="113">
        <f t="shared" si="44"/>
        <v>0</v>
      </c>
      <c r="CB15" s="118">
        <f t="shared" si="45"/>
        <v>0.47333333333333338</v>
      </c>
      <c r="CC15" s="161"/>
      <c r="CD15"/>
      <c r="CE15" s="114">
        <f t="shared" si="59"/>
        <v>0.33333333333333337</v>
      </c>
      <c r="CF15" s="114">
        <f t="shared" si="60"/>
        <v>395</v>
      </c>
      <c r="CG15" s="114">
        <f t="shared" si="61"/>
        <v>1500</v>
      </c>
      <c r="CH15" s="114">
        <f t="shared" si="62"/>
        <v>0</v>
      </c>
      <c r="CI15" s="114"/>
      <c r="CJ15" s="113">
        <v>1</v>
      </c>
      <c r="CK15" s="113">
        <v>17</v>
      </c>
      <c r="CL15" s="113">
        <f t="shared" si="46"/>
        <v>18</v>
      </c>
      <c r="CM15" s="113">
        <f t="shared" si="46"/>
        <v>19</v>
      </c>
      <c r="CN15" s="113">
        <f t="shared" si="46"/>
        <v>20</v>
      </c>
      <c r="CO15" s="113"/>
      <c r="CP15" s="162"/>
      <c r="CQ15" s="162"/>
      <c r="CR15">
        <f t="shared" si="63"/>
        <v>0</v>
      </c>
      <c r="CS15" s="161"/>
      <c r="CT15">
        <f t="shared" si="47"/>
        <v>5</v>
      </c>
      <c r="CU15"/>
      <c r="CV15"/>
      <c r="CW15"/>
      <c r="CX15" s="161">
        <f t="shared" si="64"/>
        <v>0</v>
      </c>
      <c r="CY15" s="161">
        <f t="shared" si="65"/>
        <v>0</v>
      </c>
      <c r="CZ15" s="161">
        <f t="shared" si="66"/>
        <v>0</v>
      </c>
      <c r="DA15" s="161">
        <f t="shared" si="67"/>
        <v>0</v>
      </c>
      <c r="DB15" s="163">
        <f t="shared" si="68"/>
        <v>0</v>
      </c>
      <c r="DC15" s="161"/>
      <c r="DD15" s="161">
        <f t="shared" si="69"/>
        <v>0</v>
      </c>
      <c r="DE15" s="161">
        <f t="shared" si="70"/>
        <v>0</v>
      </c>
      <c r="DF15" s="161">
        <f t="shared" si="71"/>
        <v>0</v>
      </c>
      <c r="DG15" s="161"/>
      <c r="DH15" s="161">
        <f t="shared" si="72"/>
        <v>0</v>
      </c>
      <c r="DI15" s="161">
        <f t="shared" si="77"/>
        <v>0</v>
      </c>
      <c r="DJ15" s="161">
        <f t="shared" si="73"/>
        <v>0</v>
      </c>
    </row>
    <row r="16" spans="1:118" s="42" customFormat="1" x14ac:dyDescent="0.25">
      <c r="A16" s="305" t="s">
        <v>437</v>
      </c>
      <c r="B16" s="306" t="s">
        <v>579</v>
      </c>
      <c r="C16" s="315">
        <f t="shared" si="80"/>
        <v>0</v>
      </c>
      <c r="D16" s="308">
        <v>0</v>
      </c>
      <c r="E16" s="315">
        <f t="shared" si="78"/>
        <v>0</v>
      </c>
      <c r="F16" s="307">
        <v>0</v>
      </c>
      <c r="G16" s="309" t="s">
        <v>213</v>
      </c>
      <c r="H16" s="308" t="s">
        <v>546</v>
      </c>
      <c r="I16" s="310" t="s">
        <v>422</v>
      </c>
      <c r="J16" s="311">
        <v>4000</v>
      </c>
      <c r="K16" s="311">
        <v>30000</v>
      </c>
      <c r="L16" s="312">
        <v>800000</v>
      </c>
      <c r="M16" s="313">
        <f t="shared" si="74"/>
        <v>0</v>
      </c>
      <c r="N16" s="314">
        <f t="shared" si="0"/>
        <v>0</v>
      </c>
      <c r="O16" s="139">
        <f t="shared" si="1"/>
        <v>0</v>
      </c>
      <c r="P16" s="133">
        <f t="shared" si="2"/>
        <v>0</v>
      </c>
      <c r="Q16" s="80">
        <f t="shared" si="3"/>
        <v>0</v>
      </c>
      <c r="R16" s="319">
        <f t="shared" si="75"/>
        <v>0</v>
      </c>
      <c r="S16" s="320">
        <f t="shared" si="81"/>
        <v>0</v>
      </c>
      <c r="T16" s="320">
        <f t="shared" si="82"/>
        <v>0</v>
      </c>
      <c r="U16" s="321">
        <f t="shared" si="79"/>
        <v>0.47333333333333338</v>
      </c>
      <c r="V16" s="423"/>
      <c r="W16" s="424">
        <f t="shared" si="48"/>
        <v>0</v>
      </c>
      <c r="X16" s="77">
        <f t="shared" si="49"/>
        <v>0</v>
      </c>
      <c r="Y16" s="77">
        <f t="shared" si="76"/>
        <v>0</v>
      </c>
      <c r="Z16" s="75">
        <f>'Project description'!$I$6</f>
        <v>1.79</v>
      </c>
      <c r="AA16" s="75">
        <f>VLOOKUP(G16,'Project description'!$H$21:$I$24,2,0)</f>
        <v>40000</v>
      </c>
      <c r="AB16" s="86">
        <f t="shared" si="50"/>
        <v>0</v>
      </c>
      <c r="AC16" s="144">
        <f t="shared" si="5"/>
        <v>0</v>
      </c>
      <c r="AD16" s="76">
        <f t="shared" si="6"/>
        <v>0</v>
      </c>
      <c r="AE16" s="76">
        <f t="shared" si="7"/>
        <v>0</v>
      </c>
      <c r="AF16" s="76">
        <f t="shared" si="8"/>
        <v>0</v>
      </c>
      <c r="AG16" s="66">
        <f t="shared" si="9"/>
        <v>0</v>
      </c>
      <c r="AH16" s="67" t="str">
        <f t="shared" si="10"/>
        <v>AccelReached</v>
      </c>
      <c r="AI16" s="66">
        <f t="shared" si="11"/>
        <v>0</v>
      </c>
      <c r="AJ16" s="68">
        <f t="shared" si="12"/>
        <v>0</v>
      </c>
      <c r="AK16" s="61">
        <f t="shared" si="13"/>
        <v>0</v>
      </c>
      <c r="AL16" s="62">
        <f t="shared" si="14"/>
        <v>0</v>
      </c>
      <c r="AM16" s="61">
        <f t="shared" si="51"/>
        <v>0</v>
      </c>
      <c r="AN16" s="61">
        <f t="shared" si="15"/>
        <v>0</v>
      </c>
      <c r="AO16" s="69" t="str">
        <f t="shared" si="16"/>
        <v>AccelLimited</v>
      </c>
      <c r="AP16" s="61">
        <f t="shared" si="17"/>
        <v>0</v>
      </c>
      <c r="AQ16" s="70">
        <f t="shared" si="18"/>
        <v>0</v>
      </c>
      <c r="AR16" s="64">
        <f t="shared" si="52"/>
        <v>0</v>
      </c>
      <c r="AS16" s="72">
        <f t="shared" si="19"/>
        <v>0</v>
      </c>
      <c r="AT16" s="79">
        <f t="shared" si="20"/>
        <v>0</v>
      </c>
      <c r="AU16" s="77">
        <f t="shared" si="21"/>
        <v>0</v>
      </c>
      <c r="AV16" s="138"/>
      <c r="AW16" s="117">
        <f t="shared" si="22"/>
        <v>0</v>
      </c>
      <c r="AX16" s="113"/>
      <c r="AY16" s="113"/>
      <c r="AZ16" s="118">
        <f t="shared" si="53"/>
        <v>0.47333333333333338</v>
      </c>
      <c r="BA16" s="117">
        <f t="shared" si="23"/>
        <v>0</v>
      </c>
      <c r="BB16" s="113">
        <f t="shared" si="24"/>
        <v>0</v>
      </c>
      <c r="BC16" s="113">
        <f t="shared" si="25"/>
        <v>0</v>
      </c>
      <c r="BD16" s="118">
        <f t="shared" si="26"/>
        <v>0.47333333333333338</v>
      </c>
      <c r="BE16" s="114">
        <f t="shared" si="27"/>
        <v>0</v>
      </c>
      <c r="BF16" s="113">
        <f t="shared" si="28"/>
        <v>0</v>
      </c>
      <c r="BG16" s="113">
        <f t="shared" si="54"/>
        <v>0</v>
      </c>
      <c r="BH16" s="118">
        <f t="shared" si="55"/>
        <v>0.47333333333333338</v>
      </c>
      <c r="BI16" s="117">
        <f t="shared" si="29"/>
        <v>0</v>
      </c>
      <c r="BJ16" s="113">
        <f t="shared" si="30"/>
        <v>0</v>
      </c>
      <c r="BK16" s="113">
        <f t="shared" si="31"/>
        <v>0</v>
      </c>
      <c r="BL16" s="118">
        <f t="shared" si="32"/>
        <v>0.47333333333333338</v>
      </c>
      <c r="BM16" s="117">
        <f t="shared" si="33"/>
        <v>0</v>
      </c>
      <c r="BN16" s="113">
        <f t="shared" si="56"/>
        <v>0</v>
      </c>
      <c r="BO16" s="113">
        <f t="shared" si="57"/>
        <v>0</v>
      </c>
      <c r="BP16" s="118">
        <f t="shared" si="34"/>
        <v>0.47333333333333338</v>
      </c>
      <c r="BQ16" s="117">
        <f t="shared" si="35"/>
        <v>0</v>
      </c>
      <c r="BR16" s="113">
        <f t="shared" si="36"/>
        <v>0</v>
      </c>
      <c r="BS16" s="113">
        <f t="shared" si="37"/>
        <v>0</v>
      </c>
      <c r="BT16" s="118">
        <f t="shared" si="38"/>
        <v>0.47333333333333338</v>
      </c>
      <c r="BU16" s="117">
        <f t="shared" si="39"/>
        <v>0</v>
      </c>
      <c r="BV16" s="113">
        <f t="shared" si="40"/>
        <v>0</v>
      </c>
      <c r="BW16" s="113">
        <f t="shared" si="41"/>
        <v>0</v>
      </c>
      <c r="BX16" s="118">
        <f t="shared" si="58"/>
        <v>0.47333333333333338</v>
      </c>
      <c r="BY16" s="117">
        <f t="shared" si="42"/>
        <v>0</v>
      </c>
      <c r="BZ16" s="113">
        <f t="shared" si="43"/>
        <v>0</v>
      </c>
      <c r="CA16" s="113">
        <f t="shared" si="44"/>
        <v>0</v>
      </c>
      <c r="CB16" s="118">
        <f t="shared" si="45"/>
        <v>0.47333333333333338</v>
      </c>
      <c r="CC16" s="161"/>
      <c r="CD16"/>
      <c r="CE16" s="114">
        <f t="shared" si="59"/>
        <v>0.34833333333333338</v>
      </c>
      <c r="CF16" s="114">
        <f t="shared" si="60"/>
        <v>417.05</v>
      </c>
      <c r="CG16" s="114">
        <f t="shared" si="61"/>
        <v>1410</v>
      </c>
      <c r="CH16" s="114">
        <f t="shared" si="62"/>
        <v>-12000</v>
      </c>
      <c r="CI16" s="114"/>
      <c r="CJ16" s="113">
        <v>1</v>
      </c>
      <c r="CK16" s="113">
        <v>21</v>
      </c>
      <c r="CL16" s="113">
        <f t="shared" si="46"/>
        <v>22</v>
      </c>
      <c r="CM16" s="113">
        <f t="shared" si="46"/>
        <v>23</v>
      </c>
      <c r="CN16" s="113">
        <f t="shared" si="46"/>
        <v>24</v>
      </c>
      <c r="CO16" s="113"/>
      <c r="CP16" s="161"/>
      <c r="CQ16" s="162"/>
      <c r="CR16">
        <f t="shared" si="63"/>
        <v>0</v>
      </c>
      <c r="CS16" s="161"/>
      <c r="CT16">
        <f t="shared" si="47"/>
        <v>5</v>
      </c>
      <c r="CU16"/>
      <c r="CV16"/>
      <c r="CW16"/>
      <c r="CX16" s="161">
        <f t="shared" si="64"/>
        <v>0</v>
      </c>
      <c r="CY16" s="161">
        <f t="shared" si="65"/>
        <v>0</v>
      </c>
      <c r="CZ16" s="161">
        <f t="shared" si="66"/>
        <v>0</v>
      </c>
      <c r="DA16" s="161">
        <f t="shared" si="67"/>
        <v>0</v>
      </c>
      <c r="DB16" s="163">
        <f t="shared" si="68"/>
        <v>0</v>
      </c>
      <c r="DC16" s="161"/>
      <c r="DD16" s="161">
        <f t="shared" si="69"/>
        <v>0</v>
      </c>
      <c r="DE16" s="161">
        <f t="shared" si="70"/>
        <v>0</v>
      </c>
      <c r="DF16" s="161">
        <f t="shared" si="71"/>
        <v>0</v>
      </c>
      <c r="DG16" s="161"/>
      <c r="DH16" s="161">
        <f t="shared" si="72"/>
        <v>0</v>
      </c>
      <c r="DI16" s="161">
        <f t="shared" si="77"/>
        <v>0</v>
      </c>
      <c r="DJ16" s="161">
        <f t="shared" si="73"/>
        <v>0</v>
      </c>
    </row>
    <row r="17" spans="1:114" s="42" customFormat="1" x14ac:dyDescent="0.25">
      <c r="A17" s="93" t="s">
        <v>437</v>
      </c>
      <c r="B17" s="282" t="s">
        <v>579</v>
      </c>
      <c r="C17" s="140">
        <f t="shared" si="80"/>
        <v>0</v>
      </c>
      <c r="D17" s="89">
        <v>0</v>
      </c>
      <c r="E17" s="140">
        <f t="shared" si="78"/>
        <v>0</v>
      </c>
      <c r="F17" s="41">
        <v>0</v>
      </c>
      <c r="G17" s="98" t="s">
        <v>213</v>
      </c>
      <c r="H17" s="171" t="s">
        <v>546</v>
      </c>
      <c r="I17" s="137" t="s">
        <v>422</v>
      </c>
      <c r="J17" s="132">
        <v>4000</v>
      </c>
      <c r="K17" s="132">
        <v>30000</v>
      </c>
      <c r="L17" s="148">
        <v>800000</v>
      </c>
      <c r="M17" s="151">
        <f t="shared" si="74"/>
        <v>0</v>
      </c>
      <c r="N17" s="139">
        <f t="shared" si="0"/>
        <v>0</v>
      </c>
      <c r="O17" s="139">
        <f t="shared" si="1"/>
        <v>0</v>
      </c>
      <c r="P17" s="133">
        <f t="shared" si="2"/>
        <v>0</v>
      </c>
      <c r="Q17" s="80">
        <f t="shared" si="3"/>
        <v>0</v>
      </c>
      <c r="R17" s="322">
        <f t="shared" si="75"/>
        <v>0</v>
      </c>
      <c r="S17" s="323">
        <f t="shared" si="81"/>
        <v>0</v>
      </c>
      <c r="T17" s="323">
        <f t="shared" si="82"/>
        <v>0</v>
      </c>
      <c r="U17" s="324">
        <f t="shared" si="79"/>
        <v>0.47333333333333338</v>
      </c>
      <c r="V17" s="423"/>
      <c r="W17" s="424">
        <f t="shared" si="48"/>
        <v>0</v>
      </c>
      <c r="X17" s="77">
        <f t="shared" si="49"/>
        <v>0</v>
      </c>
      <c r="Y17" s="77">
        <f t="shared" si="76"/>
        <v>0</v>
      </c>
      <c r="Z17" s="75">
        <f>'Project description'!$I$6</f>
        <v>1.79</v>
      </c>
      <c r="AA17" s="75">
        <f>VLOOKUP(G17,'Project description'!$H$21:$I$24,2,0)</f>
        <v>40000</v>
      </c>
      <c r="AB17" s="86">
        <f t="shared" si="50"/>
        <v>0</v>
      </c>
      <c r="AC17" s="144">
        <f t="shared" si="5"/>
        <v>0</v>
      </c>
      <c r="AD17" s="76">
        <f t="shared" si="6"/>
        <v>0</v>
      </c>
      <c r="AE17" s="76">
        <f t="shared" si="7"/>
        <v>0</v>
      </c>
      <c r="AF17" s="76">
        <f t="shared" si="8"/>
        <v>0</v>
      </c>
      <c r="AG17" s="66">
        <f t="shared" si="9"/>
        <v>0</v>
      </c>
      <c r="AH17" s="67" t="str">
        <f t="shared" si="10"/>
        <v>AccelReached</v>
      </c>
      <c r="AI17" s="66">
        <f t="shared" si="11"/>
        <v>0</v>
      </c>
      <c r="AJ17" s="68">
        <f t="shared" si="12"/>
        <v>0</v>
      </c>
      <c r="AK17" s="61">
        <f t="shared" si="13"/>
        <v>0</v>
      </c>
      <c r="AL17" s="62">
        <f t="shared" si="14"/>
        <v>0</v>
      </c>
      <c r="AM17" s="61">
        <f t="shared" si="51"/>
        <v>0</v>
      </c>
      <c r="AN17" s="61">
        <f t="shared" si="15"/>
        <v>0</v>
      </c>
      <c r="AO17" s="69" t="str">
        <f t="shared" si="16"/>
        <v>AccelLimited</v>
      </c>
      <c r="AP17" s="61">
        <f t="shared" si="17"/>
        <v>0</v>
      </c>
      <c r="AQ17" s="71">
        <f t="shared" si="18"/>
        <v>0</v>
      </c>
      <c r="AR17" s="64">
        <f t="shared" si="52"/>
        <v>0</v>
      </c>
      <c r="AS17" s="72">
        <f t="shared" si="19"/>
        <v>0</v>
      </c>
      <c r="AT17" s="79">
        <f t="shared" si="20"/>
        <v>0</v>
      </c>
      <c r="AU17" s="77">
        <f t="shared" si="21"/>
        <v>0</v>
      </c>
      <c r="AV17" s="138"/>
      <c r="AW17" s="117">
        <f t="shared" si="22"/>
        <v>0</v>
      </c>
      <c r="AX17" s="113"/>
      <c r="AY17" s="113"/>
      <c r="AZ17" s="118">
        <f t="shared" si="53"/>
        <v>0.47333333333333338</v>
      </c>
      <c r="BA17" s="117">
        <f t="shared" si="23"/>
        <v>0</v>
      </c>
      <c r="BB17" s="113">
        <f t="shared" si="24"/>
        <v>0</v>
      </c>
      <c r="BC17" s="113">
        <f t="shared" si="25"/>
        <v>0</v>
      </c>
      <c r="BD17" s="118">
        <f t="shared" si="26"/>
        <v>0.47333333333333338</v>
      </c>
      <c r="BE17" s="114">
        <f>BA17+BB17*AR17+0.5*BC17*AR17*AR17</f>
        <v>0</v>
      </c>
      <c r="BF17" s="113">
        <f>BB17+AU17*AR17</f>
        <v>0</v>
      </c>
      <c r="BG17" s="113">
        <f t="shared" si="54"/>
        <v>0</v>
      </c>
      <c r="BH17" s="118">
        <f t="shared" si="55"/>
        <v>0.47333333333333338</v>
      </c>
      <c r="BI17" s="117">
        <f>BE17+BF17*AQ17+0.5*BG17*AQ17*AQ17-1/6*AF17*AQ17*AQ17*AQ17</f>
        <v>0</v>
      </c>
      <c r="BJ17" s="113">
        <f t="shared" si="30"/>
        <v>0</v>
      </c>
      <c r="BK17" s="113">
        <f t="shared" si="31"/>
        <v>0</v>
      </c>
      <c r="BL17" s="118">
        <f t="shared" si="32"/>
        <v>0.47333333333333338</v>
      </c>
      <c r="BM17" s="117">
        <f>BI17+AS17*AD17</f>
        <v>0</v>
      </c>
      <c r="BN17" s="113">
        <f t="shared" si="56"/>
        <v>0</v>
      </c>
      <c r="BO17" s="113">
        <f t="shared" si="57"/>
        <v>0</v>
      </c>
      <c r="BP17" s="118">
        <f t="shared" si="34"/>
        <v>0.47333333333333338</v>
      </c>
      <c r="BQ17" s="117">
        <f t="shared" si="35"/>
        <v>0</v>
      </c>
      <c r="BR17" s="113">
        <f t="shared" si="36"/>
        <v>0</v>
      </c>
      <c r="BS17" s="113">
        <f t="shared" si="37"/>
        <v>0</v>
      </c>
      <c r="BT17" s="118">
        <f t="shared" si="38"/>
        <v>0.47333333333333338</v>
      </c>
      <c r="BU17" s="117">
        <f>BQ17+BR17*AR17+0.5*BS17*AR17*AR17</f>
        <v>0</v>
      </c>
      <c r="BV17" s="113">
        <f>BR17+BS17*AR17</f>
        <v>0</v>
      </c>
      <c r="BW17" s="113">
        <f t="shared" si="41"/>
        <v>0</v>
      </c>
      <c r="BX17" s="118">
        <f t="shared" si="58"/>
        <v>0.47333333333333338</v>
      </c>
      <c r="BY17" s="117">
        <f>BU17+BV17*AQ17+0.5*BW17*AQ17*AQ17+1/6*AF17*AQ17*AQ17*AQ17</f>
        <v>0</v>
      </c>
      <c r="BZ17" s="113">
        <f t="shared" si="43"/>
        <v>0</v>
      </c>
      <c r="CA17" s="113">
        <f t="shared" si="44"/>
        <v>0</v>
      </c>
      <c r="CB17" s="118">
        <f t="shared" si="45"/>
        <v>0.47333333333333338</v>
      </c>
      <c r="CC17" s="161"/>
      <c r="CD17"/>
      <c r="CE17" s="114">
        <f t="shared" si="59"/>
        <v>0.45833333333333337</v>
      </c>
      <c r="CF17" s="114">
        <f t="shared" si="60"/>
        <v>499.54999999999995</v>
      </c>
      <c r="CG17" s="114">
        <f t="shared" si="61"/>
        <v>90</v>
      </c>
      <c r="CH17" s="114">
        <f t="shared" si="62"/>
        <v>-12000</v>
      </c>
      <c r="CI17" s="114"/>
      <c r="CJ17" s="113">
        <v>1</v>
      </c>
      <c r="CK17" s="113">
        <v>25</v>
      </c>
      <c r="CL17" s="113">
        <f t="shared" si="46"/>
        <v>26</v>
      </c>
      <c r="CM17" s="113">
        <f t="shared" si="46"/>
        <v>27</v>
      </c>
      <c r="CN17" s="113">
        <f t="shared" si="46"/>
        <v>28</v>
      </c>
      <c r="CO17" s="113"/>
      <c r="CP17" s="162"/>
      <c r="CQ17" s="162"/>
      <c r="CR17">
        <f t="shared" si="63"/>
        <v>0</v>
      </c>
      <c r="CS17" s="161"/>
      <c r="CT17">
        <f t="shared" si="47"/>
        <v>5</v>
      </c>
      <c r="CU17"/>
      <c r="CV17"/>
      <c r="CW17"/>
      <c r="CX17" s="161">
        <f t="shared" si="64"/>
        <v>0</v>
      </c>
      <c r="CY17" s="161">
        <f t="shared" si="65"/>
        <v>0</v>
      </c>
      <c r="CZ17" s="161">
        <f t="shared" si="66"/>
        <v>0</v>
      </c>
      <c r="DA17" s="161">
        <f t="shared" si="67"/>
        <v>0</v>
      </c>
      <c r="DB17" s="163">
        <f t="shared" si="68"/>
        <v>0</v>
      </c>
      <c r="DC17" s="161"/>
      <c r="DD17" s="161">
        <f t="shared" si="69"/>
        <v>0</v>
      </c>
      <c r="DE17" s="161">
        <f t="shared" si="70"/>
        <v>0</v>
      </c>
      <c r="DF17" s="161">
        <f t="shared" si="71"/>
        <v>0</v>
      </c>
      <c r="DG17" s="161"/>
      <c r="DH17" s="161">
        <f t="shared" si="72"/>
        <v>0</v>
      </c>
      <c r="DI17" s="161">
        <f t="shared" si="77"/>
        <v>0</v>
      </c>
      <c r="DJ17" s="161">
        <f t="shared" si="73"/>
        <v>0</v>
      </c>
    </row>
    <row r="18" spans="1:114" s="42" customFormat="1" x14ac:dyDescent="0.25">
      <c r="A18" s="305" t="s">
        <v>437</v>
      </c>
      <c r="B18" s="306" t="s">
        <v>579</v>
      </c>
      <c r="C18" s="315">
        <f t="shared" si="80"/>
        <v>0</v>
      </c>
      <c r="D18" s="308">
        <v>0</v>
      </c>
      <c r="E18" s="315">
        <f t="shared" si="78"/>
        <v>0</v>
      </c>
      <c r="F18" s="307">
        <v>0</v>
      </c>
      <c r="G18" s="309" t="s">
        <v>213</v>
      </c>
      <c r="H18" s="308" t="s">
        <v>546</v>
      </c>
      <c r="I18" s="310" t="s">
        <v>422</v>
      </c>
      <c r="J18" s="311">
        <v>4000</v>
      </c>
      <c r="K18" s="311">
        <v>30000</v>
      </c>
      <c r="L18" s="312">
        <v>800000</v>
      </c>
      <c r="M18" s="313">
        <f t="shared" si="74"/>
        <v>0</v>
      </c>
      <c r="N18" s="314">
        <f t="shared" si="0"/>
        <v>0</v>
      </c>
      <c r="O18" s="139">
        <f t="shared" si="1"/>
        <v>0</v>
      </c>
      <c r="P18" s="133">
        <f t="shared" si="2"/>
        <v>0</v>
      </c>
      <c r="Q18" s="80">
        <f t="shared" si="3"/>
        <v>0</v>
      </c>
      <c r="R18" s="319">
        <f t="shared" si="75"/>
        <v>0</v>
      </c>
      <c r="S18" s="320">
        <f t="shared" si="81"/>
        <v>0</v>
      </c>
      <c r="T18" s="320">
        <f t="shared" si="82"/>
        <v>0</v>
      </c>
      <c r="U18" s="321">
        <f t="shared" si="79"/>
        <v>0.47333333333333338</v>
      </c>
      <c r="V18" s="423"/>
      <c r="W18" s="424">
        <f t="shared" si="48"/>
        <v>0</v>
      </c>
      <c r="X18" s="77">
        <f t="shared" si="49"/>
        <v>0</v>
      </c>
      <c r="Y18" s="77">
        <f t="shared" si="76"/>
        <v>0</v>
      </c>
      <c r="Z18" s="75">
        <f>'Project description'!$I$6</f>
        <v>1.79</v>
      </c>
      <c r="AA18" s="75">
        <f>VLOOKUP(G18,'Project description'!$H$21:$I$24,2,0)</f>
        <v>40000</v>
      </c>
      <c r="AB18" s="86">
        <f t="shared" si="50"/>
        <v>0</v>
      </c>
      <c r="AC18" s="144">
        <f t="shared" si="5"/>
        <v>0</v>
      </c>
      <c r="AD18" s="76">
        <f t="shared" si="6"/>
        <v>0</v>
      </c>
      <c r="AE18" s="76">
        <f t="shared" si="7"/>
        <v>0</v>
      </c>
      <c r="AF18" s="76">
        <f t="shared" si="8"/>
        <v>0</v>
      </c>
      <c r="AG18" s="66">
        <f t="shared" si="9"/>
        <v>0</v>
      </c>
      <c r="AH18" s="67" t="str">
        <f t="shared" si="10"/>
        <v>AccelReached</v>
      </c>
      <c r="AI18" s="66">
        <f t="shared" si="11"/>
        <v>0</v>
      </c>
      <c r="AJ18" s="68">
        <f t="shared" si="12"/>
        <v>0</v>
      </c>
      <c r="AK18" s="61">
        <f t="shared" si="13"/>
        <v>0</v>
      </c>
      <c r="AL18" s="62">
        <f t="shared" si="14"/>
        <v>0</v>
      </c>
      <c r="AM18" s="61">
        <f t="shared" si="51"/>
        <v>0</v>
      </c>
      <c r="AN18" s="61">
        <f t="shared" si="15"/>
        <v>0</v>
      </c>
      <c r="AO18" s="69" t="str">
        <f t="shared" si="16"/>
        <v>AccelLimited</v>
      </c>
      <c r="AP18" s="61">
        <f t="shared" si="17"/>
        <v>0</v>
      </c>
      <c r="AQ18" s="71">
        <f t="shared" si="18"/>
        <v>0</v>
      </c>
      <c r="AR18" s="64">
        <f t="shared" si="52"/>
        <v>0</v>
      </c>
      <c r="AS18" s="72">
        <f t="shared" si="19"/>
        <v>0</v>
      </c>
      <c r="AT18" s="79">
        <f t="shared" si="20"/>
        <v>0</v>
      </c>
      <c r="AU18" s="76">
        <f t="shared" si="21"/>
        <v>0</v>
      </c>
      <c r="AV18" s="138"/>
      <c r="AW18" s="117">
        <f t="shared" si="22"/>
        <v>0</v>
      </c>
      <c r="AX18" s="113"/>
      <c r="AY18" s="113"/>
      <c r="AZ18" s="118">
        <f t="shared" si="53"/>
        <v>0.47333333333333338</v>
      </c>
      <c r="BA18" s="117">
        <f t="shared" si="23"/>
        <v>0</v>
      </c>
      <c r="BB18" s="113">
        <f t="shared" si="24"/>
        <v>0</v>
      </c>
      <c r="BC18" s="113">
        <f t="shared" si="25"/>
        <v>0</v>
      </c>
      <c r="BD18" s="118">
        <f t="shared" si="26"/>
        <v>0.47333333333333338</v>
      </c>
      <c r="BE18" s="114">
        <f t="shared" si="27"/>
        <v>0</v>
      </c>
      <c r="BF18" s="113">
        <f t="shared" si="28"/>
        <v>0</v>
      </c>
      <c r="BG18" s="113">
        <f t="shared" si="54"/>
        <v>0</v>
      </c>
      <c r="BH18" s="118">
        <f t="shared" si="55"/>
        <v>0.47333333333333338</v>
      </c>
      <c r="BI18" s="117">
        <f t="shared" si="29"/>
        <v>0</v>
      </c>
      <c r="BJ18" s="113">
        <f t="shared" si="30"/>
        <v>0</v>
      </c>
      <c r="BK18" s="113">
        <f t="shared" si="31"/>
        <v>0</v>
      </c>
      <c r="BL18" s="118">
        <f t="shared" si="32"/>
        <v>0.47333333333333338</v>
      </c>
      <c r="BM18" s="117">
        <f t="shared" si="33"/>
        <v>0</v>
      </c>
      <c r="BN18" s="113">
        <f t="shared" si="56"/>
        <v>0</v>
      </c>
      <c r="BO18" s="113">
        <f t="shared" si="57"/>
        <v>0</v>
      </c>
      <c r="BP18" s="118">
        <f t="shared" si="34"/>
        <v>0.47333333333333338</v>
      </c>
      <c r="BQ18" s="117">
        <f t="shared" si="35"/>
        <v>0</v>
      </c>
      <c r="BR18" s="113">
        <f t="shared" si="36"/>
        <v>0</v>
      </c>
      <c r="BS18" s="113">
        <f t="shared" si="37"/>
        <v>0</v>
      </c>
      <c r="BT18" s="118">
        <f t="shared" si="38"/>
        <v>0.47333333333333338</v>
      </c>
      <c r="BU18" s="117">
        <f t="shared" si="39"/>
        <v>0</v>
      </c>
      <c r="BV18" s="113">
        <f t="shared" si="40"/>
        <v>0</v>
      </c>
      <c r="BW18" s="113">
        <f t="shared" si="41"/>
        <v>0</v>
      </c>
      <c r="BX18" s="118">
        <f t="shared" si="58"/>
        <v>0.47333333333333338</v>
      </c>
      <c r="BY18" s="117">
        <f t="shared" si="42"/>
        <v>0</v>
      </c>
      <c r="BZ18" s="113">
        <f t="shared" si="43"/>
        <v>0</v>
      </c>
      <c r="CA18" s="113">
        <f t="shared" si="44"/>
        <v>0</v>
      </c>
      <c r="CB18" s="118">
        <f t="shared" si="45"/>
        <v>0.47333333333333338</v>
      </c>
      <c r="CC18" s="161"/>
      <c r="CD18"/>
      <c r="CE18" s="114">
        <f t="shared" si="59"/>
        <v>0.47333333333333338</v>
      </c>
      <c r="CF18" s="114">
        <f t="shared" si="60"/>
        <v>499.99999999999994</v>
      </c>
      <c r="CG18" s="114">
        <f t="shared" si="61"/>
        <v>0</v>
      </c>
      <c r="CH18" s="114">
        <f t="shared" si="62"/>
        <v>0</v>
      </c>
      <c r="CI18" s="114"/>
      <c r="CJ18" s="113">
        <v>1</v>
      </c>
      <c r="CK18" s="113">
        <v>29</v>
      </c>
      <c r="CL18" s="113">
        <f t="shared" si="46"/>
        <v>30</v>
      </c>
      <c r="CM18" s="113">
        <f t="shared" si="46"/>
        <v>31</v>
      </c>
      <c r="CN18" s="113">
        <f t="shared" si="46"/>
        <v>32</v>
      </c>
      <c r="CO18" s="113"/>
      <c r="CP18" s="161"/>
      <c r="CQ18" s="162"/>
      <c r="CR18">
        <f t="shared" si="63"/>
        <v>0</v>
      </c>
      <c r="CS18" s="161"/>
      <c r="CT18">
        <f t="shared" si="47"/>
        <v>5</v>
      </c>
      <c r="CU18"/>
      <c r="CV18"/>
      <c r="CW18"/>
      <c r="CX18" s="161">
        <f t="shared" si="64"/>
        <v>0</v>
      </c>
      <c r="CY18" s="161">
        <f t="shared" si="65"/>
        <v>0</v>
      </c>
      <c r="CZ18" s="161">
        <f t="shared" si="66"/>
        <v>0</v>
      </c>
      <c r="DA18" s="161">
        <f t="shared" si="67"/>
        <v>0</v>
      </c>
      <c r="DB18" s="163">
        <f t="shared" si="68"/>
        <v>0</v>
      </c>
      <c r="DC18" s="161"/>
      <c r="DD18" s="161">
        <f t="shared" si="69"/>
        <v>0</v>
      </c>
      <c r="DE18" s="161">
        <f t="shared" si="70"/>
        <v>0</v>
      </c>
      <c r="DF18" s="161">
        <f t="shared" si="71"/>
        <v>0</v>
      </c>
      <c r="DG18" s="161"/>
      <c r="DH18" s="161">
        <f t="shared" si="72"/>
        <v>0</v>
      </c>
      <c r="DI18" s="161">
        <f t="shared" si="77"/>
        <v>0</v>
      </c>
      <c r="DJ18" s="161">
        <f t="shared" si="73"/>
        <v>0</v>
      </c>
    </row>
    <row r="19" spans="1:114" s="42" customFormat="1" x14ac:dyDescent="0.25">
      <c r="A19" s="93" t="s">
        <v>437</v>
      </c>
      <c r="B19" s="282" t="s">
        <v>579</v>
      </c>
      <c r="C19" s="140">
        <f t="shared" si="80"/>
        <v>0</v>
      </c>
      <c r="D19" s="89">
        <v>0</v>
      </c>
      <c r="E19" s="140">
        <f t="shared" si="78"/>
        <v>0</v>
      </c>
      <c r="F19" s="41">
        <v>0</v>
      </c>
      <c r="G19" s="98" t="s">
        <v>213</v>
      </c>
      <c r="H19" s="171" t="s">
        <v>546</v>
      </c>
      <c r="I19" s="137" t="s">
        <v>422</v>
      </c>
      <c r="J19" s="132">
        <v>3500</v>
      </c>
      <c r="K19" s="132">
        <v>30000</v>
      </c>
      <c r="L19" s="148">
        <v>800000</v>
      </c>
      <c r="M19" s="151">
        <f t="shared" si="74"/>
        <v>0</v>
      </c>
      <c r="N19" s="139">
        <f t="shared" si="0"/>
        <v>0</v>
      </c>
      <c r="O19" s="139">
        <f t="shared" ref="O19:O50" si="83">IF(AE19&lt;=0,0,IF(G19="Straight",IF(H19="Lifting",AU19/AI$3+AG$3+AM$3,AU19/AI$3+AG$3),IF(G19="180° Curve",IF(H19="Lifting",AU19/AI$4+AG$4+AM$4,AU19/AI$4+AG$4),IF(G19="45° Curve",IF(H19="Lifting",AU19/AI$5+AG$5+AM$5,AU19/AI$5+AG$5),IF(G19="22.5° Curve",IF(H19="Lifting",AU19/AI$6+AG$6+AM$6,AU19/AI$6+AG$6))))))</f>
        <v>0</v>
      </c>
      <c r="P19" s="133">
        <f t="shared" si="2"/>
        <v>0</v>
      </c>
      <c r="Q19" s="80">
        <f t="shared" si="3"/>
        <v>0</v>
      </c>
      <c r="R19" s="322">
        <f t="shared" si="75"/>
        <v>0</v>
      </c>
      <c r="S19" s="323">
        <f t="shared" si="81"/>
        <v>0</v>
      </c>
      <c r="T19" s="323">
        <f t="shared" si="82"/>
        <v>0</v>
      </c>
      <c r="U19" s="324">
        <f t="shared" si="79"/>
        <v>0.47333333333333338</v>
      </c>
      <c r="V19" s="423"/>
      <c r="W19" s="424">
        <f t="shared" si="48"/>
        <v>0</v>
      </c>
      <c r="X19" s="77">
        <f t="shared" si="49"/>
        <v>0</v>
      </c>
      <c r="Y19" s="77">
        <f t="shared" si="76"/>
        <v>0</v>
      </c>
      <c r="Z19" s="75">
        <f>'Project description'!$I$6</f>
        <v>1.79</v>
      </c>
      <c r="AA19" s="75">
        <f>VLOOKUP(G19,'Project description'!$H$21:$I$24,2,0)</f>
        <v>40000</v>
      </c>
      <c r="AB19" s="86">
        <f t="shared" si="50"/>
        <v>0</v>
      </c>
      <c r="AC19" s="144">
        <f t="shared" si="5"/>
        <v>0</v>
      </c>
      <c r="AD19" s="76">
        <f t="shared" si="6"/>
        <v>0</v>
      </c>
      <c r="AE19" s="76">
        <f t="shared" si="7"/>
        <v>0</v>
      </c>
      <c r="AF19" s="76">
        <f t="shared" si="8"/>
        <v>0</v>
      </c>
      <c r="AG19" s="66">
        <f t="shared" si="9"/>
        <v>0</v>
      </c>
      <c r="AH19" s="67" t="str">
        <f t="shared" si="10"/>
        <v>AccelReached</v>
      </c>
      <c r="AI19" s="66">
        <f t="shared" si="11"/>
        <v>0</v>
      </c>
      <c r="AJ19" s="68">
        <f t="shared" si="12"/>
        <v>0</v>
      </c>
      <c r="AK19" s="61">
        <f t="shared" si="13"/>
        <v>0</v>
      </c>
      <c r="AL19" s="62">
        <f t="shared" si="14"/>
        <v>0</v>
      </c>
      <c r="AM19" s="61">
        <f t="shared" si="51"/>
        <v>0</v>
      </c>
      <c r="AN19" s="61">
        <f t="shared" si="15"/>
        <v>0</v>
      </c>
      <c r="AO19" s="69" t="str">
        <f t="shared" si="16"/>
        <v>AccelLimited</v>
      </c>
      <c r="AP19" s="61">
        <f t="shared" si="17"/>
        <v>0</v>
      </c>
      <c r="AQ19" s="71">
        <f t="shared" si="18"/>
        <v>0</v>
      </c>
      <c r="AR19" s="64">
        <f t="shared" si="52"/>
        <v>0</v>
      </c>
      <c r="AS19" s="72">
        <f t="shared" si="19"/>
        <v>0</v>
      </c>
      <c r="AT19" s="79">
        <f t="shared" si="20"/>
        <v>0</v>
      </c>
      <c r="AU19" s="77">
        <f t="shared" si="21"/>
        <v>0</v>
      </c>
      <c r="AV19" s="138"/>
      <c r="AW19" s="117">
        <f t="shared" si="22"/>
        <v>0</v>
      </c>
      <c r="AX19" s="113"/>
      <c r="AY19" s="113"/>
      <c r="AZ19" s="118">
        <f t="shared" si="53"/>
        <v>0.47333333333333338</v>
      </c>
      <c r="BA19" s="117">
        <f t="shared" si="23"/>
        <v>0</v>
      </c>
      <c r="BB19" s="113">
        <f t="shared" si="24"/>
        <v>0</v>
      </c>
      <c r="BC19" s="113">
        <f t="shared" si="25"/>
        <v>0</v>
      </c>
      <c r="BD19" s="118">
        <f t="shared" si="26"/>
        <v>0.47333333333333338</v>
      </c>
      <c r="BE19" s="114">
        <f t="shared" si="27"/>
        <v>0</v>
      </c>
      <c r="BF19" s="113">
        <f t="shared" si="28"/>
        <v>0</v>
      </c>
      <c r="BG19" s="113">
        <f t="shared" si="54"/>
        <v>0</v>
      </c>
      <c r="BH19" s="118">
        <f t="shared" si="55"/>
        <v>0.47333333333333338</v>
      </c>
      <c r="BI19" s="117">
        <f t="shared" si="29"/>
        <v>0</v>
      </c>
      <c r="BJ19" s="113">
        <f t="shared" si="30"/>
        <v>0</v>
      </c>
      <c r="BK19" s="113">
        <f t="shared" si="31"/>
        <v>0</v>
      </c>
      <c r="BL19" s="118">
        <f t="shared" si="32"/>
        <v>0.47333333333333338</v>
      </c>
      <c r="BM19" s="117">
        <f t="shared" si="33"/>
        <v>0</v>
      </c>
      <c r="BN19" s="113">
        <f t="shared" si="56"/>
        <v>0</v>
      </c>
      <c r="BO19" s="113">
        <f t="shared" si="57"/>
        <v>0</v>
      </c>
      <c r="BP19" s="118">
        <f t="shared" si="34"/>
        <v>0.47333333333333338</v>
      </c>
      <c r="BQ19" s="117">
        <f t="shared" si="35"/>
        <v>0</v>
      </c>
      <c r="BR19" s="113">
        <f t="shared" si="36"/>
        <v>0</v>
      </c>
      <c r="BS19" s="113">
        <f t="shared" si="37"/>
        <v>0</v>
      </c>
      <c r="BT19" s="118">
        <f t="shared" si="38"/>
        <v>0.47333333333333338</v>
      </c>
      <c r="BU19" s="117">
        <f t="shared" si="39"/>
        <v>0</v>
      </c>
      <c r="BV19" s="113">
        <f t="shared" si="40"/>
        <v>0</v>
      </c>
      <c r="BW19" s="113">
        <f t="shared" si="41"/>
        <v>0</v>
      </c>
      <c r="BX19" s="118">
        <f t="shared" si="58"/>
        <v>0.47333333333333338</v>
      </c>
      <c r="BY19" s="117">
        <f t="shared" si="42"/>
        <v>0</v>
      </c>
      <c r="BZ19" s="113">
        <f t="shared" si="43"/>
        <v>0</v>
      </c>
      <c r="CA19" s="113">
        <f t="shared" si="44"/>
        <v>0</v>
      </c>
      <c r="CB19" s="118">
        <f t="shared" si="45"/>
        <v>0.47333333333333338</v>
      </c>
      <c r="CC19" s="161"/>
      <c r="CD19"/>
      <c r="CE19" s="114">
        <f t="shared" si="59"/>
        <v>0.47333333333333338</v>
      </c>
      <c r="CF19" s="114">
        <f t="shared" si="60"/>
        <v>500</v>
      </c>
      <c r="CG19" s="114">
        <f t="shared" si="61"/>
        <v>0</v>
      </c>
      <c r="CH19" s="114">
        <f t="shared" si="62"/>
        <v>0</v>
      </c>
      <c r="CI19" s="114"/>
      <c r="CJ19" s="113">
        <v>2</v>
      </c>
      <c r="CK19" s="113">
        <v>1</v>
      </c>
      <c r="CL19" s="113">
        <f t="shared" si="46"/>
        <v>2</v>
      </c>
      <c r="CM19" s="113">
        <f t="shared" si="46"/>
        <v>3</v>
      </c>
      <c r="CN19" s="113">
        <f t="shared" si="46"/>
        <v>4</v>
      </c>
      <c r="CO19" s="113"/>
      <c r="CP19" s="162"/>
      <c r="CQ19" s="162"/>
      <c r="CR19">
        <f t="shared" si="63"/>
        <v>0</v>
      </c>
      <c r="CS19" s="161"/>
      <c r="CT19">
        <f t="shared" si="47"/>
        <v>5</v>
      </c>
      <c r="CU19"/>
      <c r="CV19"/>
      <c r="CW19"/>
      <c r="CX19" s="161">
        <f t="shared" si="64"/>
        <v>0</v>
      </c>
      <c r="CY19" s="161">
        <f t="shared" si="65"/>
        <v>0</v>
      </c>
      <c r="CZ19" s="161">
        <f t="shared" si="66"/>
        <v>0</v>
      </c>
      <c r="DA19" s="161">
        <f t="shared" si="67"/>
        <v>0</v>
      </c>
      <c r="DB19" s="163">
        <f t="shared" si="68"/>
        <v>0</v>
      </c>
      <c r="DC19" s="161"/>
      <c r="DD19" s="161">
        <f t="shared" si="69"/>
        <v>0</v>
      </c>
      <c r="DE19" s="161">
        <f t="shared" si="70"/>
        <v>0</v>
      </c>
      <c r="DF19" s="161">
        <f t="shared" si="71"/>
        <v>0</v>
      </c>
      <c r="DG19" s="161"/>
      <c r="DH19" s="161">
        <f t="shared" si="72"/>
        <v>0</v>
      </c>
      <c r="DI19" s="161">
        <f t="shared" si="77"/>
        <v>0</v>
      </c>
      <c r="DJ19" s="161">
        <f t="shared" si="73"/>
        <v>0</v>
      </c>
    </row>
    <row r="20" spans="1:114" s="42" customFormat="1" x14ac:dyDescent="0.25">
      <c r="A20" s="305" t="s">
        <v>437</v>
      </c>
      <c r="B20" s="306" t="s">
        <v>579</v>
      </c>
      <c r="C20" s="315">
        <f t="shared" si="80"/>
        <v>0</v>
      </c>
      <c r="D20" s="308">
        <v>0</v>
      </c>
      <c r="E20" s="315">
        <f t="shared" si="78"/>
        <v>0</v>
      </c>
      <c r="F20" s="307">
        <v>0</v>
      </c>
      <c r="G20" s="309" t="s">
        <v>213</v>
      </c>
      <c r="H20" s="308" t="s">
        <v>546</v>
      </c>
      <c r="I20" s="310" t="s">
        <v>422</v>
      </c>
      <c r="J20" s="311">
        <v>3500</v>
      </c>
      <c r="K20" s="311">
        <v>30000</v>
      </c>
      <c r="L20" s="312">
        <v>800000</v>
      </c>
      <c r="M20" s="313">
        <f t="shared" si="74"/>
        <v>0</v>
      </c>
      <c r="N20" s="314">
        <f t="shared" si="0"/>
        <v>0</v>
      </c>
      <c r="O20" s="139">
        <f t="shared" si="83"/>
        <v>0</v>
      </c>
      <c r="P20" s="133">
        <f t="shared" si="2"/>
        <v>0</v>
      </c>
      <c r="Q20" s="80">
        <f t="shared" si="3"/>
        <v>0</v>
      </c>
      <c r="R20" s="319">
        <f t="shared" si="75"/>
        <v>0</v>
      </c>
      <c r="S20" s="320">
        <f t="shared" si="81"/>
        <v>0</v>
      </c>
      <c r="T20" s="320">
        <f t="shared" si="82"/>
        <v>0</v>
      </c>
      <c r="U20" s="321">
        <f t="shared" si="79"/>
        <v>0.47333333333333338</v>
      </c>
      <c r="V20" s="423"/>
      <c r="W20" s="424">
        <f t="shared" si="48"/>
        <v>0</v>
      </c>
      <c r="X20" s="77">
        <f t="shared" si="49"/>
        <v>0</v>
      </c>
      <c r="Y20" s="77">
        <f t="shared" si="76"/>
        <v>0</v>
      </c>
      <c r="Z20" s="75">
        <f>'Project description'!$I$6</f>
        <v>1.79</v>
      </c>
      <c r="AA20" s="75">
        <f>VLOOKUP(G20,'Project description'!$H$21:$I$24,2,0)</f>
        <v>40000</v>
      </c>
      <c r="AB20" s="86">
        <f t="shared" si="50"/>
        <v>0</v>
      </c>
      <c r="AC20" s="144">
        <f t="shared" si="5"/>
        <v>0</v>
      </c>
      <c r="AD20" s="76">
        <f t="shared" si="6"/>
        <v>0</v>
      </c>
      <c r="AE20" s="76">
        <f t="shared" si="7"/>
        <v>0</v>
      </c>
      <c r="AF20" s="76">
        <f t="shared" si="8"/>
        <v>0</v>
      </c>
      <c r="AG20" s="66">
        <f t="shared" si="9"/>
        <v>0</v>
      </c>
      <c r="AH20" s="67" t="str">
        <f t="shared" si="10"/>
        <v>AccelReached</v>
      </c>
      <c r="AI20" s="66">
        <f t="shared" si="11"/>
        <v>0</v>
      </c>
      <c r="AJ20" s="68">
        <f t="shared" si="12"/>
        <v>0</v>
      </c>
      <c r="AK20" s="61">
        <f t="shared" si="13"/>
        <v>0</v>
      </c>
      <c r="AL20" s="62">
        <f t="shared" si="14"/>
        <v>0</v>
      </c>
      <c r="AM20" s="61">
        <f t="shared" si="51"/>
        <v>0</v>
      </c>
      <c r="AN20" s="61">
        <f t="shared" si="15"/>
        <v>0</v>
      </c>
      <c r="AO20" s="69" t="str">
        <f t="shared" si="16"/>
        <v>AccelLimited</v>
      </c>
      <c r="AP20" s="61">
        <f t="shared" si="17"/>
        <v>0</v>
      </c>
      <c r="AQ20" s="71">
        <f t="shared" si="18"/>
        <v>0</v>
      </c>
      <c r="AR20" s="64">
        <f t="shared" si="52"/>
        <v>0</v>
      </c>
      <c r="AS20" s="72">
        <f t="shared" si="19"/>
        <v>0</v>
      </c>
      <c r="AT20" s="79">
        <f t="shared" si="20"/>
        <v>0</v>
      </c>
      <c r="AU20" s="76">
        <f t="shared" si="21"/>
        <v>0</v>
      </c>
      <c r="AV20" s="138"/>
      <c r="AW20" s="117">
        <f t="shared" si="22"/>
        <v>0</v>
      </c>
      <c r="AX20" s="113"/>
      <c r="AY20" s="113"/>
      <c r="AZ20" s="118">
        <f t="shared" si="53"/>
        <v>0.47333333333333338</v>
      </c>
      <c r="BA20" s="117">
        <f t="shared" si="23"/>
        <v>0</v>
      </c>
      <c r="BB20" s="113">
        <f t="shared" si="24"/>
        <v>0</v>
      </c>
      <c r="BC20" s="113">
        <f t="shared" si="25"/>
        <v>0</v>
      </c>
      <c r="BD20" s="118">
        <f t="shared" si="26"/>
        <v>0.47333333333333338</v>
      </c>
      <c r="BE20" s="114">
        <f t="shared" si="27"/>
        <v>0</v>
      </c>
      <c r="BF20" s="113">
        <f t="shared" si="28"/>
        <v>0</v>
      </c>
      <c r="BG20" s="113">
        <f t="shared" si="54"/>
        <v>0</v>
      </c>
      <c r="BH20" s="118">
        <f t="shared" si="55"/>
        <v>0.47333333333333338</v>
      </c>
      <c r="BI20" s="117">
        <f t="shared" si="29"/>
        <v>0</v>
      </c>
      <c r="BJ20" s="113">
        <f t="shared" si="30"/>
        <v>0</v>
      </c>
      <c r="BK20" s="113">
        <f t="shared" si="31"/>
        <v>0</v>
      </c>
      <c r="BL20" s="118">
        <f t="shared" si="32"/>
        <v>0.47333333333333338</v>
      </c>
      <c r="BM20" s="117">
        <f t="shared" si="33"/>
        <v>0</v>
      </c>
      <c r="BN20" s="113">
        <f t="shared" si="56"/>
        <v>0</v>
      </c>
      <c r="BO20" s="113">
        <f t="shared" si="57"/>
        <v>0</v>
      </c>
      <c r="BP20" s="118">
        <f t="shared" si="34"/>
        <v>0.47333333333333338</v>
      </c>
      <c r="BQ20" s="117">
        <f t="shared" si="35"/>
        <v>0</v>
      </c>
      <c r="BR20" s="113">
        <f t="shared" si="36"/>
        <v>0</v>
      </c>
      <c r="BS20" s="113">
        <f t="shared" si="37"/>
        <v>0</v>
      </c>
      <c r="BT20" s="118">
        <f t="shared" si="38"/>
        <v>0.47333333333333338</v>
      </c>
      <c r="BU20" s="117">
        <f t="shared" si="39"/>
        <v>0</v>
      </c>
      <c r="BV20" s="113">
        <f t="shared" si="40"/>
        <v>0</v>
      </c>
      <c r="BW20" s="113">
        <f t="shared" si="41"/>
        <v>0</v>
      </c>
      <c r="BX20" s="118">
        <f t="shared" si="58"/>
        <v>0.47333333333333338</v>
      </c>
      <c r="BY20" s="117">
        <f t="shared" si="42"/>
        <v>0</v>
      </c>
      <c r="BZ20" s="113">
        <f t="shared" si="43"/>
        <v>0</v>
      </c>
      <c r="CA20" s="113">
        <f t="shared" si="44"/>
        <v>0</v>
      </c>
      <c r="CB20" s="118">
        <f t="shared" si="45"/>
        <v>0.47333333333333338</v>
      </c>
      <c r="CC20" s="161"/>
      <c r="CD20"/>
      <c r="CE20" s="114">
        <f t="shared" si="59"/>
        <v>0.47333333333333338</v>
      </c>
      <c r="CF20" s="114">
        <f t="shared" si="60"/>
        <v>500</v>
      </c>
      <c r="CG20" s="114">
        <f t="shared" si="61"/>
        <v>0</v>
      </c>
      <c r="CH20" s="114">
        <f t="shared" si="62"/>
        <v>0</v>
      </c>
      <c r="CI20" s="114"/>
      <c r="CJ20" s="113">
        <v>2</v>
      </c>
      <c r="CK20" s="113">
        <v>5</v>
      </c>
      <c r="CL20" s="113">
        <f t="shared" si="46"/>
        <v>6</v>
      </c>
      <c r="CM20" s="113">
        <f t="shared" si="46"/>
        <v>7</v>
      </c>
      <c r="CN20" s="113">
        <f t="shared" si="46"/>
        <v>8</v>
      </c>
      <c r="CO20" s="113"/>
      <c r="CP20" s="161"/>
      <c r="CQ20" s="162"/>
      <c r="CR20">
        <f t="shared" si="63"/>
        <v>0</v>
      </c>
      <c r="CS20" s="161"/>
      <c r="CT20">
        <f t="shared" si="47"/>
        <v>5</v>
      </c>
      <c r="CU20"/>
      <c r="CV20"/>
      <c r="CW20"/>
      <c r="CX20" s="161">
        <f t="shared" si="64"/>
        <v>0</v>
      </c>
      <c r="CY20" s="161">
        <f t="shared" si="65"/>
        <v>0</v>
      </c>
      <c r="CZ20" s="161">
        <f t="shared" si="66"/>
        <v>0</v>
      </c>
      <c r="DA20" s="161">
        <f t="shared" si="67"/>
        <v>0</v>
      </c>
      <c r="DB20" s="163">
        <f t="shared" si="68"/>
        <v>0</v>
      </c>
      <c r="DC20" s="161"/>
      <c r="DD20" s="161">
        <f t="shared" si="69"/>
        <v>0</v>
      </c>
      <c r="DE20" s="161">
        <f t="shared" si="70"/>
        <v>0</v>
      </c>
      <c r="DF20" s="161">
        <f t="shared" si="71"/>
        <v>0</v>
      </c>
      <c r="DG20" s="161"/>
      <c r="DH20" s="161">
        <f t="shared" si="72"/>
        <v>0</v>
      </c>
      <c r="DI20" s="161">
        <f t="shared" si="77"/>
        <v>0</v>
      </c>
      <c r="DJ20" s="161">
        <f t="shared" si="73"/>
        <v>0</v>
      </c>
    </row>
    <row r="21" spans="1:114" s="42" customFormat="1" x14ac:dyDescent="0.25">
      <c r="A21" s="93" t="s">
        <v>437</v>
      </c>
      <c r="B21" s="282" t="s">
        <v>579</v>
      </c>
      <c r="C21" s="140">
        <f t="shared" si="80"/>
        <v>0</v>
      </c>
      <c r="D21" s="89">
        <v>0</v>
      </c>
      <c r="E21" s="140">
        <f t="shared" si="78"/>
        <v>0</v>
      </c>
      <c r="F21" s="41">
        <v>0</v>
      </c>
      <c r="G21" s="98" t="s">
        <v>213</v>
      </c>
      <c r="H21" s="171" t="s">
        <v>546</v>
      </c>
      <c r="I21" s="137" t="s">
        <v>422</v>
      </c>
      <c r="J21" s="132">
        <v>3500</v>
      </c>
      <c r="K21" s="132">
        <v>30000</v>
      </c>
      <c r="L21" s="148">
        <v>800000</v>
      </c>
      <c r="M21" s="151">
        <f t="shared" si="74"/>
        <v>0</v>
      </c>
      <c r="N21" s="139">
        <f t="shared" si="0"/>
        <v>0</v>
      </c>
      <c r="O21" s="139">
        <f t="shared" si="83"/>
        <v>0</v>
      </c>
      <c r="P21" s="133">
        <f t="shared" si="2"/>
        <v>0</v>
      </c>
      <c r="Q21" s="80">
        <f t="shared" si="3"/>
        <v>0</v>
      </c>
      <c r="R21" s="322">
        <f t="shared" si="75"/>
        <v>0</v>
      </c>
      <c r="S21" s="323">
        <f t="shared" si="81"/>
        <v>0</v>
      </c>
      <c r="T21" s="323">
        <f t="shared" si="82"/>
        <v>0</v>
      </c>
      <c r="U21" s="324">
        <f t="shared" si="79"/>
        <v>0.47333333333333338</v>
      </c>
      <c r="V21" s="423"/>
      <c r="W21" s="424">
        <f t="shared" si="48"/>
        <v>0</v>
      </c>
      <c r="X21" s="77">
        <f t="shared" si="49"/>
        <v>0</v>
      </c>
      <c r="Y21" s="77">
        <f t="shared" si="76"/>
        <v>0</v>
      </c>
      <c r="Z21" s="75">
        <f>'Project description'!$I$6</f>
        <v>1.79</v>
      </c>
      <c r="AA21" s="75">
        <f>VLOOKUP(G21,'Project description'!$H$21:$I$24,2,0)</f>
        <v>40000</v>
      </c>
      <c r="AB21" s="86">
        <f t="shared" si="50"/>
        <v>0</v>
      </c>
      <c r="AC21" s="144">
        <f t="shared" si="5"/>
        <v>0</v>
      </c>
      <c r="AD21" s="76">
        <f t="shared" si="6"/>
        <v>0</v>
      </c>
      <c r="AE21" s="76">
        <f t="shared" si="7"/>
        <v>0</v>
      </c>
      <c r="AF21" s="76">
        <f t="shared" si="8"/>
        <v>0</v>
      </c>
      <c r="AG21" s="66">
        <f t="shared" si="9"/>
        <v>0</v>
      </c>
      <c r="AH21" s="67" t="str">
        <f t="shared" si="10"/>
        <v>AccelReached</v>
      </c>
      <c r="AI21" s="66">
        <f t="shared" si="11"/>
        <v>0</v>
      </c>
      <c r="AJ21" s="68">
        <f t="shared" si="12"/>
        <v>0</v>
      </c>
      <c r="AK21" s="61">
        <f t="shared" si="13"/>
        <v>0</v>
      </c>
      <c r="AL21" s="62">
        <f t="shared" si="14"/>
        <v>0</v>
      </c>
      <c r="AM21" s="61">
        <f t="shared" si="51"/>
        <v>0</v>
      </c>
      <c r="AN21" s="61">
        <f t="shared" si="15"/>
        <v>0</v>
      </c>
      <c r="AO21" s="69" t="str">
        <f t="shared" si="16"/>
        <v>AccelLimited</v>
      </c>
      <c r="AP21" s="61">
        <f t="shared" si="17"/>
        <v>0</v>
      </c>
      <c r="AQ21" s="71">
        <f t="shared" si="18"/>
        <v>0</v>
      </c>
      <c r="AR21" s="64">
        <f t="shared" si="52"/>
        <v>0</v>
      </c>
      <c r="AS21" s="72">
        <f t="shared" si="19"/>
        <v>0</v>
      </c>
      <c r="AT21" s="79">
        <f t="shared" si="20"/>
        <v>0</v>
      </c>
      <c r="AU21" s="77">
        <f t="shared" si="21"/>
        <v>0</v>
      </c>
      <c r="AV21" s="138"/>
      <c r="AW21" s="117">
        <f t="shared" si="22"/>
        <v>0</v>
      </c>
      <c r="AX21" s="113"/>
      <c r="AY21" s="113"/>
      <c r="AZ21" s="118">
        <f t="shared" si="53"/>
        <v>0.47333333333333338</v>
      </c>
      <c r="BA21" s="117">
        <f t="shared" si="23"/>
        <v>0</v>
      </c>
      <c r="BB21" s="113">
        <f t="shared" si="24"/>
        <v>0</v>
      </c>
      <c r="BC21" s="113">
        <f t="shared" si="25"/>
        <v>0</v>
      </c>
      <c r="BD21" s="118">
        <f t="shared" si="26"/>
        <v>0.47333333333333338</v>
      </c>
      <c r="BE21" s="114">
        <f t="shared" si="27"/>
        <v>0</v>
      </c>
      <c r="BF21" s="113">
        <f t="shared" si="28"/>
        <v>0</v>
      </c>
      <c r="BG21" s="113">
        <f t="shared" si="54"/>
        <v>0</v>
      </c>
      <c r="BH21" s="118">
        <f t="shared" si="55"/>
        <v>0.47333333333333338</v>
      </c>
      <c r="BI21" s="117">
        <f t="shared" si="29"/>
        <v>0</v>
      </c>
      <c r="BJ21" s="113">
        <f t="shared" si="30"/>
        <v>0</v>
      </c>
      <c r="BK21" s="113">
        <f t="shared" si="31"/>
        <v>0</v>
      </c>
      <c r="BL21" s="118">
        <f t="shared" si="32"/>
        <v>0.47333333333333338</v>
      </c>
      <c r="BM21" s="117">
        <f t="shared" si="33"/>
        <v>0</v>
      </c>
      <c r="BN21" s="113">
        <f t="shared" si="56"/>
        <v>0</v>
      </c>
      <c r="BO21" s="113">
        <f t="shared" si="57"/>
        <v>0</v>
      </c>
      <c r="BP21" s="118">
        <f t="shared" si="34"/>
        <v>0.47333333333333338</v>
      </c>
      <c r="BQ21" s="117">
        <f t="shared" si="35"/>
        <v>0</v>
      </c>
      <c r="BR21" s="113">
        <f t="shared" si="36"/>
        <v>0</v>
      </c>
      <c r="BS21" s="113">
        <f t="shared" si="37"/>
        <v>0</v>
      </c>
      <c r="BT21" s="118">
        <f t="shared" si="38"/>
        <v>0.47333333333333338</v>
      </c>
      <c r="BU21" s="117">
        <f t="shared" si="39"/>
        <v>0</v>
      </c>
      <c r="BV21" s="113">
        <f t="shared" si="40"/>
        <v>0</v>
      </c>
      <c r="BW21" s="113">
        <f t="shared" si="41"/>
        <v>0</v>
      </c>
      <c r="BX21" s="118">
        <f t="shared" si="58"/>
        <v>0.47333333333333338</v>
      </c>
      <c r="BY21" s="117">
        <f t="shared" si="42"/>
        <v>0</v>
      </c>
      <c r="BZ21" s="113">
        <f t="shared" si="43"/>
        <v>0</v>
      </c>
      <c r="CA21" s="113">
        <f t="shared" si="44"/>
        <v>0</v>
      </c>
      <c r="CB21" s="118">
        <f t="shared" si="45"/>
        <v>0.47333333333333338</v>
      </c>
      <c r="CC21" s="161"/>
      <c r="CD21"/>
      <c r="CE21" s="114">
        <f t="shared" si="59"/>
        <v>0.47333333333333338</v>
      </c>
      <c r="CF21" s="114">
        <f t="shared" si="60"/>
        <v>500</v>
      </c>
      <c r="CG21" s="114">
        <f t="shared" si="61"/>
        <v>0</v>
      </c>
      <c r="CH21" s="114">
        <f t="shared" si="62"/>
        <v>0</v>
      </c>
      <c r="CI21" s="114"/>
      <c r="CJ21" s="113">
        <v>2</v>
      </c>
      <c r="CK21" s="113">
        <v>9</v>
      </c>
      <c r="CL21" s="113">
        <f t="shared" si="46"/>
        <v>10</v>
      </c>
      <c r="CM21" s="113">
        <f t="shared" si="46"/>
        <v>11</v>
      </c>
      <c r="CN21" s="113">
        <f t="shared" si="46"/>
        <v>12</v>
      </c>
      <c r="CO21" s="113"/>
      <c r="CP21" s="162"/>
      <c r="CQ21" s="162"/>
      <c r="CR21">
        <f t="shared" si="63"/>
        <v>0</v>
      </c>
      <c r="CS21" s="161"/>
      <c r="CT21">
        <f t="shared" si="47"/>
        <v>5</v>
      </c>
      <c r="CU21"/>
      <c r="CV21"/>
      <c r="CW21"/>
      <c r="CX21" s="161">
        <f t="shared" si="64"/>
        <v>0</v>
      </c>
      <c r="CY21" s="161">
        <f t="shared" si="65"/>
        <v>0</v>
      </c>
      <c r="CZ21" s="161">
        <f t="shared" si="66"/>
        <v>0</v>
      </c>
      <c r="DA21" s="161">
        <f t="shared" si="67"/>
        <v>0</v>
      </c>
      <c r="DB21" s="163">
        <f t="shared" si="68"/>
        <v>0</v>
      </c>
      <c r="DC21" s="161"/>
      <c r="DD21" s="161">
        <f t="shared" si="69"/>
        <v>0</v>
      </c>
      <c r="DE21" s="161">
        <f t="shared" si="70"/>
        <v>0</v>
      </c>
      <c r="DF21" s="161">
        <f t="shared" si="71"/>
        <v>0</v>
      </c>
      <c r="DG21" s="161"/>
      <c r="DH21" s="161">
        <f t="shared" si="72"/>
        <v>0</v>
      </c>
      <c r="DI21" s="161">
        <f t="shared" si="77"/>
        <v>0</v>
      </c>
      <c r="DJ21" s="161">
        <f t="shared" si="73"/>
        <v>0</v>
      </c>
    </row>
    <row r="22" spans="1:114" s="42" customFormat="1" x14ac:dyDescent="0.25">
      <c r="A22" s="305" t="s">
        <v>437</v>
      </c>
      <c r="B22" s="306" t="s">
        <v>579</v>
      </c>
      <c r="C22" s="315">
        <f t="shared" si="80"/>
        <v>0</v>
      </c>
      <c r="D22" s="308">
        <v>0</v>
      </c>
      <c r="E22" s="315">
        <f t="shared" si="78"/>
        <v>0</v>
      </c>
      <c r="F22" s="307">
        <v>0</v>
      </c>
      <c r="G22" s="309" t="s">
        <v>213</v>
      </c>
      <c r="H22" s="308" t="s">
        <v>546</v>
      </c>
      <c r="I22" s="310" t="s">
        <v>422</v>
      </c>
      <c r="J22" s="311">
        <v>3500</v>
      </c>
      <c r="K22" s="311">
        <v>30000</v>
      </c>
      <c r="L22" s="312">
        <v>800000</v>
      </c>
      <c r="M22" s="313">
        <f t="shared" si="74"/>
        <v>0</v>
      </c>
      <c r="N22" s="314">
        <f t="shared" si="0"/>
        <v>0</v>
      </c>
      <c r="O22" s="139">
        <f t="shared" si="83"/>
        <v>0</v>
      </c>
      <c r="P22" s="133">
        <f t="shared" si="2"/>
        <v>0</v>
      </c>
      <c r="Q22" s="80">
        <f t="shared" si="3"/>
        <v>0</v>
      </c>
      <c r="R22" s="319">
        <f t="shared" si="75"/>
        <v>0</v>
      </c>
      <c r="S22" s="320">
        <f t="shared" si="81"/>
        <v>0</v>
      </c>
      <c r="T22" s="320">
        <f t="shared" si="82"/>
        <v>0</v>
      </c>
      <c r="U22" s="321">
        <f t="shared" si="79"/>
        <v>0.47333333333333338</v>
      </c>
      <c r="V22" s="423"/>
      <c r="W22" s="424">
        <f t="shared" si="48"/>
        <v>0</v>
      </c>
      <c r="X22" s="77">
        <f t="shared" si="49"/>
        <v>0</v>
      </c>
      <c r="Y22" s="77">
        <f t="shared" si="76"/>
        <v>0</v>
      </c>
      <c r="Z22" s="75">
        <f>'Project description'!$I$6</f>
        <v>1.79</v>
      </c>
      <c r="AA22" s="75">
        <f>VLOOKUP(G22,'Project description'!$H$21:$I$24,2,0)</f>
        <v>40000</v>
      </c>
      <c r="AB22" s="86">
        <f t="shared" si="50"/>
        <v>0</v>
      </c>
      <c r="AC22" s="144">
        <f t="shared" si="5"/>
        <v>0</v>
      </c>
      <c r="AD22" s="76">
        <f t="shared" si="6"/>
        <v>0</v>
      </c>
      <c r="AE22" s="76">
        <f t="shared" si="7"/>
        <v>0</v>
      </c>
      <c r="AF22" s="76">
        <f t="shared" si="8"/>
        <v>0</v>
      </c>
      <c r="AG22" s="66">
        <f t="shared" si="9"/>
        <v>0</v>
      </c>
      <c r="AH22" s="67" t="str">
        <f t="shared" si="10"/>
        <v>AccelReached</v>
      </c>
      <c r="AI22" s="66">
        <f t="shared" si="11"/>
        <v>0</v>
      </c>
      <c r="AJ22" s="68">
        <f t="shared" si="12"/>
        <v>0</v>
      </c>
      <c r="AK22" s="61">
        <f t="shared" si="13"/>
        <v>0</v>
      </c>
      <c r="AL22" s="62">
        <f t="shared" si="14"/>
        <v>0</v>
      </c>
      <c r="AM22" s="61">
        <f t="shared" si="51"/>
        <v>0</v>
      </c>
      <c r="AN22" s="61">
        <f t="shared" si="15"/>
        <v>0</v>
      </c>
      <c r="AO22" s="69" t="str">
        <f t="shared" si="16"/>
        <v>AccelLimited</v>
      </c>
      <c r="AP22" s="61">
        <f t="shared" si="17"/>
        <v>0</v>
      </c>
      <c r="AQ22" s="71">
        <f t="shared" si="18"/>
        <v>0</v>
      </c>
      <c r="AR22" s="64">
        <f t="shared" si="52"/>
        <v>0</v>
      </c>
      <c r="AS22" s="72">
        <f t="shared" si="19"/>
        <v>0</v>
      </c>
      <c r="AT22" s="79">
        <f t="shared" si="20"/>
        <v>0</v>
      </c>
      <c r="AU22" s="76">
        <f t="shared" si="21"/>
        <v>0</v>
      </c>
      <c r="AV22" s="138"/>
      <c r="AW22" s="117">
        <f t="shared" si="22"/>
        <v>0</v>
      </c>
      <c r="AX22" s="113"/>
      <c r="AY22" s="113"/>
      <c r="AZ22" s="118">
        <f t="shared" si="53"/>
        <v>0.47333333333333338</v>
      </c>
      <c r="BA22" s="117">
        <f t="shared" si="23"/>
        <v>0</v>
      </c>
      <c r="BB22" s="113">
        <f t="shared" si="24"/>
        <v>0</v>
      </c>
      <c r="BC22" s="113">
        <f t="shared" si="25"/>
        <v>0</v>
      </c>
      <c r="BD22" s="118">
        <f t="shared" si="26"/>
        <v>0.47333333333333338</v>
      </c>
      <c r="BE22" s="114">
        <f t="shared" si="27"/>
        <v>0</v>
      </c>
      <c r="BF22" s="113">
        <f t="shared" si="28"/>
        <v>0</v>
      </c>
      <c r="BG22" s="113">
        <f t="shared" si="54"/>
        <v>0</v>
      </c>
      <c r="BH22" s="118">
        <f t="shared" si="55"/>
        <v>0.47333333333333338</v>
      </c>
      <c r="BI22" s="117">
        <f t="shared" si="29"/>
        <v>0</v>
      </c>
      <c r="BJ22" s="113">
        <f t="shared" si="30"/>
        <v>0</v>
      </c>
      <c r="BK22" s="113">
        <f t="shared" si="31"/>
        <v>0</v>
      </c>
      <c r="BL22" s="118">
        <f t="shared" si="32"/>
        <v>0.47333333333333338</v>
      </c>
      <c r="BM22" s="117">
        <f t="shared" si="33"/>
        <v>0</v>
      </c>
      <c r="BN22" s="113">
        <f t="shared" si="56"/>
        <v>0</v>
      </c>
      <c r="BO22" s="113">
        <f t="shared" si="57"/>
        <v>0</v>
      </c>
      <c r="BP22" s="118">
        <f t="shared" si="34"/>
        <v>0.47333333333333338</v>
      </c>
      <c r="BQ22" s="117">
        <f t="shared" si="35"/>
        <v>0</v>
      </c>
      <c r="BR22" s="113">
        <f t="shared" si="36"/>
        <v>0</v>
      </c>
      <c r="BS22" s="113">
        <f t="shared" si="37"/>
        <v>0</v>
      </c>
      <c r="BT22" s="118">
        <f t="shared" si="38"/>
        <v>0.47333333333333338</v>
      </c>
      <c r="BU22" s="117">
        <f t="shared" si="39"/>
        <v>0</v>
      </c>
      <c r="BV22" s="113">
        <f t="shared" si="40"/>
        <v>0</v>
      </c>
      <c r="BW22" s="113">
        <f t="shared" si="41"/>
        <v>0</v>
      </c>
      <c r="BX22" s="118">
        <f t="shared" si="58"/>
        <v>0.47333333333333338</v>
      </c>
      <c r="BY22" s="117">
        <f t="shared" si="42"/>
        <v>0</v>
      </c>
      <c r="BZ22" s="113">
        <f t="shared" si="43"/>
        <v>0</v>
      </c>
      <c r="CA22" s="113">
        <f t="shared" si="44"/>
        <v>0</v>
      </c>
      <c r="CB22" s="118">
        <f t="shared" si="45"/>
        <v>0.47333333333333338</v>
      </c>
      <c r="CC22" s="161"/>
      <c r="CD22"/>
      <c r="CE22" s="114">
        <f t="shared" si="59"/>
        <v>0.47333333333333338</v>
      </c>
      <c r="CF22" s="114">
        <f t="shared" si="60"/>
        <v>500</v>
      </c>
      <c r="CG22" s="114">
        <f t="shared" si="61"/>
        <v>0</v>
      </c>
      <c r="CH22" s="114">
        <f t="shared" si="62"/>
        <v>0</v>
      </c>
      <c r="CI22" s="114"/>
      <c r="CJ22" s="113">
        <v>2</v>
      </c>
      <c r="CK22" s="113">
        <v>13</v>
      </c>
      <c r="CL22" s="113">
        <f t="shared" si="46"/>
        <v>14</v>
      </c>
      <c r="CM22" s="113">
        <f t="shared" si="46"/>
        <v>15</v>
      </c>
      <c r="CN22" s="113">
        <f t="shared" si="46"/>
        <v>16</v>
      </c>
      <c r="CO22" s="113"/>
      <c r="CP22" s="161"/>
      <c r="CQ22" s="162"/>
      <c r="CR22">
        <f t="shared" si="63"/>
        <v>0</v>
      </c>
      <c r="CS22" s="161"/>
      <c r="CT22">
        <f t="shared" si="47"/>
        <v>5</v>
      </c>
      <c r="CU22"/>
      <c r="CV22"/>
      <c r="CW22"/>
      <c r="CX22" s="161">
        <f t="shared" si="64"/>
        <v>0</v>
      </c>
      <c r="CY22" s="161">
        <f t="shared" si="65"/>
        <v>0</v>
      </c>
      <c r="CZ22" s="161">
        <f t="shared" si="66"/>
        <v>0</v>
      </c>
      <c r="DA22" s="161">
        <f t="shared" si="67"/>
        <v>0</v>
      </c>
      <c r="DB22" s="163">
        <f t="shared" si="68"/>
        <v>0</v>
      </c>
      <c r="DC22" s="161"/>
      <c r="DD22" s="161">
        <f t="shared" si="69"/>
        <v>0</v>
      </c>
      <c r="DE22" s="161">
        <f t="shared" si="70"/>
        <v>0</v>
      </c>
      <c r="DF22" s="161">
        <f t="shared" si="71"/>
        <v>0</v>
      </c>
      <c r="DG22" s="161"/>
      <c r="DH22" s="161">
        <f t="shared" si="72"/>
        <v>0</v>
      </c>
      <c r="DI22" s="161">
        <f t="shared" si="77"/>
        <v>0</v>
      </c>
      <c r="DJ22" s="161">
        <f t="shared" si="73"/>
        <v>0</v>
      </c>
    </row>
    <row r="23" spans="1:114" s="42" customFormat="1" x14ac:dyDescent="0.25">
      <c r="A23" s="93" t="s">
        <v>437</v>
      </c>
      <c r="B23" s="282" t="s">
        <v>579</v>
      </c>
      <c r="C23" s="140">
        <f t="shared" si="80"/>
        <v>0</v>
      </c>
      <c r="D23" s="89">
        <v>0</v>
      </c>
      <c r="E23" s="140">
        <f t="shared" si="78"/>
        <v>0</v>
      </c>
      <c r="F23" s="41">
        <v>0</v>
      </c>
      <c r="G23" s="98" t="s">
        <v>213</v>
      </c>
      <c r="H23" s="171" t="s">
        <v>546</v>
      </c>
      <c r="I23" s="137" t="s">
        <v>422</v>
      </c>
      <c r="J23" s="132">
        <v>3500</v>
      </c>
      <c r="K23" s="132">
        <v>30000</v>
      </c>
      <c r="L23" s="148">
        <v>800000</v>
      </c>
      <c r="M23" s="151">
        <f t="shared" si="74"/>
        <v>0</v>
      </c>
      <c r="N23" s="139">
        <f t="shared" si="0"/>
        <v>0</v>
      </c>
      <c r="O23" s="139">
        <f t="shared" si="83"/>
        <v>0</v>
      </c>
      <c r="P23" s="133">
        <f t="shared" si="2"/>
        <v>0</v>
      </c>
      <c r="Q23" s="80">
        <f t="shared" si="3"/>
        <v>0</v>
      </c>
      <c r="R23" s="322">
        <f t="shared" si="75"/>
        <v>0</v>
      </c>
      <c r="S23" s="323">
        <f t="shared" si="81"/>
        <v>0</v>
      </c>
      <c r="T23" s="323">
        <f t="shared" si="82"/>
        <v>0</v>
      </c>
      <c r="U23" s="324">
        <f t="shared" si="79"/>
        <v>0.47333333333333338</v>
      </c>
      <c r="V23" s="423"/>
      <c r="W23" s="424">
        <f t="shared" si="48"/>
        <v>0</v>
      </c>
      <c r="X23" s="77">
        <f t="shared" si="49"/>
        <v>0</v>
      </c>
      <c r="Y23" s="77">
        <f t="shared" si="76"/>
        <v>0</v>
      </c>
      <c r="Z23" s="75">
        <f>'Project description'!$I$6</f>
        <v>1.79</v>
      </c>
      <c r="AA23" s="75">
        <f>VLOOKUP(G23,'Project description'!$H$21:$I$24,2,0)</f>
        <v>40000</v>
      </c>
      <c r="AB23" s="86">
        <f t="shared" si="50"/>
        <v>0</v>
      </c>
      <c r="AC23" s="144">
        <f t="shared" si="5"/>
        <v>0</v>
      </c>
      <c r="AD23" s="76">
        <f t="shared" si="6"/>
        <v>0</v>
      </c>
      <c r="AE23" s="76">
        <f t="shared" si="7"/>
        <v>0</v>
      </c>
      <c r="AF23" s="76">
        <f t="shared" si="8"/>
        <v>0</v>
      </c>
      <c r="AG23" s="66">
        <f t="shared" si="9"/>
        <v>0</v>
      </c>
      <c r="AH23" s="67" t="str">
        <f t="shared" si="10"/>
        <v>AccelReached</v>
      </c>
      <c r="AI23" s="66">
        <f t="shared" si="11"/>
        <v>0</v>
      </c>
      <c r="AJ23" s="68">
        <f t="shared" si="12"/>
        <v>0</v>
      </c>
      <c r="AK23" s="61">
        <f t="shared" si="13"/>
        <v>0</v>
      </c>
      <c r="AL23" s="62">
        <f t="shared" si="14"/>
        <v>0</v>
      </c>
      <c r="AM23" s="61">
        <f t="shared" si="51"/>
        <v>0</v>
      </c>
      <c r="AN23" s="61">
        <f t="shared" si="15"/>
        <v>0</v>
      </c>
      <c r="AO23" s="69" t="str">
        <f t="shared" si="16"/>
        <v>AccelLimited</v>
      </c>
      <c r="AP23" s="61">
        <f t="shared" si="17"/>
        <v>0</v>
      </c>
      <c r="AQ23" s="71">
        <f t="shared" si="18"/>
        <v>0</v>
      </c>
      <c r="AR23" s="64">
        <f t="shared" si="52"/>
        <v>0</v>
      </c>
      <c r="AS23" s="72">
        <f t="shared" si="19"/>
        <v>0</v>
      </c>
      <c r="AT23" s="79">
        <f t="shared" si="20"/>
        <v>0</v>
      </c>
      <c r="AU23" s="77">
        <f t="shared" si="21"/>
        <v>0</v>
      </c>
      <c r="AV23" s="138"/>
      <c r="AW23" s="117">
        <f t="shared" si="22"/>
        <v>0</v>
      </c>
      <c r="AX23" s="113"/>
      <c r="AY23" s="113"/>
      <c r="AZ23" s="118">
        <f t="shared" si="53"/>
        <v>0.47333333333333338</v>
      </c>
      <c r="BA23" s="117">
        <f t="shared" si="23"/>
        <v>0</v>
      </c>
      <c r="BB23" s="113">
        <f t="shared" si="24"/>
        <v>0</v>
      </c>
      <c r="BC23" s="113">
        <f t="shared" si="25"/>
        <v>0</v>
      </c>
      <c r="BD23" s="118">
        <f t="shared" si="26"/>
        <v>0.47333333333333338</v>
      </c>
      <c r="BE23" s="114">
        <f t="shared" si="27"/>
        <v>0</v>
      </c>
      <c r="BF23" s="113">
        <f t="shared" si="28"/>
        <v>0</v>
      </c>
      <c r="BG23" s="113">
        <f t="shared" si="54"/>
        <v>0</v>
      </c>
      <c r="BH23" s="118">
        <f t="shared" si="55"/>
        <v>0.47333333333333338</v>
      </c>
      <c r="BI23" s="117">
        <f t="shared" si="29"/>
        <v>0</v>
      </c>
      <c r="BJ23" s="113">
        <f t="shared" si="30"/>
        <v>0</v>
      </c>
      <c r="BK23" s="113">
        <f t="shared" si="31"/>
        <v>0</v>
      </c>
      <c r="BL23" s="118">
        <f t="shared" si="32"/>
        <v>0.47333333333333338</v>
      </c>
      <c r="BM23" s="117">
        <f t="shared" si="33"/>
        <v>0</v>
      </c>
      <c r="BN23" s="113">
        <f t="shared" si="56"/>
        <v>0</v>
      </c>
      <c r="BO23" s="113">
        <f t="shared" si="57"/>
        <v>0</v>
      </c>
      <c r="BP23" s="118">
        <f t="shared" si="34"/>
        <v>0.47333333333333338</v>
      </c>
      <c r="BQ23" s="117">
        <f t="shared" si="35"/>
        <v>0</v>
      </c>
      <c r="BR23" s="113">
        <f t="shared" si="36"/>
        <v>0</v>
      </c>
      <c r="BS23" s="113">
        <f t="shared" si="37"/>
        <v>0</v>
      </c>
      <c r="BT23" s="118">
        <f t="shared" si="38"/>
        <v>0.47333333333333338</v>
      </c>
      <c r="BU23" s="117">
        <f t="shared" si="39"/>
        <v>0</v>
      </c>
      <c r="BV23" s="113">
        <f t="shared" si="40"/>
        <v>0</v>
      </c>
      <c r="BW23" s="113">
        <f t="shared" si="41"/>
        <v>0</v>
      </c>
      <c r="BX23" s="118">
        <f t="shared" si="58"/>
        <v>0.47333333333333338</v>
      </c>
      <c r="BY23" s="117">
        <f t="shared" si="42"/>
        <v>0</v>
      </c>
      <c r="BZ23" s="113">
        <f t="shared" si="43"/>
        <v>0</v>
      </c>
      <c r="CA23" s="113">
        <f t="shared" si="44"/>
        <v>0</v>
      </c>
      <c r="CB23" s="118">
        <f t="shared" si="45"/>
        <v>0.47333333333333338</v>
      </c>
      <c r="CC23" s="161"/>
      <c r="CD23"/>
      <c r="CE23" s="114">
        <f t="shared" si="59"/>
        <v>0.47333333333333338</v>
      </c>
      <c r="CF23" s="114">
        <f t="shared" si="60"/>
        <v>500</v>
      </c>
      <c r="CG23" s="114">
        <f t="shared" si="61"/>
        <v>0</v>
      </c>
      <c r="CH23" s="114">
        <f t="shared" si="62"/>
        <v>0</v>
      </c>
      <c r="CI23" s="114"/>
      <c r="CJ23" s="113">
        <v>2</v>
      </c>
      <c r="CK23" s="113">
        <v>17</v>
      </c>
      <c r="CL23" s="113">
        <f t="shared" si="46"/>
        <v>18</v>
      </c>
      <c r="CM23" s="113">
        <f t="shared" si="46"/>
        <v>19</v>
      </c>
      <c r="CN23" s="113">
        <f t="shared" si="46"/>
        <v>20</v>
      </c>
      <c r="CO23" s="113"/>
      <c r="CP23" s="162"/>
      <c r="CQ23" s="162"/>
      <c r="CR23">
        <f t="shared" si="63"/>
        <v>0</v>
      </c>
      <c r="CS23" s="161"/>
      <c r="CT23">
        <f t="shared" si="47"/>
        <v>5</v>
      </c>
      <c r="CU23"/>
      <c r="CV23"/>
      <c r="CW23"/>
      <c r="CX23" s="161">
        <f t="shared" si="64"/>
        <v>0</v>
      </c>
      <c r="CY23" s="161">
        <f t="shared" si="65"/>
        <v>0</v>
      </c>
      <c r="CZ23" s="161">
        <f t="shared" si="66"/>
        <v>0</v>
      </c>
      <c r="DA23" s="161">
        <f t="shared" si="67"/>
        <v>0</v>
      </c>
      <c r="DB23" s="163">
        <f t="shared" si="68"/>
        <v>0</v>
      </c>
      <c r="DC23" s="161"/>
      <c r="DD23" s="161">
        <f t="shared" si="69"/>
        <v>0</v>
      </c>
      <c r="DE23" s="161">
        <f t="shared" si="70"/>
        <v>0</v>
      </c>
      <c r="DF23" s="161">
        <f t="shared" si="71"/>
        <v>0</v>
      </c>
      <c r="DG23" s="161"/>
      <c r="DH23" s="161">
        <f t="shared" si="72"/>
        <v>0</v>
      </c>
      <c r="DI23" s="161">
        <f t="shared" si="77"/>
        <v>0</v>
      </c>
      <c r="DJ23" s="161">
        <f t="shared" si="73"/>
        <v>0</v>
      </c>
    </row>
    <row r="24" spans="1:114" s="42" customFormat="1" x14ac:dyDescent="0.25">
      <c r="A24" s="305" t="s">
        <v>437</v>
      </c>
      <c r="B24" s="306" t="s">
        <v>579</v>
      </c>
      <c r="C24" s="315">
        <f t="shared" si="80"/>
        <v>0</v>
      </c>
      <c r="D24" s="308">
        <v>0</v>
      </c>
      <c r="E24" s="315">
        <f t="shared" si="78"/>
        <v>0</v>
      </c>
      <c r="F24" s="307">
        <v>0</v>
      </c>
      <c r="G24" s="309" t="s">
        <v>213</v>
      </c>
      <c r="H24" s="308" t="s">
        <v>546</v>
      </c>
      <c r="I24" s="310" t="s">
        <v>422</v>
      </c>
      <c r="J24" s="311">
        <v>3500</v>
      </c>
      <c r="K24" s="311">
        <v>30000</v>
      </c>
      <c r="L24" s="312">
        <v>800000</v>
      </c>
      <c r="M24" s="313">
        <f t="shared" si="74"/>
        <v>0</v>
      </c>
      <c r="N24" s="314">
        <f t="shared" si="0"/>
        <v>0</v>
      </c>
      <c r="O24" s="139">
        <f t="shared" si="83"/>
        <v>0</v>
      </c>
      <c r="P24" s="133">
        <f t="shared" si="2"/>
        <v>0</v>
      </c>
      <c r="Q24" s="80">
        <f t="shared" si="3"/>
        <v>0</v>
      </c>
      <c r="R24" s="319">
        <f t="shared" si="75"/>
        <v>0</v>
      </c>
      <c r="S24" s="320">
        <f t="shared" si="81"/>
        <v>0</v>
      </c>
      <c r="T24" s="320">
        <f t="shared" si="82"/>
        <v>0</v>
      </c>
      <c r="U24" s="321">
        <f t="shared" si="79"/>
        <v>0.47333333333333338</v>
      </c>
      <c r="V24" s="423"/>
      <c r="W24" s="424">
        <f t="shared" si="48"/>
        <v>0</v>
      </c>
      <c r="X24" s="77">
        <f t="shared" si="49"/>
        <v>0</v>
      </c>
      <c r="Y24" s="77">
        <f t="shared" si="76"/>
        <v>0</v>
      </c>
      <c r="Z24" s="75">
        <f>'Project description'!$I$6</f>
        <v>1.79</v>
      </c>
      <c r="AA24" s="75">
        <f>VLOOKUP(G24,'Project description'!$H$21:$I$24,2,0)</f>
        <v>40000</v>
      </c>
      <c r="AB24" s="86">
        <f t="shared" si="50"/>
        <v>0</v>
      </c>
      <c r="AC24" s="144">
        <f t="shared" si="5"/>
        <v>0</v>
      </c>
      <c r="AD24" s="76">
        <f t="shared" si="6"/>
        <v>0</v>
      </c>
      <c r="AE24" s="76">
        <f t="shared" si="7"/>
        <v>0</v>
      </c>
      <c r="AF24" s="76">
        <f t="shared" si="8"/>
        <v>0</v>
      </c>
      <c r="AG24" s="66">
        <f t="shared" si="9"/>
        <v>0</v>
      </c>
      <c r="AH24" s="67" t="str">
        <f t="shared" si="10"/>
        <v>AccelReached</v>
      </c>
      <c r="AI24" s="66">
        <f t="shared" si="11"/>
        <v>0</v>
      </c>
      <c r="AJ24" s="68">
        <f t="shared" si="12"/>
        <v>0</v>
      </c>
      <c r="AK24" s="61">
        <f t="shared" si="13"/>
        <v>0</v>
      </c>
      <c r="AL24" s="62">
        <f t="shared" si="14"/>
        <v>0</v>
      </c>
      <c r="AM24" s="61">
        <f t="shared" si="51"/>
        <v>0</v>
      </c>
      <c r="AN24" s="61">
        <f t="shared" si="15"/>
        <v>0</v>
      </c>
      <c r="AO24" s="69" t="str">
        <f t="shared" si="16"/>
        <v>AccelLimited</v>
      </c>
      <c r="AP24" s="61">
        <f t="shared" si="17"/>
        <v>0</v>
      </c>
      <c r="AQ24" s="71">
        <f t="shared" si="18"/>
        <v>0</v>
      </c>
      <c r="AR24" s="64">
        <f t="shared" si="52"/>
        <v>0</v>
      </c>
      <c r="AS24" s="72">
        <f t="shared" si="19"/>
        <v>0</v>
      </c>
      <c r="AT24" s="79">
        <f t="shared" si="20"/>
        <v>0</v>
      </c>
      <c r="AU24" s="76">
        <f t="shared" si="21"/>
        <v>0</v>
      </c>
      <c r="AV24" s="138"/>
      <c r="AW24" s="117">
        <f t="shared" si="22"/>
        <v>0</v>
      </c>
      <c r="AX24" s="113"/>
      <c r="AY24" s="113"/>
      <c r="AZ24" s="118">
        <f t="shared" si="53"/>
        <v>0.47333333333333338</v>
      </c>
      <c r="BA24" s="117">
        <f t="shared" si="23"/>
        <v>0</v>
      </c>
      <c r="BB24" s="113">
        <f>0.5*AF24*AQ24*AQ24</f>
        <v>0</v>
      </c>
      <c r="BC24" s="113">
        <f>AF24*AQ24</f>
        <v>0</v>
      </c>
      <c r="BD24" s="118">
        <f t="shared" si="26"/>
        <v>0.47333333333333338</v>
      </c>
      <c r="BE24" s="114">
        <f t="shared" si="27"/>
        <v>0</v>
      </c>
      <c r="BF24" s="113">
        <f t="shared" si="28"/>
        <v>0</v>
      </c>
      <c r="BG24" s="113">
        <f t="shared" si="54"/>
        <v>0</v>
      </c>
      <c r="BH24" s="118">
        <f t="shared" si="55"/>
        <v>0.47333333333333338</v>
      </c>
      <c r="BI24" s="117">
        <f t="shared" si="29"/>
        <v>0</v>
      </c>
      <c r="BJ24" s="113">
        <f t="shared" si="30"/>
        <v>0</v>
      </c>
      <c r="BK24" s="113">
        <f t="shared" si="31"/>
        <v>0</v>
      </c>
      <c r="BL24" s="118">
        <f t="shared" si="32"/>
        <v>0.47333333333333338</v>
      </c>
      <c r="BM24" s="117">
        <f t="shared" si="33"/>
        <v>0</v>
      </c>
      <c r="BN24" s="113">
        <f t="shared" si="56"/>
        <v>0</v>
      </c>
      <c r="BO24" s="113">
        <f t="shared" si="57"/>
        <v>0</v>
      </c>
      <c r="BP24" s="118">
        <f t="shared" si="34"/>
        <v>0.47333333333333338</v>
      </c>
      <c r="BQ24" s="117">
        <f t="shared" si="35"/>
        <v>0</v>
      </c>
      <c r="BR24" s="113">
        <f t="shared" si="36"/>
        <v>0</v>
      </c>
      <c r="BS24" s="113">
        <f t="shared" si="37"/>
        <v>0</v>
      </c>
      <c r="BT24" s="118">
        <f t="shared" si="38"/>
        <v>0.47333333333333338</v>
      </c>
      <c r="BU24" s="117">
        <f t="shared" si="39"/>
        <v>0</v>
      </c>
      <c r="BV24" s="113">
        <f t="shared" si="40"/>
        <v>0</v>
      </c>
      <c r="BW24" s="113">
        <f t="shared" si="41"/>
        <v>0</v>
      </c>
      <c r="BX24" s="118">
        <f t="shared" si="58"/>
        <v>0.47333333333333338</v>
      </c>
      <c r="BY24" s="117">
        <f t="shared" si="42"/>
        <v>0</v>
      </c>
      <c r="BZ24" s="113">
        <f t="shared" si="43"/>
        <v>0</v>
      </c>
      <c r="CA24" s="113">
        <f t="shared" si="44"/>
        <v>0</v>
      </c>
      <c r="CB24" s="118">
        <f t="shared" si="45"/>
        <v>0.47333333333333338</v>
      </c>
      <c r="CC24" s="161"/>
      <c r="CD24"/>
      <c r="CE24" s="114">
        <f t="shared" si="59"/>
        <v>0.47333333333333338</v>
      </c>
      <c r="CF24" s="114">
        <f t="shared" si="60"/>
        <v>500</v>
      </c>
      <c r="CG24" s="114">
        <f t="shared" si="61"/>
        <v>0</v>
      </c>
      <c r="CH24" s="114">
        <f t="shared" si="62"/>
        <v>0</v>
      </c>
      <c r="CI24" s="114"/>
      <c r="CJ24" s="113">
        <v>2</v>
      </c>
      <c r="CK24" s="113">
        <v>21</v>
      </c>
      <c r="CL24" s="113">
        <f t="shared" si="46"/>
        <v>22</v>
      </c>
      <c r="CM24" s="113">
        <f t="shared" si="46"/>
        <v>23</v>
      </c>
      <c r="CN24" s="113">
        <f t="shared" si="46"/>
        <v>24</v>
      </c>
      <c r="CO24" s="113"/>
      <c r="CP24" s="161"/>
      <c r="CQ24" s="162"/>
      <c r="CR24">
        <f t="shared" si="63"/>
        <v>0</v>
      </c>
      <c r="CS24" s="161"/>
      <c r="CT24">
        <f t="shared" si="47"/>
        <v>5</v>
      </c>
      <c r="CU24"/>
      <c r="CV24"/>
      <c r="CW24"/>
      <c r="CX24" s="161">
        <f t="shared" si="64"/>
        <v>0</v>
      </c>
      <c r="CY24" s="161">
        <f t="shared" si="65"/>
        <v>0</v>
      </c>
      <c r="CZ24" s="161">
        <f t="shared" si="66"/>
        <v>0</v>
      </c>
      <c r="DA24" s="161">
        <f t="shared" si="67"/>
        <v>0</v>
      </c>
      <c r="DB24" s="163">
        <f t="shared" si="68"/>
        <v>0</v>
      </c>
      <c r="DC24" s="161"/>
      <c r="DD24" s="161">
        <f t="shared" si="69"/>
        <v>0</v>
      </c>
      <c r="DE24" s="161">
        <f t="shared" si="70"/>
        <v>0</v>
      </c>
      <c r="DF24" s="161">
        <f t="shared" si="71"/>
        <v>0</v>
      </c>
      <c r="DG24" s="161"/>
      <c r="DH24" s="161">
        <f t="shared" si="72"/>
        <v>0</v>
      </c>
      <c r="DI24" s="161">
        <f t="shared" si="77"/>
        <v>0</v>
      </c>
      <c r="DJ24" s="161">
        <f t="shared" si="73"/>
        <v>0</v>
      </c>
    </row>
    <row r="25" spans="1:114" s="42" customFormat="1" x14ac:dyDescent="0.25">
      <c r="A25" s="93" t="s">
        <v>438</v>
      </c>
      <c r="B25" s="282" t="s">
        <v>579</v>
      </c>
      <c r="C25" s="140">
        <f t="shared" si="80"/>
        <v>0</v>
      </c>
      <c r="D25" s="89">
        <v>0</v>
      </c>
      <c r="E25" s="140">
        <f t="shared" si="78"/>
        <v>0</v>
      </c>
      <c r="F25" s="41">
        <v>0</v>
      </c>
      <c r="G25" s="98" t="s">
        <v>213</v>
      </c>
      <c r="H25" s="171" t="s">
        <v>546</v>
      </c>
      <c r="I25" s="137" t="s">
        <v>422</v>
      </c>
      <c r="J25" s="132">
        <v>3500</v>
      </c>
      <c r="K25" s="132">
        <v>30000</v>
      </c>
      <c r="L25" s="148">
        <v>800000</v>
      </c>
      <c r="M25" s="151">
        <f t="shared" si="74"/>
        <v>0</v>
      </c>
      <c r="N25" s="139">
        <f t="shared" si="0"/>
        <v>0</v>
      </c>
      <c r="O25" s="139">
        <f t="shared" si="83"/>
        <v>0</v>
      </c>
      <c r="P25" s="133">
        <f t="shared" si="2"/>
        <v>0</v>
      </c>
      <c r="Q25" s="80">
        <f t="shared" si="3"/>
        <v>0</v>
      </c>
      <c r="R25" s="322">
        <f t="shared" si="75"/>
        <v>0</v>
      </c>
      <c r="S25" s="323">
        <f t="shared" si="81"/>
        <v>0</v>
      </c>
      <c r="T25" s="323">
        <f t="shared" si="82"/>
        <v>0</v>
      </c>
      <c r="U25" s="324">
        <f t="shared" si="79"/>
        <v>0.47333333333333338</v>
      </c>
      <c r="V25" s="423"/>
      <c r="W25" s="424">
        <f t="shared" si="48"/>
        <v>0</v>
      </c>
      <c r="X25" s="77">
        <f t="shared" si="49"/>
        <v>0</v>
      </c>
      <c r="Y25" s="77">
        <f t="shared" si="76"/>
        <v>0</v>
      </c>
      <c r="Z25" s="75">
        <f>'Project description'!$I$6</f>
        <v>1.79</v>
      </c>
      <c r="AA25" s="75">
        <f>VLOOKUP(G25,'Project description'!$H$21:$I$24,2,0)</f>
        <v>40000</v>
      </c>
      <c r="AB25" s="86">
        <f t="shared" si="50"/>
        <v>0</v>
      </c>
      <c r="AC25" s="144">
        <f t="shared" si="5"/>
        <v>0</v>
      </c>
      <c r="AD25" s="76">
        <f t="shared" si="6"/>
        <v>0</v>
      </c>
      <c r="AE25" s="76">
        <f t="shared" si="7"/>
        <v>0</v>
      </c>
      <c r="AF25" s="76">
        <f t="shared" si="8"/>
        <v>0</v>
      </c>
      <c r="AG25" s="66">
        <f t="shared" si="9"/>
        <v>0</v>
      </c>
      <c r="AH25" s="67" t="str">
        <f t="shared" si="10"/>
        <v>AccelReached</v>
      </c>
      <c r="AI25" s="66">
        <f t="shared" si="11"/>
        <v>0</v>
      </c>
      <c r="AJ25" s="68">
        <f t="shared" si="12"/>
        <v>0</v>
      </c>
      <c r="AK25" s="61">
        <f t="shared" si="13"/>
        <v>0</v>
      </c>
      <c r="AL25" s="62">
        <f t="shared" si="14"/>
        <v>0</v>
      </c>
      <c r="AM25" s="61">
        <f t="shared" si="51"/>
        <v>0</v>
      </c>
      <c r="AN25" s="61">
        <f t="shared" si="15"/>
        <v>0</v>
      </c>
      <c r="AO25" s="69" t="str">
        <f t="shared" si="16"/>
        <v>AccelLimited</v>
      </c>
      <c r="AP25" s="61">
        <f t="shared" si="17"/>
        <v>0</v>
      </c>
      <c r="AQ25" s="71">
        <f t="shared" si="18"/>
        <v>0</v>
      </c>
      <c r="AR25" s="64">
        <f t="shared" si="52"/>
        <v>0</v>
      </c>
      <c r="AS25" s="72">
        <f t="shared" si="19"/>
        <v>0</v>
      </c>
      <c r="AT25" s="79">
        <f t="shared" si="20"/>
        <v>0</v>
      </c>
      <c r="AU25" s="77">
        <f t="shared" si="21"/>
        <v>0</v>
      </c>
      <c r="AV25" s="138"/>
      <c r="AW25" s="117">
        <f t="shared" si="22"/>
        <v>0</v>
      </c>
      <c r="AX25" s="113"/>
      <c r="AY25" s="113"/>
      <c r="AZ25" s="118">
        <f t="shared" si="53"/>
        <v>0.47333333333333338</v>
      </c>
      <c r="BA25" s="117">
        <f t="shared" si="23"/>
        <v>0</v>
      </c>
      <c r="BB25" s="113">
        <f t="shared" si="24"/>
        <v>0</v>
      </c>
      <c r="BC25" s="113">
        <f t="shared" si="25"/>
        <v>0</v>
      </c>
      <c r="BD25" s="118">
        <f t="shared" si="26"/>
        <v>0.47333333333333338</v>
      </c>
      <c r="BE25" s="114">
        <f t="shared" si="27"/>
        <v>0</v>
      </c>
      <c r="BF25" s="113">
        <f t="shared" si="28"/>
        <v>0</v>
      </c>
      <c r="BG25" s="113">
        <f t="shared" si="54"/>
        <v>0</v>
      </c>
      <c r="BH25" s="118">
        <f t="shared" si="55"/>
        <v>0.47333333333333338</v>
      </c>
      <c r="BI25" s="117">
        <f t="shared" si="29"/>
        <v>0</v>
      </c>
      <c r="BJ25" s="113">
        <f t="shared" si="30"/>
        <v>0</v>
      </c>
      <c r="BK25" s="113">
        <f t="shared" si="31"/>
        <v>0</v>
      </c>
      <c r="BL25" s="118">
        <f t="shared" si="32"/>
        <v>0.47333333333333338</v>
      </c>
      <c r="BM25" s="117">
        <f t="shared" si="33"/>
        <v>0</v>
      </c>
      <c r="BN25" s="113">
        <f t="shared" si="56"/>
        <v>0</v>
      </c>
      <c r="BO25" s="113">
        <f t="shared" si="57"/>
        <v>0</v>
      </c>
      <c r="BP25" s="118">
        <f t="shared" si="34"/>
        <v>0.47333333333333338</v>
      </c>
      <c r="BQ25" s="117">
        <f t="shared" si="35"/>
        <v>0</v>
      </c>
      <c r="BR25" s="113">
        <f t="shared" si="36"/>
        <v>0</v>
      </c>
      <c r="BS25" s="113">
        <f t="shared" si="37"/>
        <v>0</v>
      </c>
      <c r="BT25" s="118">
        <f t="shared" si="38"/>
        <v>0.47333333333333338</v>
      </c>
      <c r="BU25" s="117">
        <f t="shared" si="39"/>
        <v>0</v>
      </c>
      <c r="BV25" s="113">
        <f t="shared" si="40"/>
        <v>0</v>
      </c>
      <c r="BW25" s="113">
        <f t="shared" si="41"/>
        <v>0</v>
      </c>
      <c r="BX25" s="118">
        <f t="shared" si="58"/>
        <v>0.47333333333333338</v>
      </c>
      <c r="BY25" s="117">
        <f t="shared" si="42"/>
        <v>0</v>
      </c>
      <c r="BZ25" s="113">
        <f t="shared" si="43"/>
        <v>0</v>
      </c>
      <c r="CA25" s="113">
        <f t="shared" si="44"/>
        <v>0</v>
      </c>
      <c r="CB25" s="118">
        <f t="shared" si="45"/>
        <v>0.47333333333333338</v>
      </c>
      <c r="CC25" s="161"/>
      <c r="CD25"/>
      <c r="CE25" s="114">
        <f t="shared" si="59"/>
        <v>0.47333333333333338</v>
      </c>
      <c r="CF25" s="114">
        <f t="shared" si="60"/>
        <v>500</v>
      </c>
      <c r="CG25" s="114">
        <f t="shared" si="61"/>
        <v>0</v>
      </c>
      <c r="CH25" s="114">
        <f t="shared" si="62"/>
        <v>0</v>
      </c>
      <c r="CI25" s="114"/>
      <c r="CJ25" s="113">
        <v>2</v>
      </c>
      <c r="CK25" s="113">
        <v>25</v>
      </c>
      <c r="CL25" s="113">
        <f t="shared" si="46"/>
        <v>26</v>
      </c>
      <c r="CM25" s="113">
        <f t="shared" si="46"/>
        <v>27</v>
      </c>
      <c r="CN25" s="113">
        <f t="shared" si="46"/>
        <v>28</v>
      </c>
      <c r="CO25" s="113"/>
      <c r="CP25" s="162"/>
      <c r="CQ25" s="162"/>
      <c r="CR25">
        <f t="shared" si="63"/>
        <v>0</v>
      </c>
      <c r="CS25" s="161"/>
      <c r="CT25">
        <f t="shared" si="47"/>
        <v>5</v>
      </c>
      <c r="CU25"/>
      <c r="CV25"/>
      <c r="CW25"/>
      <c r="CX25" s="161">
        <f t="shared" si="64"/>
        <v>0</v>
      </c>
      <c r="CY25" s="161">
        <f t="shared" si="65"/>
        <v>0</v>
      </c>
      <c r="CZ25" s="161">
        <f t="shared" si="66"/>
        <v>0</v>
      </c>
      <c r="DA25" s="161">
        <f t="shared" si="67"/>
        <v>0</v>
      </c>
      <c r="DB25" s="163">
        <f t="shared" si="68"/>
        <v>0</v>
      </c>
      <c r="DC25" s="161"/>
      <c r="DD25" s="161">
        <f t="shared" si="69"/>
        <v>0</v>
      </c>
      <c r="DE25" s="161">
        <f t="shared" si="70"/>
        <v>0</v>
      </c>
      <c r="DF25" s="161">
        <f t="shared" si="71"/>
        <v>0</v>
      </c>
      <c r="DG25" s="161"/>
      <c r="DH25" s="161">
        <f t="shared" si="72"/>
        <v>0</v>
      </c>
      <c r="DI25" s="161">
        <f t="shared" si="77"/>
        <v>0</v>
      </c>
      <c r="DJ25" s="161">
        <f t="shared" si="73"/>
        <v>0</v>
      </c>
    </row>
    <row r="26" spans="1:114" s="42" customFormat="1" x14ac:dyDescent="0.25">
      <c r="A26" s="305" t="s">
        <v>438</v>
      </c>
      <c r="B26" s="306" t="s">
        <v>579</v>
      </c>
      <c r="C26" s="315">
        <f t="shared" si="80"/>
        <v>0</v>
      </c>
      <c r="D26" s="308">
        <v>0</v>
      </c>
      <c r="E26" s="315">
        <f t="shared" si="78"/>
        <v>0</v>
      </c>
      <c r="F26" s="307">
        <v>0</v>
      </c>
      <c r="G26" s="309" t="s">
        <v>213</v>
      </c>
      <c r="H26" s="308" t="s">
        <v>546</v>
      </c>
      <c r="I26" s="310" t="s">
        <v>422</v>
      </c>
      <c r="J26" s="311">
        <v>3500</v>
      </c>
      <c r="K26" s="311">
        <v>30000</v>
      </c>
      <c r="L26" s="312">
        <v>800000</v>
      </c>
      <c r="M26" s="313">
        <f t="shared" si="74"/>
        <v>0</v>
      </c>
      <c r="N26" s="314">
        <f t="shared" si="0"/>
        <v>0</v>
      </c>
      <c r="O26" s="139">
        <f t="shared" si="83"/>
        <v>0</v>
      </c>
      <c r="P26" s="133">
        <f t="shared" si="2"/>
        <v>0</v>
      </c>
      <c r="Q26" s="80">
        <f t="shared" si="3"/>
        <v>0</v>
      </c>
      <c r="R26" s="319">
        <f t="shared" si="75"/>
        <v>0</v>
      </c>
      <c r="S26" s="320">
        <f t="shared" si="81"/>
        <v>0</v>
      </c>
      <c r="T26" s="320">
        <f t="shared" si="82"/>
        <v>0</v>
      </c>
      <c r="U26" s="321">
        <f t="shared" si="79"/>
        <v>0.47333333333333338</v>
      </c>
      <c r="V26" s="423"/>
      <c r="W26" s="424">
        <f t="shared" si="48"/>
        <v>0</v>
      </c>
      <c r="X26" s="77">
        <f t="shared" si="49"/>
        <v>0</v>
      </c>
      <c r="Y26" s="77">
        <f t="shared" si="76"/>
        <v>0</v>
      </c>
      <c r="Z26" s="75">
        <f>'Project description'!$I$6</f>
        <v>1.79</v>
      </c>
      <c r="AA26" s="75">
        <f>VLOOKUP(G26,'Project description'!$H$21:$I$24,2,0)</f>
        <v>40000</v>
      </c>
      <c r="AB26" s="86">
        <f t="shared" si="50"/>
        <v>0</v>
      </c>
      <c r="AC26" s="144">
        <f t="shared" si="5"/>
        <v>0</v>
      </c>
      <c r="AD26" s="76">
        <f t="shared" si="6"/>
        <v>0</v>
      </c>
      <c r="AE26" s="76">
        <f t="shared" si="7"/>
        <v>0</v>
      </c>
      <c r="AF26" s="76">
        <f t="shared" si="8"/>
        <v>0</v>
      </c>
      <c r="AG26" s="66">
        <f t="shared" si="9"/>
        <v>0</v>
      </c>
      <c r="AH26" s="67" t="str">
        <f t="shared" si="10"/>
        <v>AccelReached</v>
      </c>
      <c r="AI26" s="66">
        <f t="shared" si="11"/>
        <v>0</v>
      </c>
      <c r="AJ26" s="68">
        <f t="shared" si="12"/>
        <v>0</v>
      </c>
      <c r="AK26" s="61">
        <f t="shared" si="13"/>
        <v>0</v>
      </c>
      <c r="AL26" s="62">
        <f t="shared" si="14"/>
        <v>0</v>
      </c>
      <c r="AM26" s="61">
        <f t="shared" si="51"/>
        <v>0</v>
      </c>
      <c r="AN26" s="61">
        <f t="shared" si="15"/>
        <v>0</v>
      </c>
      <c r="AO26" s="69" t="str">
        <f t="shared" si="16"/>
        <v>AccelLimited</v>
      </c>
      <c r="AP26" s="61">
        <f t="shared" si="17"/>
        <v>0</v>
      </c>
      <c r="AQ26" s="71">
        <f t="shared" si="18"/>
        <v>0</v>
      </c>
      <c r="AR26" s="64">
        <f t="shared" si="52"/>
        <v>0</v>
      </c>
      <c r="AS26" s="72">
        <f t="shared" si="19"/>
        <v>0</v>
      </c>
      <c r="AT26" s="79">
        <f t="shared" si="20"/>
        <v>0</v>
      </c>
      <c r="AU26" s="76">
        <f t="shared" si="21"/>
        <v>0</v>
      </c>
      <c r="AV26" s="138"/>
      <c r="AW26" s="117">
        <f t="shared" si="22"/>
        <v>0</v>
      </c>
      <c r="AX26" s="113"/>
      <c r="AY26" s="113"/>
      <c r="AZ26" s="118">
        <f t="shared" si="53"/>
        <v>0.47333333333333338</v>
      </c>
      <c r="BA26" s="117">
        <f t="shared" si="23"/>
        <v>0</v>
      </c>
      <c r="BB26" s="113">
        <f t="shared" si="24"/>
        <v>0</v>
      </c>
      <c r="BC26" s="113">
        <f t="shared" si="25"/>
        <v>0</v>
      </c>
      <c r="BD26" s="118">
        <f t="shared" si="26"/>
        <v>0.47333333333333338</v>
      </c>
      <c r="BE26" s="114">
        <f t="shared" si="27"/>
        <v>0</v>
      </c>
      <c r="BF26" s="113">
        <f t="shared" si="28"/>
        <v>0</v>
      </c>
      <c r="BG26" s="113">
        <f t="shared" si="54"/>
        <v>0</v>
      </c>
      <c r="BH26" s="118">
        <f t="shared" si="55"/>
        <v>0.47333333333333338</v>
      </c>
      <c r="BI26" s="117">
        <f t="shared" si="29"/>
        <v>0</v>
      </c>
      <c r="BJ26" s="113">
        <f t="shared" si="30"/>
        <v>0</v>
      </c>
      <c r="BK26" s="113">
        <f t="shared" si="31"/>
        <v>0</v>
      </c>
      <c r="BL26" s="118">
        <f t="shared" si="32"/>
        <v>0.47333333333333338</v>
      </c>
      <c r="BM26" s="117">
        <f t="shared" si="33"/>
        <v>0</v>
      </c>
      <c r="BN26" s="113">
        <f t="shared" si="56"/>
        <v>0</v>
      </c>
      <c r="BO26" s="113">
        <f t="shared" si="57"/>
        <v>0</v>
      </c>
      <c r="BP26" s="118">
        <f t="shared" si="34"/>
        <v>0.47333333333333338</v>
      </c>
      <c r="BQ26" s="117">
        <f t="shared" si="35"/>
        <v>0</v>
      </c>
      <c r="BR26" s="113">
        <f t="shared" si="36"/>
        <v>0</v>
      </c>
      <c r="BS26" s="113">
        <f t="shared" si="37"/>
        <v>0</v>
      </c>
      <c r="BT26" s="118">
        <f t="shared" si="38"/>
        <v>0.47333333333333338</v>
      </c>
      <c r="BU26" s="117">
        <f t="shared" si="39"/>
        <v>0</v>
      </c>
      <c r="BV26" s="113">
        <f t="shared" si="40"/>
        <v>0</v>
      </c>
      <c r="BW26" s="113">
        <f t="shared" si="41"/>
        <v>0</v>
      </c>
      <c r="BX26" s="118">
        <f t="shared" si="58"/>
        <v>0.47333333333333338</v>
      </c>
      <c r="BY26" s="117">
        <f t="shared" si="42"/>
        <v>0</v>
      </c>
      <c r="BZ26" s="113">
        <f t="shared" si="43"/>
        <v>0</v>
      </c>
      <c r="CA26" s="113">
        <f t="shared" si="44"/>
        <v>0</v>
      </c>
      <c r="CB26" s="118">
        <f t="shared" si="45"/>
        <v>0.47333333333333338</v>
      </c>
      <c r="CC26" s="161"/>
      <c r="CD26"/>
      <c r="CE26" s="114">
        <f t="shared" si="59"/>
        <v>0.47333333333333338</v>
      </c>
      <c r="CF26" s="114">
        <f t="shared" si="60"/>
        <v>500</v>
      </c>
      <c r="CG26" s="114">
        <f t="shared" si="61"/>
        <v>0</v>
      </c>
      <c r="CH26" s="114">
        <f t="shared" si="62"/>
        <v>0</v>
      </c>
      <c r="CI26" s="114"/>
      <c r="CJ26" s="113">
        <v>2</v>
      </c>
      <c r="CK26" s="113">
        <v>29</v>
      </c>
      <c r="CL26" s="113">
        <f t="shared" si="46"/>
        <v>30</v>
      </c>
      <c r="CM26" s="113">
        <f t="shared" si="46"/>
        <v>31</v>
      </c>
      <c r="CN26" s="113">
        <f t="shared" si="46"/>
        <v>32</v>
      </c>
      <c r="CO26" s="113"/>
      <c r="CP26" s="161"/>
      <c r="CQ26" s="162"/>
      <c r="CR26">
        <f t="shared" si="63"/>
        <v>0</v>
      </c>
      <c r="CS26" s="161"/>
      <c r="CT26">
        <f t="shared" si="47"/>
        <v>5</v>
      </c>
      <c r="CU26"/>
      <c r="CV26"/>
      <c r="CW26"/>
      <c r="CX26" s="161">
        <f t="shared" si="64"/>
        <v>0</v>
      </c>
      <c r="CY26" s="161">
        <f t="shared" si="65"/>
        <v>0</v>
      </c>
      <c r="CZ26" s="161">
        <f t="shared" si="66"/>
        <v>0</v>
      </c>
      <c r="DA26" s="161">
        <f t="shared" si="67"/>
        <v>0</v>
      </c>
      <c r="DB26" s="163">
        <f t="shared" si="68"/>
        <v>0</v>
      </c>
      <c r="DC26" s="161"/>
      <c r="DD26" s="161">
        <f t="shared" si="69"/>
        <v>0</v>
      </c>
      <c r="DE26" s="161">
        <f t="shared" si="70"/>
        <v>0</v>
      </c>
      <c r="DF26" s="161">
        <f t="shared" si="71"/>
        <v>0</v>
      </c>
      <c r="DG26" s="161"/>
      <c r="DH26" s="161">
        <f t="shared" si="72"/>
        <v>0</v>
      </c>
      <c r="DI26" s="161">
        <f t="shared" si="77"/>
        <v>0</v>
      </c>
      <c r="DJ26" s="161">
        <f t="shared" si="73"/>
        <v>0</v>
      </c>
    </row>
    <row r="27" spans="1:114" s="42" customFormat="1" x14ac:dyDescent="0.25">
      <c r="A27" s="93" t="s">
        <v>438</v>
      </c>
      <c r="B27" s="282" t="s">
        <v>579</v>
      </c>
      <c r="C27" s="140">
        <f t="shared" si="80"/>
        <v>0</v>
      </c>
      <c r="D27" s="89">
        <v>0</v>
      </c>
      <c r="E27" s="140">
        <f t="shared" si="78"/>
        <v>0</v>
      </c>
      <c r="F27" s="41">
        <v>0</v>
      </c>
      <c r="G27" s="98" t="s">
        <v>213</v>
      </c>
      <c r="H27" s="171" t="s">
        <v>546</v>
      </c>
      <c r="I27" s="137" t="s">
        <v>422</v>
      </c>
      <c r="J27" s="132">
        <v>3500</v>
      </c>
      <c r="K27" s="132">
        <v>30000</v>
      </c>
      <c r="L27" s="148">
        <v>800000</v>
      </c>
      <c r="M27" s="151">
        <f t="shared" si="74"/>
        <v>0</v>
      </c>
      <c r="N27" s="139">
        <f t="shared" si="0"/>
        <v>0</v>
      </c>
      <c r="O27" s="139">
        <f t="shared" si="83"/>
        <v>0</v>
      </c>
      <c r="P27" s="133">
        <f t="shared" si="2"/>
        <v>0</v>
      </c>
      <c r="Q27" s="80">
        <f t="shared" si="3"/>
        <v>0</v>
      </c>
      <c r="R27" s="322">
        <f t="shared" si="75"/>
        <v>0</v>
      </c>
      <c r="S27" s="323">
        <f t="shared" si="81"/>
        <v>0</v>
      </c>
      <c r="T27" s="323">
        <f t="shared" si="82"/>
        <v>0</v>
      </c>
      <c r="U27" s="324">
        <f t="shared" si="79"/>
        <v>0.47333333333333338</v>
      </c>
      <c r="V27" s="423"/>
      <c r="W27" s="424">
        <f t="shared" si="48"/>
        <v>0</v>
      </c>
      <c r="X27" s="77">
        <f t="shared" si="49"/>
        <v>0</v>
      </c>
      <c r="Y27" s="77">
        <f t="shared" si="76"/>
        <v>0</v>
      </c>
      <c r="Z27" s="75">
        <f>'Project description'!$I$6</f>
        <v>1.79</v>
      </c>
      <c r="AA27" s="75">
        <f>VLOOKUP(G27,'Project description'!$H$21:$I$24,2,0)</f>
        <v>40000</v>
      </c>
      <c r="AB27" s="86">
        <f t="shared" si="50"/>
        <v>0</v>
      </c>
      <c r="AC27" s="144">
        <f t="shared" si="5"/>
        <v>0</v>
      </c>
      <c r="AD27" s="76">
        <f t="shared" si="6"/>
        <v>0</v>
      </c>
      <c r="AE27" s="76">
        <f t="shared" si="7"/>
        <v>0</v>
      </c>
      <c r="AF27" s="76">
        <f t="shared" si="8"/>
        <v>0</v>
      </c>
      <c r="AG27" s="66">
        <f t="shared" si="9"/>
        <v>0</v>
      </c>
      <c r="AH27" s="67" t="str">
        <f t="shared" si="10"/>
        <v>AccelReached</v>
      </c>
      <c r="AI27" s="66">
        <f t="shared" si="11"/>
        <v>0</v>
      </c>
      <c r="AJ27" s="68">
        <f t="shared" si="12"/>
        <v>0</v>
      </c>
      <c r="AK27" s="61">
        <f t="shared" si="13"/>
        <v>0</v>
      </c>
      <c r="AL27" s="62">
        <f t="shared" si="14"/>
        <v>0</v>
      </c>
      <c r="AM27" s="61">
        <f t="shared" si="51"/>
        <v>0</v>
      </c>
      <c r="AN27" s="61">
        <f t="shared" si="15"/>
        <v>0</v>
      </c>
      <c r="AO27" s="69" t="str">
        <f t="shared" si="16"/>
        <v>AccelLimited</v>
      </c>
      <c r="AP27" s="61">
        <f t="shared" si="17"/>
        <v>0</v>
      </c>
      <c r="AQ27" s="71">
        <f t="shared" si="18"/>
        <v>0</v>
      </c>
      <c r="AR27" s="64">
        <f t="shared" si="52"/>
        <v>0</v>
      </c>
      <c r="AS27" s="72">
        <f t="shared" si="19"/>
        <v>0</v>
      </c>
      <c r="AT27" s="79">
        <f t="shared" si="20"/>
        <v>0</v>
      </c>
      <c r="AU27" s="77">
        <f t="shared" si="21"/>
        <v>0</v>
      </c>
      <c r="AV27" s="138"/>
      <c r="AW27" s="117">
        <f t="shared" si="22"/>
        <v>0</v>
      </c>
      <c r="AX27" s="113"/>
      <c r="AY27" s="113"/>
      <c r="AZ27" s="118">
        <f t="shared" si="53"/>
        <v>0.47333333333333338</v>
      </c>
      <c r="BA27" s="117">
        <f t="shared" si="23"/>
        <v>0</v>
      </c>
      <c r="BB27" s="113">
        <f t="shared" si="24"/>
        <v>0</v>
      </c>
      <c r="BC27" s="113">
        <f t="shared" si="25"/>
        <v>0</v>
      </c>
      <c r="BD27" s="118">
        <f t="shared" si="26"/>
        <v>0.47333333333333338</v>
      </c>
      <c r="BE27" s="114">
        <f t="shared" si="27"/>
        <v>0</v>
      </c>
      <c r="BF27" s="113">
        <f t="shared" si="28"/>
        <v>0</v>
      </c>
      <c r="BG27" s="113">
        <f t="shared" si="54"/>
        <v>0</v>
      </c>
      <c r="BH27" s="118">
        <f t="shared" si="55"/>
        <v>0.47333333333333338</v>
      </c>
      <c r="BI27" s="117">
        <f t="shared" si="29"/>
        <v>0</v>
      </c>
      <c r="BJ27" s="113">
        <f t="shared" si="30"/>
        <v>0</v>
      </c>
      <c r="BK27" s="113">
        <f t="shared" si="31"/>
        <v>0</v>
      </c>
      <c r="BL27" s="118">
        <f t="shared" si="32"/>
        <v>0.47333333333333338</v>
      </c>
      <c r="BM27" s="117">
        <f t="shared" si="33"/>
        <v>0</v>
      </c>
      <c r="BN27" s="113">
        <f t="shared" si="56"/>
        <v>0</v>
      </c>
      <c r="BO27" s="113">
        <f t="shared" si="57"/>
        <v>0</v>
      </c>
      <c r="BP27" s="118">
        <f t="shared" si="34"/>
        <v>0.47333333333333338</v>
      </c>
      <c r="BQ27" s="117">
        <f t="shared" si="35"/>
        <v>0</v>
      </c>
      <c r="BR27" s="113">
        <f t="shared" si="36"/>
        <v>0</v>
      </c>
      <c r="BS27" s="113">
        <f t="shared" si="37"/>
        <v>0</v>
      </c>
      <c r="BT27" s="118">
        <f t="shared" si="38"/>
        <v>0.47333333333333338</v>
      </c>
      <c r="BU27" s="117">
        <f t="shared" si="39"/>
        <v>0</v>
      </c>
      <c r="BV27" s="113">
        <f t="shared" si="40"/>
        <v>0</v>
      </c>
      <c r="BW27" s="113">
        <f t="shared" si="41"/>
        <v>0</v>
      </c>
      <c r="BX27" s="118">
        <f t="shared" si="58"/>
        <v>0.47333333333333338</v>
      </c>
      <c r="BY27" s="117">
        <f t="shared" si="42"/>
        <v>0</v>
      </c>
      <c r="BZ27" s="113">
        <f t="shared" si="43"/>
        <v>0</v>
      </c>
      <c r="CA27" s="113">
        <f t="shared" si="44"/>
        <v>0</v>
      </c>
      <c r="CB27" s="118">
        <f t="shared" si="45"/>
        <v>0.47333333333333338</v>
      </c>
      <c r="CC27" s="161"/>
      <c r="CD27"/>
      <c r="CE27" s="114">
        <f t="shared" si="59"/>
        <v>0.47333333333333338</v>
      </c>
      <c r="CF27" s="114">
        <f t="shared" si="60"/>
        <v>0</v>
      </c>
      <c r="CG27" s="114">
        <f t="shared" si="61"/>
        <v>0</v>
      </c>
      <c r="CH27" s="114">
        <f t="shared" si="62"/>
        <v>0</v>
      </c>
      <c r="CI27" s="114"/>
      <c r="CJ27" s="113">
        <v>3</v>
      </c>
      <c r="CK27" s="113">
        <v>1</v>
      </c>
      <c r="CL27" s="113">
        <f t="shared" si="46"/>
        <v>2</v>
      </c>
      <c r="CM27" s="113">
        <f t="shared" si="46"/>
        <v>3</v>
      </c>
      <c r="CN27" s="113">
        <f t="shared" si="46"/>
        <v>4</v>
      </c>
      <c r="CO27" s="113"/>
      <c r="CP27" s="162"/>
      <c r="CQ27" s="162"/>
      <c r="CR27">
        <f t="shared" si="63"/>
        <v>0</v>
      </c>
      <c r="CS27" s="161"/>
      <c r="CT27">
        <f t="shared" si="47"/>
        <v>5</v>
      </c>
      <c r="CU27"/>
      <c r="CV27"/>
      <c r="CW27"/>
      <c r="CX27" s="161">
        <f t="shared" si="64"/>
        <v>0</v>
      </c>
      <c r="CY27" s="161">
        <f t="shared" si="65"/>
        <v>0</v>
      </c>
      <c r="CZ27" s="161">
        <f t="shared" si="66"/>
        <v>0</v>
      </c>
      <c r="DA27" s="161">
        <f t="shared" si="67"/>
        <v>0</v>
      </c>
      <c r="DB27" s="163">
        <f t="shared" si="68"/>
        <v>0</v>
      </c>
      <c r="DC27" s="161"/>
      <c r="DD27" s="161">
        <f t="shared" si="69"/>
        <v>0</v>
      </c>
      <c r="DE27" s="161">
        <f t="shared" si="70"/>
        <v>0</v>
      </c>
      <c r="DF27" s="161">
        <f t="shared" si="71"/>
        <v>0</v>
      </c>
      <c r="DG27" s="161"/>
      <c r="DH27" s="161">
        <f t="shared" si="72"/>
        <v>0</v>
      </c>
      <c r="DI27" s="161">
        <f t="shared" si="77"/>
        <v>0</v>
      </c>
      <c r="DJ27" s="161">
        <f t="shared" si="73"/>
        <v>0</v>
      </c>
    </row>
    <row r="28" spans="1:114" s="42" customFormat="1" x14ac:dyDescent="0.25">
      <c r="A28" s="305" t="s">
        <v>438</v>
      </c>
      <c r="B28" s="306" t="s">
        <v>579</v>
      </c>
      <c r="C28" s="315">
        <f t="shared" si="80"/>
        <v>0</v>
      </c>
      <c r="D28" s="308">
        <v>0</v>
      </c>
      <c r="E28" s="315">
        <f t="shared" si="78"/>
        <v>0</v>
      </c>
      <c r="F28" s="307">
        <v>0</v>
      </c>
      <c r="G28" s="309" t="s">
        <v>213</v>
      </c>
      <c r="H28" s="308" t="s">
        <v>546</v>
      </c>
      <c r="I28" s="310" t="s">
        <v>422</v>
      </c>
      <c r="J28" s="311">
        <v>3500</v>
      </c>
      <c r="K28" s="311">
        <v>30000</v>
      </c>
      <c r="L28" s="312">
        <v>800000</v>
      </c>
      <c r="M28" s="313">
        <f t="shared" si="74"/>
        <v>0</v>
      </c>
      <c r="N28" s="314">
        <f t="shared" si="0"/>
        <v>0</v>
      </c>
      <c r="O28" s="139">
        <f t="shared" si="83"/>
        <v>0</v>
      </c>
      <c r="P28" s="133">
        <f t="shared" si="2"/>
        <v>0</v>
      </c>
      <c r="Q28" s="80">
        <f t="shared" si="3"/>
        <v>0</v>
      </c>
      <c r="R28" s="319">
        <f t="shared" si="75"/>
        <v>0</v>
      </c>
      <c r="S28" s="320">
        <f t="shared" si="81"/>
        <v>0</v>
      </c>
      <c r="T28" s="320">
        <f t="shared" si="82"/>
        <v>0</v>
      </c>
      <c r="U28" s="321">
        <f t="shared" si="79"/>
        <v>0.47333333333333338</v>
      </c>
      <c r="V28" s="423"/>
      <c r="W28" s="424">
        <f t="shared" si="48"/>
        <v>0</v>
      </c>
      <c r="X28" s="77">
        <f t="shared" si="49"/>
        <v>0</v>
      </c>
      <c r="Y28" s="77">
        <f t="shared" si="76"/>
        <v>0</v>
      </c>
      <c r="Z28" s="75">
        <f>'Project description'!$I$6</f>
        <v>1.79</v>
      </c>
      <c r="AA28" s="75">
        <f>VLOOKUP(G28,'Project description'!$H$21:$I$24,2,0)</f>
        <v>40000</v>
      </c>
      <c r="AB28" s="86">
        <f t="shared" si="50"/>
        <v>0</v>
      </c>
      <c r="AC28" s="144">
        <f t="shared" si="5"/>
        <v>0</v>
      </c>
      <c r="AD28" s="76">
        <f t="shared" si="6"/>
        <v>0</v>
      </c>
      <c r="AE28" s="76">
        <f t="shared" si="7"/>
        <v>0</v>
      </c>
      <c r="AF28" s="76">
        <f t="shared" si="8"/>
        <v>0</v>
      </c>
      <c r="AG28" s="66">
        <f t="shared" si="9"/>
        <v>0</v>
      </c>
      <c r="AH28" s="67" t="str">
        <f t="shared" si="10"/>
        <v>AccelReached</v>
      </c>
      <c r="AI28" s="66">
        <f t="shared" si="11"/>
        <v>0</v>
      </c>
      <c r="AJ28" s="68">
        <f t="shared" si="12"/>
        <v>0</v>
      </c>
      <c r="AK28" s="61">
        <f t="shared" si="13"/>
        <v>0</v>
      </c>
      <c r="AL28" s="62">
        <f t="shared" si="14"/>
        <v>0</v>
      </c>
      <c r="AM28" s="61">
        <f t="shared" si="51"/>
        <v>0</v>
      </c>
      <c r="AN28" s="61">
        <f t="shared" si="15"/>
        <v>0</v>
      </c>
      <c r="AO28" s="69" t="str">
        <f t="shared" si="16"/>
        <v>AccelLimited</v>
      </c>
      <c r="AP28" s="61">
        <f t="shared" si="17"/>
        <v>0</v>
      </c>
      <c r="AQ28" s="71">
        <f t="shared" si="18"/>
        <v>0</v>
      </c>
      <c r="AR28" s="64">
        <f t="shared" si="52"/>
        <v>0</v>
      </c>
      <c r="AS28" s="72">
        <f t="shared" si="19"/>
        <v>0</v>
      </c>
      <c r="AT28" s="79">
        <f t="shared" si="20"/>
        <v>0</v>
      </c>
      <c r="AU28" s="77">
        <f t="shared" si="21"/>
        <v>0</v>
      </c>
      <c r="AV28" s="138"/>
      <c r="AW28" s="117">
        <f t="shared" si="22"/>
        <v>0</v>
      </c>
      <c r="AX28" s="113"/>
      <c r="AY28" s="113"/>
      <c r="AZ28" s="118">
        <f t="shared" si="53"/>
        <v>0.47333333333333338</v>
      </c>
      <c r="BA28" s="117">
        <f t="shared" ref="BA28:BA69" si="84">1/6*AF28*AQ28*AQ28*AQ28+AW28</f>
        <v>0</v>
      </c>
      <c r="BB28" s="113">
        <f t="shared" si="24"/>
        <v>0</v>
      </c>
      <c r="BC28" s="113">
        <f t="shared" si="25"/>
        <v>0</v>
      </c>
      <c r="BD28" s="118">
        <f t="shared" ref="BD28:BD69" si="85">AQ28+AZ28</f>
        <v>0.47333333333333338</v>
      </c>
      <c r="BE28" s="114">
        <f t="shared" si="27"/>
        <v>0</v>
      </c>
      <c r="BF28" s="113">
        <f t="shared" si="28"/>
        <v>0</v>
      </c>
      <c r="BG28" s="113">
        <f t="shared" si="54"/>
        <v>0</v>
      </c>
      <c r="BH28" s="118">
        <f t="shared" si="55"/>
        <v>0.47333333333333338</v>
      </c>
      <c r="BI28" s="117">
        <f t="shared" si="29"/>
        <v>0</v>
      </c>
      <c r="BJ28" s="113">
        <f t="shared" ref="BJ28:BJ69" si="86">BF28+BG28*AQ28-0.5*AF28*AQ28*AQ28</f>
        <v>0</v>
      </c>
      <c r="BK28" s="113">
        <f t="shared" ref="BK28:BK69" si="87">BG28-AF28*AQ28</f>
        <v>0</v>
      </c>
      <c r="BL28" s="118">
        <f t="shared" ref="BL28:BL69" si="88">BH28+AQ28</f>
        <v>0.47333333333333338</v>
      </c>
      <c r="BM28" s="117">
        <f t="shared" ref="BM28:BM69" si="89">BI28+AS28*AD28</f>
        <v>0</v>
      </c>
      <c r="BN28" s="113">
        <f t="shared" si="56"/>
        <v>0</v>
      </c>
      <c r="BO28" s="113">
        <f t="shared" si="57"/>
        <v>0</v>
      </c>
      <c r="BP28" s="118">
        <f t="shared" ref="BP28:BP69" si="90">BL28+AS28</f>
        <v>0.47333333333333338</v>
      </c>
      <c r="BQ28" s="117">
        <f t="shared" ref="BQ28:BQ69" si="91">BM28+BN28*AQ28-0.5*BO28*AQ28*AQ28-1/6*AF28*AQ28*AQ28*AQ28</f>
        <v>0</v>
      </c>
      <c r="BR28" s="113">
        <f t="shared" ref="BR28:BR69" si="92">BN28+BO28*AQ28-0.5*AF28*AQ28*AQ28</f>
        <v>0</v>
      </c>
      <c r="BS28" s="113">
        <f t="shared" ref="BS28:BS69" si="93">BO28-AF28*AQ28</f>
        <v>0</v>
      </c>
      <c r="BT28" s="118">
        <f t="shared" ref="BT28:BT69" si="94">BP28+AQ28</f>
        <v>0.47333333333333338</v>
      </c>
      <c r="BU28" s="117">
        <f t="shared" si="39"/>
        <v>0</v>
      </c>
      <c r="BV28" s="113">
        <f t="shared" si="40"/>
        <v>0</v>
      </c>
      <c r="BW28" s="113">
        <f t="shared" si="41"/>
        <v>0</v>
      </c>
      <c r="BX28" s="118">
        <f t="shared" si="58"/>
        <v>0.47333333333333338</v>
      </c>
      <c r="BY28" s="117">
        <f t="shared" si="42"/>
        <v>0</v>
      </c>
      <c r="BZ28" s="113">
        <f t="shared" ref="BZ28:BZ46" si="95">BV28+BW28*AQ28+0.5*AF28*AQ28*AQ28</f>
        <v>0</v>
      </c>
      <c r="CA28" s="113">
        <f t="shared" ref="CA28:CA46" si="96">BW28+AF28*AQ28</f>
        <v>0</v>
      </c>
      <c r="CB28" s="118">
        <f t="shared" ref="CB28:CB46" si="97">BX28+AQ28</f>
        <v>0.47333333333333338</v>
      </c>
      <c r="CC28" s="161"/>
      <c r="CD28"/>
      <c r="CE28" s="114">
        <f t="shared" si="59"/>
        <v>0.47333333333333338</v>
      </c>
      <c r="CF28" s="114">
        <f t="shared" si="60"/>
        <v>0</v>
      </c>
      <c r="CG28" s="114">
        <f t="shared" si="61"/>
        <v>0</v>
      </c>
      <c r="CH28" s="114">
        <f t="shared" si="62"/>
        <v>0</v>
      </c>
      <c r="CI28" s="114"/>
      <c r="CJ28" s="113">
        <v>3</v>
      </c>
      <c r="CK28" s="113">
        <v>5</v>
      </c>
      <c r="CL28" s="113">
        <f t="shared" si="46"/>
        <v>6</v>
      </c>
      <c r="CM28" s="113">
        <f t="shared" si="46"/>
        <v>7</v>
      </c>
      <c r="CN28" s="113">
        <f t="shared" si="46"/>
        <v>8</v>
      </c>
      <c r="CO28" s="113"/>
      <c r="CP28" s="162"/>
      <c r="CQ28" s="162"/>
      <c r="CR28">
        <f t="shared" si="63"/>
        <v>0</v>
      </c>
      <c r="CS28" s="161"/>
      <c r="CT28">
        <f t="shared" si="47"/>
        <v>5</v>
      </c>
      <c r="CU28"/>
      <c r="CV28"/>
      <c r="CW28"/>
      <c r="CX28" s="161">
        <f t="shared" si="64"/>
        <v>0</v>
      </c>
      <c r="CY28" s="161">
        <f t="shared" si="65"/>
        <v>0</v>
      </c>
      <c r="CZ28" s="161">
        <f t="shared" si="66"/>
        <v>0</v>
      </c>
      <c r="DA28" s="161">
        <f t="shared" si="67"/>
        <v>0</v>
      </c>
      <c r="DB28" s="163">
        <f t="shared" si="68"/>
        <v>0</v>
      </c>
      <c r="DC28" s="161"/>
      <c r="DD28" s="161">
        <f t="shared" si="69"/>
        <v>0</v>
      </c>
      <c r="DE28" s="161">
        <f t="shared" si="70"/>
        <v>0</v>
      </c>
      <c r="DF28" s="161">
        <f t="shared" si="71"/>
        <v>0</v>
      </c>
      <c r="DG28" s="161"/>
      <c r="DH28" s="161">
        <f t="shared" si="72"/>
        <v>0</v>
      </c>
      <c r="DI28" s="161">
        <f t="shared" si="77"/>
        <v>0</v>
      </c>
      <c r="DJ28" s="161">
        <f t="shared" si="73"/>
        <v>0</v>
      </c>
    </row>
    <row r="29" spans="1:114" s="42" customFormat="1" x14ac:dyDescent="0.25">
      <c r="A29" s="93" t="s">
        <v>438</v>
      </c>
      <c r="B29" s="282" t="s">
        <v>579</v>
      </c>
      <c r="C29" s="140">
        <f t="shared" si="80"/>
        <v>0</v>
      </c>
      <c r="D29" s="89">
        <v>0</v>
      </c>
      <c r="E29" s="140">
        <f t="shared" si="78"/>
        <v>0</v>
      </c>
      <c r="F29" s="41">
        <v>0</v>
      </c>
      <c r="G29" s="98" t="s">
        <v>213</v>
      </c>
      <c r="H29" s="171" t="s">
        <v>546</v>
      </c>
      <c r="I29" s="137" t="s">
        <v>422</v>
      </c>
      <c r="J29" s="132">
        <v>3500</v>
      </c>
      <c r="K29" s="132">
        <v>30000</v>
      </c>
      <c r="L29" s="148">
        <v>800000</v>
      </c>
      <c r="M29" s="151">
        <f t="shared" si="74"/>
        <v>0</v>
      </c>
      <c r="N29" s="139">
        <f t="shared" si="0"/>
        <v>0</v>
      </c>
      <c r="O29" s="139">
        <f t="shared" si="83"/>
        <v>0</v>
      </c>
      <c r="P29" s="133">
        <f t="shared" si="2"/>
        <v>0</v>
      </c>
      <c r="Q29" s="80">
        <f t="shared" si="3"/>
        <v>0</v>
      </c>
      <c r="R29" s="322">
        <f t="shared" si="75"/>
        <v>0</v>
      </c>
      <c r="S29" s="323">
        <f t="shared" si="81"/>
        <v>0</v>
      </c>
      <c r="T29" s="323">
        <f t="shared" si="82"/>
        <v>0</v>
      </c>
      <c r="U29" s="324">
        <f t="shared" si="79"/>
        <v>0.47333333333333338</v>
      </c>
      <c r="V29" s="423"/>
      <c r="W29" s="424">
        <f t="shared" si="48"/>
        <v>0</v>
      </c>
      <c r="X29" s="77">
        <f t="shared" si="49"/>
        <v>0</v>
      </c>
      <c r="Y29" s="77">
        <f t="shared" si="76"/>
        <v>0</v>
      </c>
      <c r="Z29" s="75">
        <f>'Project description'!$I$6</f>
        <v>1.79</v>
      </c>
      <c r="AA29" s="75">
        <f>VLOOKUP(G29,'Project description'!$H$21:$I$24,2,0)</f>
        <v>40000</v>
      </c>
      <c r="AB29" s="86">
        <f t="shared" si="50"/>
        <v>0</v>
      </c>
      <c r="AC29" s="144">
        <f t="shared" si="5"/>
        <v>0</v>
      </c>
      <c r="AD29" s="76">
        <f t="shared" si="6"/>
        <v>0</v>
      </c>
      <c r="AE29" s="76">
        <f t="shared" si="7"/>
        <v>0</v>
      </c>
      <c r="AF29" s="76">
        <f t="shared" si="8"/>
        <v>0</v>
      </c>
      <c r="AG29" s="66">
        <f t="shared" si="9"/>
        <v>0</v>
      </c>
      <c r="AH29" s="67" t="str">
        <f t="shared" si="10"/>
        <v>AccelReached</v>
      </c>
      <c r="AI29" s="66">
        <f t="shared" si="11"/>
        <v>0</v>
      </c>
      <c r="AJ29" s="68">
        <f t="shared" si="12"/>
        <v>0</v>
      </c>
      <c r="AK29" s="61">
        <f t="shared" si="13"/>
        <v>0</v>
      </c>
      <c r="AL29" s="62">
        <f t="shared" si="14"/>
        <v>0</v>
      </c>
      <c r="AM29" s="61">
        <f t="shared" si="51"/>
        <v>0</v>
      </c>
      <c r="AN29" s="61">
        <f t="shared" si="15"/>
        <v>0</v>
      </c>
      <c r="AO29" s="69" t="str">
        <f t="shared" si="16"/>
        <v>AccelLimited</v>
      </c>
      <c r="AP29" s="61">
        <f t="shared" si="17"/>
        <v>0</v>
      </c>
      <c r="AQ29" s="71">
        <f t="shared" si="18"/>
        <v>0</v>
      </c>
      <c r="AR29" s="64">
        <f t="shared" si="52"/>
        <v>0</v>
      </c>
      <c r="AS29" s="72">
        <f t="shared" si="19"/>
        <v>0</v>
      </c>
      <c r="AT29" s="79">
        <f t="shared" si="20"/>
        <v>0</v>
      </c>
      <c r="AU29" s="77">
        <f t="shared" si="21"/>
        <v>0</v>
      </c>
      <c r="AV29" s="138"/>
      <c r="AW29" s="117">
        <f t="shared" si="22"/>
        <v>0</v>
      </c>
      <c r="AX29" s="113"/>
      <c r="AY29" s="113"/>
      <c r="AZ29" s="118">
        <f t="shared" si="53"/>
        <v>0.47333333333333338</v>
      </c>
      <c r="BA29" s="117">
        <f t="shared" si="84"/>
        <v>0</v>
      </c>
      <c r="BB29" s="113">
        <f t="shared" si="24"/>
        <v>0</v>
      </c>
      <c r="BC29" s="113">
        <f t="shared" si="25"/>
        <v>0</v>
      </c>
      <c r="BD29" s="118">
        <f t="shared" si="85"/>
        <v>0.47333333333333338</v>
      </c>
      <c r="BE29" s="114">
        <f t="shared" si="27"/>
        <v>0</v>
      </c>
      <c r="BF29" s="113">
        <f t="shared" si="28"/>
        <v>0</v>
      </c>
      <c r="BG29" s="113">
        <f t="shared" si="54"/>
        <v>0</v>
      </c>
      <c r="BH29" s="118">
        <f t="shared" si="55"/>
        <v>0.47333333333333338</v>
      </c>
      <c r="BI29" s="117">
        <f t="shared" si="29"/>
        <v>0</v>
      </c>
      <c r="BJ29" s="113">
        <f t="shared" si="86"/>
        <v>0</v>
      </c>
      <c r="BK29" s="113">
        <f t="shared" si="87"/>
        <v>0</v>
      </c>
      <c r="BL29" s="118">
        <f t="shared" si="88"/>
        <v>0.47333333333333338</v>
      </c>
      <c r="BM29" s="117">
        <f t="shared" si="89"/>
        <v>0</v>
      </c>
      <c r="BN29" s="113">
        <f t="shared" si="56"/>
        <v>0</v>
      </c>
      <c r="BO29" s="113">
        <f t="shared" si="57"/>
        <v>0</v>
      </c>
      <c r="BP29" s="118">
        <f t="shared" si="90"/>
        <v>0.47333333333333338</v>
      </c>
      <c r="BQ29" s="117">
        <f t="shared" si="91"/>
        <v>0</v>
      </c>
      <c r="BR29" s="113">
        <f t="shared" si="92"/>
        <v>0</v>
      </c>
      <c r="BS29" s="113">
        <f t="shared" si="93"/>
        <v>0</v>
      </c>
      <c r="BT29" s="118">
        <f t="shared" si="94"/>
        <v>0.47333333333333338</v>
      </c>
      <c r="BU29" s="117">
        <f t="shared" si="39"/>
        <v>0</v>
      </c>
      <c r="BV29" s="113">
        <f t="shared" si="40"/>
        <v>0</v>
      </c>
      <c r="BW29" s="113">
        <f t="shared" si="41"/>
        <v>0</v>
      </c>
      <c r="BX29" s="118">
        <f t="shared" si="58"/>
        <v>0.47333333333333338</v>
      </c>
      <c r="BY29" s="117">
        <f t="shared" si="42"/>
        <v>0</v>
      </c>
      <c r="BZ29" s="113">
        <f t="shared" si="95"/>
        <v>0</v>
      </c>
      <c r="CA29" s="113">
        <f t="shared" si="96"/>
        <v>0</v>
      </c>
      <c r="CB29" s="118">
        <f t="shared" si="97"/>
        <v>0.47333333333333338</v>
      </c>
      <c r="CC29" s="161"/>
      <c r="CD29"/>
      <c r="CE29" s="114">
        <f t="shared" si="59"/>
        <v>0.47333333333333338</v>
      </c>
      <c r="CF29" s="114">
        <f t="shared" si="60"/>
        <v>0</v>
      </c>
      <c r="CG29" s="114">
        <f t="shared" si="61"/>
        <v>0</v>
      </c>
      <c r="CH29" s="114">
        <f t="shared" si="62"/>
        <v>0</v>
      </c>
      <c r="CI29" s="114"/>
      <c r="CJ29" s="113">
        <v>3</v>
      </c>
      <c r="CK29" s="113">
        <v>9</v>
      </c>
      <c r="CL29" s="113">
        <f t="shared" si="46"/>
        <v>10</v>
      </c>
      <c r="CM29" s="113">
        <f t="shared" si="46"/>
        <v>11</v>
      </c>
      <c r="CN29" s="113">
        <f t="shared" si="46"/>
        <v>12</v>
      </c>
      <c r="CO29" s="113"/>
      <c r="CP29" s="162"/>
      <c r="CQ29" s="162"/>
      <c r="CR29">
        <f t="shared" si="63"/>
        <v>0</v>
      </c>
      <c r="CS29" s="161"/>
      <c r="CT29">
        <f t="shared" si="47"/>
        <v>5</v>
      </c>
      <c r="CU29"/>
      <c r="CV29"/>
      <c r="CW29"/>
      <c r="CX29" s="161">
        <f t="shared" si="64"/>
        <v>0</v>
      </c>
      <c r="CY29" s="161">
        <f t="shared" si="65"/>
        <v>0</v>
      </c>
      <c r="CZ29" s="161">
        <f t="shared" si="66"/>
        <v>0</v>
      </c>
      <c r="DA29" s="161">
        <f t="shared" si="67"/>
        <v>0</v>
      </c>
      <c r="DB29" s="163">
        <f t="shared" si="68"/>
        <v>0</v>
      </c>
      <c r="DC29" s="161"/>
      <c r="DD29" s="161">
        <f t="shared" si="69"/>
        <v>0</v>
      </c>
      <c r="DE29" s="161">
        <f t="shared" si="70"/>
        <v>0</v>
      </c>
      <c r="DF29" s="161">
        <f t="shared" si="71"/>
        <v>0</v>
      </c>
      <c r="DG29" s="161"/>
      <c r="DH29" s="161">
        <f t="shared" si="72"/>
        <v>0</v>
      </c>
      <c r="DI29" s="161">
        <f t="shared" si="77"/>
        <v>0</v>
      </c>
      <c r="DJ29" s="161">
        <f t="shared" si="73"/>
        <v>0</v>
      </c>
    </row>
    <row r="30" spans="1:114" s="42" customFormat="1" x14ac:dyDescent="0.25">
      <c r="A30" s="305" t="s">
        <v>438</v>
      </c>
      <c r="B30" s="306" t="s">
        <v>579</v>
      </c>
      <c r="C30" s="315">
        <f t="shared" si="80"/>
        <v>0</v>
      </c>
      <c r="D30" s="308">
        <v>0</v>
      </c>
      <c r="E30" s="315">
        <f t="shared" si="78"/>
        <v>0</v>
      </c>
      <c r="F30" s="307">
        <v>0</v>
      </c>
      <c r="G30" s="309" t="s">
        <v>213</v>
      </c>
      <c r="H30" s="308" t="s">
        <v>546</v>
      </c>
      <c r="I30" s="310" t="s">
        <v>422</v>
      </c>
      <c r="J30" s="311">
        <v>3500</v>
      </c>
      <c r="K30" s="311">
        <v>30000</v>
      </c>
      <c r="L30" s="312">
        <v>800000</v>
      </c>
      <c r="M30" s="313">
        <f t="shared" si="74"/>
        <v>0</v>
      </c>
      <c r="N30" s="314">
        <f t="shared" si="0"/>
        <v>0</v>
      </c>
      <c r="O30" s="139">
        <f t="shared" si="83"/>
        <v>0</v>
      </c>
      <c r="P30" s="133">
        <f t="shared" si="2"/>
        <v>0</v>
      </c>
      <c r="Q30" s="80">
        <f t="shared" si="3"/>
        <v>0</v>
      </c>
      <c r="R30" s="319">
        <f t="shared" si="75"/>
        <v>0</v>
      </c>
      <c r="S30" s="320">
        <f t="shared" si="81"/>
        <v>0</v>
      </c>
      <c r="T30" s="320">
        <f t="shared" si="82"/>
        <v>0</v>
      </c>
      <c r="U30" s="321">
        <f t="shared" si="79"/>
        <v>0.47333333333333338</v>
      </c>
      <c r="V30" s="423"/>
      <c r="W30" s="424">
        <f t="shared" si="48"/>
        <v>0</v>
      </c>
      <c r="X30" s="77">
        <f t="shared" si="49"/>
        <v>0</v>
      </c>
      <c r="Y30" s="77">
        <f t="shared" si="76"/>
        <v>0</v>
      </c>
      <c r="Z30" s="75">
        <f>'Project description'!$I$6</f>
        <v>1.79</v>
      </c>
      <c r="AA30" s="75">
        <f>VLOOKUP(G30,'Project description'!$H$21:$I$24,2,0)</f>
        <v>40000</v>
      </c>
      <c r="AB30" s="86">
        <f t="shared" si="50"/>
        <v>0</v>
      </c>
      <c r="AC30" s="144">
        <f t="shared" si="5"/>
        <v>0</v>
      </c>
      <c r="AD30" s="76">
        <f t="shared" si="6"/>
        <v>0</v>
      </c>
      <c r="AE30" s="76">
        <f t="shared" si="7"/>
        <v>0</v>
      </c>
      <c r="AF30" s="76">
        <f t="shared" si="8"/>
        <v>0</v>
      </c>
      <c r="AG30" s="66">
        <f t="shared" si="9"/>
        <v>0</v>
      </c>
      <c r="AH30" s="67" t="str">
        <f t="shared" si="10"/>
        <v>AccelReached</v>
      </c>
      <c r="AI30" s="66">
        <f t="shared" si="11"/>
        <v>0</v>
      </c>
      <c r="AJ30" s="68">
        <f t="shared" si="12"/>
        <v>0</v>
      </c>
      <c r="AK30" s="61">
        <f t="shared" si="13"/>
        <v>0</v>
      </c>
      <c r="AL30" s="62">
        <f t="shared" si="14"/>
        <v>0</v>
      </c>
      <c r="AM30" s="61">
        <f t="shared" si="51"/>
        <v>0</v>
      </c>
      <c r="AN30" s="61">
        <f t="shared" si="15"/>
        <v>0</v>
      </c>
      <c r="AO30" s="69" t="str">
        <f t="shared" si="16"/>
        <v>AccelLimited</v>
      </c>
      <c r="AP30" s="61">
        <f t="shared" si="17"/>
        <v>0</v>
      </c>
      <c r="AQ30" s="71">
        <f t="shared" si="18"/>
        <v>0</v>
      </c>
      <c r="AR30" s="64">
        <f t="shared" si="52"/>
        <v>0</v>
      </c>
      <c r="AS30" s="72">
        <f t="shared" si="19"/>
        <v>0</v>
      </c>
      <c r="AT30" s="79">
        <f t="shared" si="20"/>
        <v>0</v>
      </c>
      <c r="AU30" s="77">
        <f t="shared" si="21"/>
        <v>0</v>
      </c>
      <c r="AV30" s="138"/>
      <c r="AW30" s="117">
        <f t="shared" si="22"/>
        <v>0</v>
      </c>
      <c r="AX30" s="113"/>
      <c r="AY30" s="113"/>
      <c r="AZ30" s="118">
        <f t="shared" si="53"/>
        <v>0.47333333333333338</v>
      </c>
      <c r="BA30" s="117">
        <f t="shared" si="84"/>
        <v>0</v>
      </c>
      <c r="BB30" s="113">
        <f t="shared" si="24"/>
        <v>0</v>
      </c>
      <c r="BC30" s="113">
        <f t="shared" si="25"/>
        <v>0</v>
      </c>
      <c r="BD30" s="118">
        <f t="shared" si="85"/>
        <v>0.47333333333333338</v>
      </c>
      <c r="BE30" s="114">
        <f t="shared" si="27"/>
        <v>0</v>
      </c>
      <c r="BF30" s="113">
        <f t="shared" si="28"/>
        <v>0</v>
      </c>
      <c r="BG30" s="113">
        <f t="shared" si="54"/>
        <v>0</v>
      </c>
      <c r="BH30" s="118">
        <f t="shared" si="55"/>
        <v>0.47333333333333338</v>
      </c>
      <c r="BI30" s="117">
        <f t="shared" si="29"/>
        <v>0</v>
      </c>
      <c r="BJ30" s="113">
        <f t="shared" si="86"/>
        <v>0</v>
      </c>
      <c r="BK30" s="113">
        <f t="shared" si="87"/>
        <v>0</v>
      </c>
      <c r="BL30" s="118">
        <f t="shared" si="88"/>
        <v>0.47333333333333338</v>
      </c>
      <c r="BM30" s="117">
        <f t="shared" si="89"/>
        <v>0</v>
      </c>
      <c r="BN30" s="113">
        <f t="shared" si="56"/>
        <v>0</v>
      </c>
      <c r="BO30" s="113">
        <f t="shared" si="57"/>
        <v>0</v>
      </c>
      <c r="BP30" s="118">
        <f t="shared" si="90"/>
        <v>0.47333333333333338</v>
      </c>
      <c r="BQ30" s="117">
        <f t="shared" si="91"/>
        <v>0</v>
      </c>
      <c r="BR30" s="113">
        <f t="shared" si="92"/>
        <v>0</v>
      </c>
      <c r="BS30" s="113">
        <f t="shared" si="93"/>
        <v>0</v>
      </c>
      <c r="BT30" s="118">
        <f t="shared" si="94"/>
        <v>0.47333333333333338</v>
      </c>
      <c r="BU30" s="117">
        <f t="shared" si="39"/>
        <v>0</v>
      </c>
      <c r="BV30" s="113">
        <f t="shared" si="40"/>
        <v>0</v>
      </c>
      <c r="BW30" s="113">
        <f t="shared" si="41"/>
        <v>0</v>
      </c>
      <c r="BX30" s="118">
        <f t="shared" si="58"/>
        <v>0.47333333333333338</v>
      </c>
      <c r="BY30" s="117">
        <f t="shared" si="42"/>
        <v>0</v>
      </c>
      <c r="BZ30" s="113">
        <f t="shared" si="95"/>
        <v>0</v>
      </c>
      <c r="CA30" s="113">
        <f t="shared" si="96"/>
        <v>0</v>
      </c>
      <c r="CB30" s="118">
        <f t="shared" si="97"/>
        <v>0.47333333333333338</v>
      </c>
      <c r="CC30" s="161"/>
      <c r="CD30"/>
      <c r="CE30" s="114">
        <f t="shared" si="59"/>
        <v>0.47333333333333338</v>
      </c>
      <c r="CF30" s="114">
        <f t="shared" si="60"/>
        <v>0</v>
      </c>
      <c r="CG30" s="114">
        <f t="shared" si="61"/>
        <v>0</v>
      </c>
      <c r="CH30" s="114">
        <f t="shared" si="62"/>
        <v>0</v>
      </c>
      <c r="CI30" s="114"/>
      <c r="CJ30" s="113">
        <v>3</v>
      </c>
      <c r="CK30" s="113">
        <v>13</v>
      </c>
      <c r="CL30" s="113">
        <f t="shared" si="46"/>
        <v>14</v>
      </c>
      <c r="CM30" s="113">
        <f t="shared" si="46"/>
        <v>15</v>
      </c>
      <c r="CN30" s="113">
        <f t="shared" si="46"/>
        <v>16</v>
      </c>
      <c r="CO30" s="113"/>
      <c r="CP30" s="162"/>
      <c r="CQ30" s="162"/>
      <c r="CR30">
        <f t="shared" si="63"/>
        <v>0</v>
      </c>
      <c r="CS30" s="161"/>
      <c r="CT30">
        <f t="shared" si="47"/>
        <v>5</v>
      </c>
      <c r="CU30"/>
      <c r="CV30"/>
      <c r="CW30"/>
      <c r="CX30" s="161">
        <f t="shared" si="64"/>
        <v>0</v>
      </c>
      <c r="CY30" s="161">
        <f t="shared" si="65"/>
        <v>0</v>
      </c>
      <c r="CZ30" s="161">
        <f t="shared" si="66"/>
        <v>0</v>
      </c>
      <c r="DA30" s="161">
        <f t="shared" si="67"/>
        <v>0</v>
      </c>
      <c r="DB30" s="163">
        <f t="shared" si="68"/>
        <v>0</v>
      </c>
      <c r="DC30" s="161"/>
      <c r="DD30" s="161">
        <f t="shared" si="69"/>
        <v>0</v>
      </c>
      <c r="DE30" s="161">
        <f t="shared" si="70"/>
        <v>0</v>
      </c>
      <c r="DF30" s="161">
        <f t="shared" si="71"/>
        <v>0</v>
      </c>
      <c r="DG30" s="161"/>
      <c r="DH30" s="161">
        <f t="shared" si="72"/>
        <v>0</v>
      </c>
      <c r="DI30" s="161">
        <f t="shared" si="77"/>
        <v>0</v>
      </c>
      <c r="DJ30" s="161"/>
    </row>
    <row r="31" spans="1:114" s="42" customFormat="1" x14ac:dyDescent="0.25">
      <c r="A31" s="93" t="s">
        <v>438</v>
      </c>
      <c r="B31" s="282" t="s">
        <v>579</v>
      </c>
      <c r="C31" s="140">
        <f t="shared" si="80"/>
        <v>0</v>
      </c>
      <c r="D31" s="89">
        <v>0</v>
      </c>
      <c r="E31" s="140">
        <f t="shared" si="78"/>
        <v>0</v>
      </c>
      <c r="F31" s="41">
        <v>0</v>
      </c>
      <c r="G31" s="98" t="s">
        <v>213</v>
      </c>
      <c r="H31" s="171" t="s">
        <v>546</v>
      </c>
      <c r="I31" s="137" t="s">
        <v>422</v>
      </c>
      <c r="J31" s="132">
        <v>3500</v>
      </c>
      <c r="K31" s="132">
        <v>30000</v>
      </c>
      <c r="L31" s="148">
        <v>800000</v>
      </c>
      <c r="M31" s="151">
        <f t="shared" si="74"/>
        <v>0</v>
      </c>
      <c r="N31" s="139">
        <f t="shared" si="0"/>
        <v>0</v>
      </c>
      <c r="O31" s="139">
        <f t="shared" si="83"/>
        <v>0</v>
      </c>
      <c r="P31" s="133">
        <f t="shared" si="2"/>
        <v>0</v>
      </c>
      <c r="Q31" s="80">
        <f t="shared" si="3"/>
        <v>0</v>
      </c>
      <c r="R31" s="322">
        <f t="shared" si="75"/>
        <v>0</v>
      </c>
      <c r="S31" s="323">
        <f t="shared" si="81"/>
        <v>0</v>
      </c>
      <c r="T31" s="323">
        <f t="shared" si="82"/>
        <v>0</v>
      </c>
      <c r="U31" s="324">
        <f t="shared" si="79"/>
        <v>0.47333333333333338</v>
      </c>
      <c r="V31" s="423"/>
      <c r="W31" s="424">
        <f t="shared" si="48"/>
        <v>0</v>
      </c>
      <c r="X31" s="77">
        <f t="shared" si="49"/>
        <v>0</v>
      </c>
      <c r="Y31" s="77">
        <f t="shared" si="76"/>
        <v>0</v>
      </c>
      <c r="Z31" s="75">
        <f>'Project description'!$I$6</f>
        <v>1.79</v>
      </c>
      <c r="AA31" s="75">
        <f>VLOOKUP(G31,'Project description'!$H$21:$I$24,2,0)</f>
        <v>40000</v>
      </c>
      <c r="AB31" s="86">
        <f t="shared" si="50"/>
        <v>0</v>
      </c>
      <c r="AC31" s="144">
        <f t="shared" si="5"/>
        <v>0</v>
      </c>
      <c r="AD31" s="76">
        <f t="shared" si="6"/>
        <v>0</v>
      </c>
      <c r="AE31" s="76">
        <f t="shared" si="7"/>
        <v>0</v>
      </c>
      <c r="AF31" s="76">
        <f t="shared" si="8"/>
        <v>0</v>
      </c>
      <c r="AG31" s="66">
        <f t="shared" si="9"/>
        <v>0</v>
      </c>
      <c r="AH31" s="67" t="str">
        <f t="shared" si="10"/>
        <v>AccelReached</v>
      </c>
      <c r="AI31" s="66">
        <f t="shared" si="11"/>
        <v>0</v>
      </c>
      <c r="AJ31" s="68">
        <f t="shared" si="12"/>
        <v>0</v>
      </c>
      <c r="AK31" s="61">
        <f t="shared" si="13"/>
        <v>0</v>
      </c>
      <c r="AL31" s="62">
        <f t="shared" si="14"/>
        <v>0</v>
      </c>
      <c r="AM31" s="61">
        <f t="shared" si="51"/>
        <v>0</v>
      </c>
      <c r="AN31" s="61">
        <f t="shared" si="15"/>
        <v>0</v>
      </c>
      <c r="AO31" s="69" t="str">
        <f t="shared" si="16"/>
        <v>AccelLimited</v>
      </c>
      <c r="AP31" s="61">
        <f t="shared" si="17"/>
        <v>0</v>
      </c>
      <c r="AQ31" s="71">
        <f t="shared" si="18"/>
        <v>0</v>
      </c>
      <c r="AR31" s="64">
        <f t="shared" si="52"/>
        <v>0</v>
      </c>
      <c r="AS31" s="72">
        <f t="shared" si="19"/>
        <v>0</v>
      </c>
      <c r="AT31" s="79">
        <f t="shared" si="20"/>
        <v>0</v>
      </c>
      <c r="AU31" s="77">
        <f t="shared" si="21"/>
        <v>0</v>
      </c>
      <c r="AV31" s="138"/>
      <c r="AW31" s="117">
        <f t="shared" si="22"/>
        <v>0</v>
      </c>
      <c r="AX31" s="113"/>
      <c r="AY31" s="113"/>
      <c r="AZ31" s="118">
        <f t="shared" si="53"/>
        <v>0.47333333333333338</v>
      </c>
      <c r="BA31" s="117">
        <f t="shared" si="84"/>
        <v>0</v>
      </c>
      <c r="BB31" s="113">
        <f t="shared" si="24"/>
        <v>0</v>
      </c>
      <c r="BC31" s="113">
        <f t="shared" si="25"/>
        <v>0</v>
      </c>
      <c r="BD31" s="118">
        <f t="shared" si="85"/>
        <v>0.47333333333333338</v>
      </c>
      <c r="BE31" s="114">
        <f t="shared" si="27"/>
        <v>0</v>
      </c>
      <c r="BF31" s="113">
        <f t="shared" si="28"/>
        <v>0</v>
      </c>
      <c r="BG31" s="113">
        <f t="shared" si="54"/>
        <v>0</v>
      </c>
      <c r="BH31" s="118">
        <f t="shared" si="55"/>
        <v>0.47333333333333338</v>
      </c>
      <c r="BI31" s="117">
        <f t="shared" si="29"/>
        <v>0</v>
      </c>
      <c r="BJ31" s="113">
        <f t="shared" si="86"/>
        <v>0</v>
      </c>
      <c r="BK31" s="113">
        <f t="shared" si="87"/>
        <v>0</v>
      </c>
      <c r="BL31" s="118">
        <f t="shared" si="88"/>
        <v>0.47333333333333338</v>
      </c>
      <c r="BM31" s="117">
        <f t="shared" si="89"/>
        <v>0</v>
      </c>
      <c r="BN31" s="113">
        <f t="shared" si="56"/>
        <v>0</v>
      </c>
      <c r="BO31" s="113">
        <f t="shared" si="57"/>
        <v>0</v>
      </c>
      <c r="BP31" s="118">
        <f t="shared" si="90"/>
        <v>0.47333333333333338</v>
      </c>
      <c r="BQ31" s="117">
        <f t="shared" si="91"/>
        <v>0</v>
      </c>
      <c r="BR31" s="113">
        <f t="shared" si="92"/>
        <v>0</v>
      </c>
      <c r="BS31" s="113">
        <f t="shared" si="93"/>
        <v>0</v>
      </c>
      <c r="BT31" s="118">
        <f t="shared" si="94"/>
        <v>0.47333333333333338</v>
      </c>
      <c r="BU31" s="117">
        <f t="shared" si="39"/>
        <v>0</v>
      </c>
      <c r="BV31" s="113">
        <f t="shared" si="40"/>
        <v>0</v>
      </c>
      <c r="BW31" s="113">
        <f t="shared" si="41"/>
        <v>0</v>
      </c>
      <c r="BX31" s="118">
        <f t="shared" si="58"/>
        <v>0.47333333333333338</v>
      </c>
      <c r="BY31" s="117">
        <f t="shared" si="42"/>
        <v>0</v>
      </c>
      <c r="BZ31" s="113">
        <f t="shared" si="95"/>
        <v>0</v>
      </c>
      <c r="CA31" s="113">
        <f t="shared" si="96"/>
        <v>0</v>
      </c>
      <c r="CB31" s="118">
        <f t="shared" si="97"/>
        <v>0.47333333333333338</v>
      </c>
      <c r="CC31" s="161"/>
      <c r="CD31"/>
      <c r="CE31" s="114">
        <f t="shared" si="59"/>
        <v>0.47333333333333338</v>
      </c>
      <c r="CF31" s="114">
        <f t="shared" si="60"/>
        <v>0</v>
      </c>
      <c r="CG31" s="114">
        <f t="shared" si="61"/>
        <v>0</v>
      </c>
      <c r="CH31" s="114">
        <f t="shared" si="62"/>
        <v>0</v>
      </c>
      <c r="CI31" s="114"/>
      <c r="CJ31" s="113">
        <v>3</v>
      </c>
      <c r="CK31" s="113">
        <v>17</v>
      </c>
      <c r="CL31" s="113">
        <f t="shared" ref="CL31:CN50" si="98">CK31+1</f>
        <v>18</v>
      </c>
      <c r="CM31" s="113">
        <f t="shared" si="98"/>
        <v>19</v>
      </c>
      <c r="CN31" s="113">
        <f t="shared" si="98"/>
        <v>20</v>
      </c>
      <c r="CO31" s="113"/>
      <c r="CP31" s="162"/>
      <c r="CQ31" s="162"/>
      <c r="CR31">
        <f t="shared" si="63"/>
        <v>0</v>
      </c>
      <c r="CS31" s="161"/>
      <c r="CT31">
        <f t="shared" si="47"/>
        <v>5</v>
      </c>
      <c r="CU31"/>
      <c r="CV31"/>
      <c r="CW31"/>
      <c r="CX31" s="161">
        <f t="shared" si="64"/>
        <v>0</v>
      </c>
      <c r="CY31" s="161">
        <f t="shared" si="65"/>
        <v>0</v>
      </c>
      <c r="CZ31" s="161">
        <f t="shared" si="66"/>
        <v>0</v>
      </c>
      <c r="DA31" s="161">
        <f t="shared" si="67"/>
        <v>0</v>
      </c>
      <c r="DB31" s="163">
        <f t="shared" si="68"/>
        <v>0</v>
      </c>
      <c r="DC31" s="161"/>
      <c r="DD31" s="161">
        <f t="shared" si="69"/>
        <v>0</v>
      </c>
      <c r="DE31" s="161">
        <f t="shared" si="70"/>
        <v>0</v>
      </c>
      <c r="DF31" s="161">
        <f t="shared" si="71"/>
        <v>0</v>
      </c>
      <c r="DG31" s="161"/>
      <c r="DH31" s="161">
        <f t="shared" si="72"/>
        <v>0</v>
      </c>
      <c r="DI31" s="161">
        <f t="shared" si="77"/>
        <v>0</v>
      </c>
      <c r="DJ31" s="161"/>
    </row>
    <row r="32" spans="1:114" s="42" customFormat="1" x14ac:dyDescent="0.25">
      <c r="A32" s="305" t="s">
        <v>438</v>
      </c>
      <c r="B32" s="306" t="s">
        <v>579</v>
      </c>
      <c r="C32" s="315">
        <f t="shared" si="80"/>
        <v>0</v>
      </c>
      <c r="D32" s="308">
        <v>0</v>
      </c>
      <c r="E32" s="315">
        <f t="shared" si="78"/>
        <v>0</v>
      </c>
      <c r="F32" s="307">
        <v>0</v>
      </c>
      <c r="G32" s="309" t="s">
        <v>213</v>
      </c>
      <c r="H32" s="308" t="s">
        <v>546</v>
      </c>
      <c r="I32" s="310" t="s">
        <v>422</v>
      </c>
      <c r="J32" s="311">
        <v>3500</v>
      </c>
      <c r="K32" s="311">
        <v>30000</v>
      </c>
      <c r="L32" s="312">
        <v>800000</v>
      </c>
      <c r="M32" s="313">
        <f t="shared" si="74"/>
        <v>0</v>
      </c>
      <c r="N32" s="314">
        <f t="shared" si="0"/>
        <v>0</v>
      </c>
      <c r="O32" s="139">
        <f t="shared" si="83"/>
        <v>0</v>
      </c>
      <c r="P32" s="133">
        <f t="shared" si="2"/>
        <v>0</v>
      </c>
      <c r="Q32" s="80">
        <f t="shared" si="3"/>
        <v>0</v>
      </c>
      <c r="R32" s="319">
        <f t="shared" si="75"/>
        <v>0</v>
      </c>
      <c r="S32" s="320">
        <f t="shared" si="81"/>
        <v>0</v>
      </c>
      <c r="T32" s="320">
        <f t="shared" si="82"/>
        <v>0</v>
      </c>
      <c r="U32" s="321">
        <f t="shared" si="79"/>
        <v>0.47333333333333338</v>
      </c>
      <c r="V32" s="423"/>
      <c r="W32" s="424">
        <f t="shared" si="48"/>
        <v>0</v>
      </c>
      <c r="X32" s="77">
        <f t="shared" si="49"/>
        <v>0</v>
      </c>
      <c r="Y32" s="77">
        <f t="shared" si="76"/>
        <v>0</v>
      </c>
      <c r="Z32" s="75">
        <f>'Project description'!$I$6</f>
        <v>1.79</v>
      </c>
      <c r="AA32" s="75">
        <f>VLOOKUP(G32,'Project description'!$H$21:$I$24,2,0)</f>
        <v>40000</v>
      </c>
      <c r="AB32" s="86">
        <f t="shared" si="50"/>
        <v>0</v>
      </c>
      <c r="AC32" s="144">
        <f t="shared" si="5"/>
        <v>0</v>
      </c>
      <c r="AD32" s="76">
        <f t="shared" si="6"/>
        <v>0</v>
      </c>
      <c r="AE32" s="76">
        <f t="shared" si="7"/>
        <v>0</v>
      </c>
      <c r="AF32" s="76">
        <f t="shared" si="8"/>
        <v>0</v>
      </c>
      <c r="AG32" s="66">
        <f t="shared" si="9"/>
        <v>0</v>
      </c>
      <c r="AH32" s="67" t="str">
        <f t="shared" si="10"/>
        <v>AccelReached</v>
      </c>
      <c r="AI32" s="66">
        <f t="shared" si="11"/>
        <v>0</v>
      </c>
      <c r="AJ32" s="68">
        <f t="shared" si="12"/>
        <v>0</v>
      </c>
      <c r="AK32" s="61">
        <f t="shared" si="13"/>
        <v>0</v>
      </c>
      <c r="AL32" s="62">
        <f t="shared" si="14"/>
        <v>0</v>
      </c>
      <c r="AM32" s="61">
        <f t="shared" si="51"/>
        <v>0</v>
      </c>
      <c r="AN32" s="61">
        <f t="shared" si="15"/>
        <v>0</v>
      </c>
      <c r="AO32" s="69" t="str">
        <f t="shared" si="16"/>
        <v>AccelLimited</v>
      </c>
      <c r="AP32" s="61">
        <f t="shared" si="17"/>
        <v>0</v>
      </c>
      <c r="AQ32" s="71">
        <f t="shared" si="18"/>
        <v>0</v>
      </c>
      <c r="AR32" s="64">
        <f t="shared" si="52"/>
        <v>0</v>
      </c>
      <c r="AS32" s="72">
        <f t="shared" si="19"/>
        <v>0</v>
      </c>
      <c r="AT32" s="79">
        <f t="shared" si="20"/>
        <v>0</v>
      </c>
      <c r="AU32" s="77">
        <f t="shared" si="21"/>
        <v>0</v>
      </c>
      <c r="AV32" s="138"/>
      <c r="AW32" s="117">
        <f t="shared" si="22"/>
        <v>0</v>
      </c>
      <c r="AX32" s="113"/>
      <c r="AY32" s="113"/>
      <c r="AZ32" s="118">
        <f t="shared" si="53"/>
        <v>0.47333333333333338</v>
      </c>
      <c r="BA32" s="117">
        <f t="shared" si="84"/>
        <v>0</v>
      </c>
      <c r="BB32" s="113">
        <f t="shared" si="24"/>
        <v>0</v>
      </c>
      <c r="BC32" s="113">
        <f t="shared" si="25"/>
        <v>0</v>
      </c>
      <c r="BD32" s="118">
        <f t="shared" si="85"/>
        <v>0.47333333333333338</v>
      </c>
      <c r="BE32" s="114">
        <f t="shared" si="27"/>
        <v>0</v>
      </c>
      <c r="BF32" s="113">
        <f t="shared" si="28"/>
        <v>0</v>
      </c>
      <c r="BG32" s="113">
        <f t="shared" si="54"/>
        <v>0</v>
      </c>
      <c r="BH32" s="118">
        <f t="shared" si="55"/>
        <v>0.47333333333333338</v>
      </c>
      <c r="BI32" s="117">
        <f t="shared" si="29"/>
        <v>0</v>
      </c>
      <c r="BJ32" s="113">
        <f t="shared" si="86"/>
        <v>0</v>
      </c>
      <c r="BK32" s="113">
        <f t="shared" si="87"/>
        <v>0</v>
      </c>
      <c r="BL32" s="118">
        <f t="shared" si="88"/>
        <v>0.47333333333333338</v>
      </c>
      <c r="BM32" s="117">
        <f t="shared" si="89"/>
        <v>0</v>
      </c>
      <c r="BN32" s="113">
        <f t="shared" si="56"/>
        <v>0</v>
      </c>
      <c r="BO32" s="113">
        <f t="shared" si="57"/>
        <v>0</v>
      </c>
      <c r="BP32" s="118">
        <f t="shared" si="90"/>
        <v>0.47333333333333338</v>
      </c>
      <c r="BQ32" s="117">
        <f t="shared" si="91"/>
        <v>0</v>
      </c>
      <c r="BR32" s="113">
        <f t="shared" si="92"/>
        <v>0</v>
      </c>
      <c r="BS32" s="113">
        <f t="shared" si="93"/>
        <v>0</v>
      </c>
      <c r="BT32" s="118">
        <f t="shared" si="94"/>
        <v>0.47333333333333338</v>
      </c>
      <c r="BU32" s="117">
        <f t="shared" si="39"/>
        <v>0</v>
      </c>
      <c r="BV32" s="113">
        <f t="shared" si="40"/>
        <v>0</v>
      </c>
      <c r="BW32" s="113">
        <f t="shared" si="41"/>
        <v>0</v>
      </c>
      <c r="BX32" s="118">
        <f t="shared" si="58"/>
        <v>0.47333333333333338</v>
      </c>
      <c r="BY32" s="117">
        <f t="shared" si="42"/>
        <v>0</v>
      </c>
      <c r="BZ32" s="113">
        <f t="shared" si="95"/>
        <v>0</v>
      </c>
      <c r="CA32" s="113">
        <f t="shared" si="96"/>
        <v>0</v>
      </c>
      <c r="CB32" s="118">
        <f t="shared" si="97"/>
        <v>0.47333333333333338</v>
      </c>
      <c r="CC32" s="161"/>
      <c r="CD32"/>
      <c r="CE32" s="114">
        <f t="shared" si="59"/>
        <v>0.47333333333333338</v>
      </c>
      <c r="CF32" s="114">
        <f t="shared" si="60"/>
        <v>0</v>
      </c>
      <c r="CG32" s="114">
        <f t="shared" si="61"/>
        <v>0</v>
      </c>
      <c r="CH32" s="114">
        <f t="shared" si="62"/>
        <v>0</v>
      </c>
      <c r="CI32" s="114"/>
      <c r="CJ32" s="113">
        <v>3</v>
      </c>
      <c r="CK32" s="113">
        <v>21</v>
      </c>
      <c r="CL32" s="113">
        <f t="shared" si="98"/>
        <v>22</v>
      </c>
      <c r="CM32" s="113">
        <f t="shared" si="98"/>
        <v>23</v>
      </c>
      <c r="CN32" s="113">
        <f t="shared" si="98"/>
        <v>24</v>
      </c>
      <c r="CO32" s="113"/>
      <c r="CP32" s="162"/>
      <c r="CQ32" s="162"/>
      <c r="CR32">
        <f t="shared" si="63"/>
        <v>0</v>
      </c>
      <c r="CS32" s="161"/>
      <c r="CT32">
        <f t="shared" si="47"/>
        <v>5</v>
      </c>
      <c r="CU32"/>
      <c r="CV32"/>
      <c r="CW32"/>
      <c r="CX32" s="161">
        <f t="shared" si="64"/>
        <v>0</v>
      </c>
      <c r="CY32" s="161">
        <f t="shared" si="65"/>
        <v>0</v>
      </c>
      <c r="CZ32" s="161">
        <f t="shared" si="66"/>
        <v>0</v>
      </c>
      <c r="DA32" s="161">
        <f t="shared" si="67"/>
        <v>0</v>
      </c>
      <c r="DB32" s="163">
        <f t="shared" si="68"/>
        <v>0</v>
      </c>
      <c r="DC32" s="161"/>
      <c r="DD32" s="161">
        <f t="shared" si="69"/>
        <v>0</v>
      </c>
      <c r="DE32" s="161">
        <f t="shared" si="70"/>
        <v>0</v>
      </c>
      <c r="DF32" s="161">
        <f t="shared" si="71"/>
        <v>0</v>
      </c>
      <c r="DG32" s="161"/>
      <c r="DH32" s="161">
        <f t="shared" si="72"/>
        <v>0</v>
      </c>
      <c r="DI32" s="161">
        <f t="shared" si="77"/>
        <v>0</v>
      </c>
      <c r="DJ32" s="161"/>
    </row>
    <row r="33" spans="1:114" s="42" customFormat="1" x14ac:dyDescent="0.25">
      <c r="A33" s="93" t="s">
        <v>438</v>
      </c>
      <c r="B33" s="282" t="s">
        <v>579</v>
      </c>
      <c r="C33" s="140">
        <f t="shared" si="80"/>
        <v>0</v>
      </c>
      <c r="D33" s="89">
        <v>0</v>
      </c>
      <c r="E33" s="140">
        <f t="shared" si="78"/>
        <v>0</v>
      </c>
      <c r="F33" s="41">
        <v>0</v>
      </c>
      <c r="G33" s="98" t="s">
        <v>213</v>
      </c>
      <c r="H33" s="171" t="s">
        <v>546</v>
      </c>
      <c r="I33" s="137" t="s">
        <v>422</v>
      </c>
      <c r="J33" s="132">
        <v>3500</v>
      </c>
      <c r="K33" s="132">
        <v>30000</v>
      </c>
      <c r="L33" s="148">
        <v>800000</v>
      </c>
      <c r="M33" s="151">
        <f t="shared" si="74"/>
        <v>0</v>
      </c>
      <c r="N33" s="139">
        <f t="shared" si="0"/>
        <v>0</v>
      </c>
      <c r="O33" s="139">
        <f t="shared" si="83"/>
        <v>0</v>
      </c>
      <c r="P33" s="133">
        <f t="shared" si="2"/>
        <v>0</v>
      </c>
      <c r="Q33" s="80">
        <f t="shared" si="3"/>
        <v>0</v>
      </c>
      <c r="R33" s="322">
        <f t="shared" si="75"/>
        <v>0</v>
      </c>
      <c r="S33" s="323">
        <f t="shared" si="81"/>
        <v>0</v>
      </c>
      <c r="T33" s="323">
        <f t="shared" si="82"/>
        <v>0</v>
      </c>
      <c r="U33" s="324">
        <f t="shared" si="79"/>
        <v>0.47333333333333338</v>
      </c>
      <c r="V33" s="423"/>
      <c r="W33" s="424">
        <f t="shared" si="48"/>
        <v>0</v>
      </c>
      <c r="X33" s="77">
        <f t="shared" si="49"/>
        <v>0</v>
      </c>
      <c r="Y33" s="77">
        <f t="shared" si="76"/>
        <v>0</v>
      </c>
      <c r="Z33" s="75">
        <f>'Project description'!$I$6</f>
        <v>1.79</v>
      </c>
      <c r="AA33" s="75">
        <f>VLOOKUP(G33,'Project description'!$H$21:$I$24,2,0)</f>
        <v>40000</v>
      </c>
      <c r="AB33" s="86">
        <f t="shared" si="50"/>
        <v>0</v>
      </c>
      <c r="AC33" s="144">
        <f t="shared" si="5"/>
        <v>0</v>
      </c>
      <c r="AD33" s="76">
        <f t="shared" si="6"/>
        <v>0</v>
      </c>
      <c r="AE33" s="76">
        <f t="shared" si="7"/>
        <v>0</v>
      </c>
      <c r="AF33" s="76">
        <f t="shared" si="8"/>
        <v>0</v>
      </c>
      <c r="AG33" s="66">
        <f t="shared" si="9"/>
        <v>0</v>
      </c>
      <c r="AH33" s="67" t="str">
        <f t="shared" si="10"/>
        <v>AccelReached</v>
      </c>
      <c r="AI33" s="66">
        <f t="shared" si="11"/>
        <v>0</v>
      </c>
      <c r="AJ33" s="68">
        <f t="shared" si="12"/>
        <v>0</v>
      </c>
      <c r="AK33" s="61">
        <f t="shared" si="13"/>
        <v>0</v>
      </c>
      <c r="AL33" s="62">
        <f t="shared" si="14"/>
        <v>0</v>
      </c>
      <c r="AM33" s="61">
        <f t="shared" si="51"/>
        <v>0</v>
      </c>
      <c r="AN33" s="61">
        <f t="shared" si="15"/>
        <v>0</v>
      </c>
      <c r="AO33" s="69" t="str">
        <f t="shared" si="16"/>
        <v>AccelLimited</v>
      </c>
      <c r="AP33" s="61">
        <f t="shared" si="17"/>
        <v>0</v>
      </c>
      <c r="AQ33" s="71">
        <f t="shared" si="18"/>
        <v>0</v>
      </c>
      <c r="AR33" s="64">
        <f t="shared" si="52"/>
        <v>0</v>
      </c>
      <c r="AS33" s="72">
        <f t="shared" si="19"/>
        <v>0</v>
      </c>
      <c r="AT33" s="79">
        <f t="shared" si="20"/>
        <v>0</v>
      </c>
      <c r="AU33" s="77">
        <f t="shared" si="21"/>
        <v>0</v>
      </c>
      <c r="AV33" s="138"/>
      <c r="AW33" s="117">
        <f t="shared" si="22"/>
        <v>0</v>
      </c>
      <c r="AX33" s="113"/>
      <c r="AY33" s="113"/>
      <c r="AZ33" s="118">
        <f t="shared" si="53"/>
        <v>0.47333333333333338</v>
      </c>
      <c r="BA33" s="117">
        <f t="shared" si="84"/>
        <v>0</v>
      </c>
      <c r="BB33" s="113">
        <f t="shared" si="24"/>
        <v>0</v>
      </c>
      <c r="BC33" s="113">
        <f t="shared" si="25"/>
        <v>0</v>
      </c>
      <c r="BD33" s="118">
        <f t="shared" si="85"/>
        <v>0.47333333333333338</v>
      </c>
      <c r="BE33" s="114">
        <f t="shared" si="27"/>
        <v>0</v>
      </c>
      <c r="BF33" s="113">
        <f t="shared" si="28"/>
        <v>0</v>
      </c>
      <c r="BG33" s="113">
        <f t="shared" si="54"/>
        <v>0</v>
      </c>
      <c r="BH33" s="118">
        <f t="shared" si="55"/>
        <v>0.47333333333333338</v>
      </c>
      <c r="BI33" s="117">
        <f t="shared" si="29"/>
        <v>0</v>
      </c>
      <c r="BJ33" s="113">
        <f t="shared" si="86"/>
        <v>0</v>
      </c>
      <c r="BK33" s="113">
        <f t="shared" si="87"/>
        <v>0</v>
      </c>
      <c r="BL33" s="118">
        <f t="shared" si="88"/>
        <v>0.47333333333333338</v>
      </c>
      <c r="BM33" s="117">
        <f t="shared" si="89"/>
        <v>0</v>
      </c>
      <c r="BN33" s="113">
        <f t="shared" si="56"/>
        <v>0</v>
      </c>
      <c r="BO33" s="113">
        <f t="shared" si="57"/>
        <v>0</v>
      </c>
      <c r="BP33" s="118">
        <f t="shared" si="90"/>
        <v>0.47333333333333338</v>
      </c>
      <c r="BQ33" s="117">
        <f t="shared" si="91"/>
        <v>0</v>
      </c>
      <c r="BR33" s="113">
        <f t="shared" si="92"/>
        <v>0</v>
      </c>
      <c r="BS33" s="113">
        <f t="shared" si="93"/>
        <v>0</v>
      </c>
      <c r="BT33" s="118">
        <f t="shared" si="94"/>
        <v>0.47333333333333338</v>
      </c>
      <c r="BU33" s="117">
        <f t="shared" si="39"/>
        <v>0</v>
      </c>
      <c r="BV33" s="113">
        <f t="shared" si="40"/>
        <v>0</v>
      </c>
      <c r="BW33" s="113">
        <f t="shared" si="41"/>
        <v>0</v>
      </c>
      <c r="BX33" s="118">
        <f t="shared" si="58"/>
        <v>0.47333333333333338</v>
      </c>
      <c r="BY33" s="117">
        <f t="shared" si="42"/>
        <v>0</v>
      </c>
      <c r="BZ33" s="113">
        <f t="shared" si="95"/>
        <v>0</v>
      </c>
      <c r="CA33" s="113">
        <f t="shared" si="96"/>
        <v>0</v>
      </c>
      <c r="CB33" s="118">
        <f t="shared" si="97"/>
        <v>0.47333333333333338</v>
      </c>
      <c r="CC33" s="161"/>
      <c r="CD33"/>
      <c r="CE33" s="114">
        <f t="shared" si="59"/>
        <v>0.47333333333333338</v>
      </c>
      <c r="CF33" s="114">
        <f t="shared" si="60"/>
        <v>0</v>
      </c>
      <c r="CG33" s="114">
        <f t="shared" si="61"/>
        <v>0</v>
      </c>
      <c r="CH33" s="114">
        <f t="shared" si="62"/>
        <v>0</v>
      </c>
      <c r="CI33" s="114"/>
      <c r="CJ33" s="113">
        <v>3</v>
      </c>
      <c r="CK33" s="113">
        <v>25</v>
      </c>
      <c r="CL33" s="113">
        <f t="shared" si="98"/>
        <v>26</v>
      </c>
      <c r="CM33" s="113">
        <f t="shared" si="98"/>
        <v>27</v>
      </c>
      <c r="CN33" s="113">
        <f t="shared" si="98"/>
        <v>28</v>
      </c>
      <c r="CO33" s="113"/>
      <c r="CP33" s="162"/>
      <c r="CQ33" s="162"/>
      <c r="CR33">
        <f t="shared" si="63"/>
        <v>0</v>
      </c>
      <c r="CS33" s="161"/>
      <c r="CT33">
        <f t="shared" si="47"/>
        <v>5</v>
      </c>
      <c r="CU33"/>
      <c r="CV33"/>
      <c r="CW33"/>
      <c r="CX33" s="161">
        <f t="shared" si="64"/>
        <v>0</v>
      </c>
      <c r="CY33" s="161">
        <f t="shared" si="65"/>
        <v>0</v>
      </c>
      <c r="CZ33" s="161">
        <f t="shared" si="66"/>
        <v>0</v>
      </c>
      <c r="DA33" s="161">
        <f t="shared" si="67"/>
        <v>0</v>
      </c>
      <c r="DB33" s="163">
        <f t="shared" si="68"/>
        <v>0</v>
      </c>
      <c r="DC33" s="161"/>
      <c r="DD33" s="161">
        <f t="shared" si="69"/>
        <v>0</v>
      </c>
      <c r="DE33" s="161">
        <f t="shared" si="70"/>
        <v>0</v>
      </c>
      <c r="DF33" s="161">
        <f t="shared" si="71"/>
        <v>0</v>
      </c>
      <c r="DG33" s="161"/>
      <c r="DH33" s="161">
        <f t="shared" si="72"/>
        <v>0</v>
      </c>
      <c r="DI33" s="161">
        <f t="shared" si="77"/>
        <v>0</v>
      </c>
      <c r="DJ33" s="161"/>
    </row>
    <row r="34" spans="1:114" s="42" customFormat="1" x14ac:dyDescent="0.25">
      <c r="A34" s="305" t="s">
        <v>438</v>
      </c>
      <c r="B34" s="306" t="s">
        <v>579</v>
      </c>
      <c r="C34" s="315">
        <f t="shared" si="80"/>
        <v>0</v>
      </c>
      <c r="D34" s="308">
        <v>0</v>
      </c>
      <c r="E34" s="315">
        <f t="shared" si="78"/>
        <v>0</v>
      </c>
      <c r="F34" s="307">
        <v>0</v>
      </c>
      <c r="G34" s="309" t="s">
        <v>213</v>
      </c>
      <c r="H34" s="308" t="s">
        <v>546</v>
      </c>
      <c r="I34" s="310" t="s">
        <v>422</v>
      </c>
      <c r="J34" s="311">
        <v>3500</v>
      </c>
      <c r="K34" s="311">
        <v>30000</v>
      </c>
      <c r="L34" s="312">
        <v>800000</v>
      </c>
      <c r="M34" s="313">
        <f t="shared" si="74"/>
        <v>0</v>
      </c>
      <c r="N34" s="314">
        <f t="shared" si="0"/>
        <v>0</v>
      </c>
      <c r="O34" s="139">
        <f t="shared" si="83"/>
        <v>0</v>
      </c>
      <c r="P34" s="133">
        <f t="shared" si="2"/>
        <v>0</v>
      </c>
      <c r="Q34" s="80">
        <f t="shared" si="3"/>
        <v>0</v>
      </c>
      <c r="R34" s="319">
        <f t="shared" si="75"/>
        <v>0</v>
      </c>
      <c r="S34" s="320">
        <f t="shared" si="81"/>
        <v>0</v>
      </c>
      <c r="T34" s="320">
        <f t="shared" si="82"/>
        <v>0</v>
      </c>
      <c r="U34" s="321">
        <f t="shared" si="79"/>
        <v>0.47333333333333338</v>
      </c>
      <c r="V34" s="423"/>
      <c r="W34" s="424">
        <f t="shared" si="48"/>
        <v>0</v>
      </c>
      <c r="X34" s="77">
        <f t="shared" si="49"/>
        <v>0</v>
      </c>
      <c r="Y34" s="77">
        <f t="shared" si="76"/>
        <v>0</v>
      </c>
      <c r="Z34" s="75">
        <f>'Project description'!$I$6</f>
        <v>1.79</v>
      </c>
      <c r="AA34" s="75">
        <f>VLOOKUP(G34,'Project description'!$H$21:$I$24,2,0)</f>
        <v>40000</v>
      </c>
      <c r="AB34" s="86">
        <f t="shared" si="50"/>
        <v>0</v>
      </c>
      <c r="AC34" s="144">
        <f t="shared" si="5"/>
        <v>0</v>
      </c>
      <c r="AD34" s="76">
        <f t="shared" si="6"/>
        <v>0</v>
      </c>
      <c r="AE34" s="76">
        <f t="shared" si="7"/>
        <v>0</v>
      </c>
      <c r="AF34" s="76">
        <f t="shared" si="8"/>
        <v>0</v>
      </c>
      <c r="AG34" s="66">
        <f t="shared" si="9"/>
        <v>0</v>
      </c>
      <c r="AH34" s="67" t="str">
        <f t="shared" si="10"/>
        <v>AccelReached</v>
      </c>
      <c r="AI34" s="66">
        <f t="shared" si="11"/>
        <v>0</v>
      </c>
      <c r="AJ34" s="68">
        <f t="shared" si="12"/>
        <v>0</v>
      </c>
      <c r="AK34" s="61">
        <f t="shared" si="13"/>
        <v>0</v>
      </c>
      <c r="AL34" s="62">
        <f t="shared" si="14"/>
        <v>0</v>
      </c>
      <c r="AM34" s="61">
        <f t="shared" si="51"/>
        <v>0</v>
      </c>
      <c r="AN34" s="61">
        <f t="shared" si="15"/>
        <v>0</v>
      </c>
      <c r="AO34" s="69" t="str">
        <f t="shared" si="16"/>
        <v>AccelLimited</v>
      </c>
      <c r="AP34" s="61">
        <f t="shared" si="17"/>
        <v>0</v>
      </c>
      <c r="AQ34" s="71">
        <f t="shared" si="18"/>
        <v>0</v>
      </c>
      <c r="AR34" s="64">
        <f t="shared" si="52"/>
        <v>0</v>
      </c>
      <c r="AS34" s="72">
        <f t="shared" si="19"/>
        <v>0</v>
      </c>
      <c r="AT34" s="79">
        <f t="shared" si="20"/>
        <v>0</v>
      </c>
      <c r="AU34" s="77">
        <f t="shared" si="21"/>
        <v>0</v>
      </c>
      <c r="AV34" s="138"/>
      <c r="AW34" s="117">
        <f t="shared" si="22"/>
        <v>0</v>
      </c>
      <c r="AX34" s="113"/>
      <c r="AY34" s="113"/>
      <c r="AZ34" s="118">
        <f t="shared" si="53"/>
        <v>0.47333333333333338</v>
      </c>
      <c r="BA34" s="117">
        <f t="shared" si="84"/>
        <v>0</v>
      </c>
      <c r="BB34" s="113">
        <f t="shared" si="24"/>
        <v>0</v>
      </c>
      <c r="BC34" s="113">
        <f t="shared" si="25"/>
        <v>0</v>
      </c>
      <c r="BD34" s="118">
        <f t="shared" si="85"/>
        <v>0.47333333333333338</v>
      </c>
      <c r="BE34" s="114">
        <f t="shared" si="27"/>
        <v>0</v>
      </c>
      <c r="BF34" s="113">
        <f t="shared" si="28"/>
        <v>0</v>
      </c>
      <c r="BG34" s="113">
        <f t="shared" si="54"/>
        <v>0</v>
      </c>
      <c r="BH34" s="118">
        <f t="shared" si="55"/>
        <v>0.47333333333333338</v>
      </c>
      <c r="BI34" s="117">
        <f t="shared" si="29"/>
        <v>0</v>
      </c>
      <c r="BJ34" s="113">
        <f t="shared" si="86"/>
        <v>0</v>
      </c>
      <c r="BK34" s="113">
        <f t="shared" si="87"/>
        <v>0</v>
      </c>
      <c r="BL34" s="118">
        <f t="shared" si="88"/>
        <v>0.47333333333333338</v>
      </c>
      <c r="BM34" s="117">
        <f t="shared" si="89"/>
        <v>0</v>
      </c>
      <c r="BN34" s="113">
        <f t="shared" si="56"/>
        <v>0</v>
      </c>
      <c r="BO34" s="113">
        <f t="shared" si="57"/>
        <v>0</v>
      </c>
      <c r="BP34" s="118">
        <f t="shared" si="90"/>
        <v>0.47333333333333338</v>
      </c>
      <c r="BQ34" s="117">
        <f t="shared" si="91"/>
        <v>0</v>
      </c>
      <c r="BR34" s="113">
        <f t="shared" si="92"/>
        <v>0</v>
      </c>
      <c r="BS34" s="113">
        <f t="shared" si="93"/>
        <v>0</v>
      </c>
      <c r="BT34" s="118">
        <f t="shared" si="94"/>
        <v>0.47333333333333338</v>
      </c>
      <c r="BU34" s="117">
        <f t="shared" si="39"/>
        <v>0</v>
      </c>
      <c r="BV34" s="113">
        <f t="shared" si="40"/>
        <v>0</v>
      </c>
      <c r="BW34" s="113">
        <f t="shared" si="41"/>
        <v>0</v>
      </c>
      <c r="BX34" s="118">
        <f t="shared" si="58"/>
        <v>0.47333333333333338</v>
      </c>
      <c r="BY34" s="117">
        <f t="shared" si="42"/>
        <v>0</v>
      </c>
      <c r="BZ34" s="113">
        <f t="shared" si="95"/>
        <v>0</v>
      </c>
      <c r="CA34" s="113">
        <f t="shared" si="96"/>
        <v>0</v>
      </c>
      <c r="CB34" s="118">
        <f t="shared" si="97"/>
        <v>0.47333333333333338</v>
      </c>
      <c r="CC34" s="161"/>
      <c r="CD34"/>
      <c r="CE34" s="114">
        <f t="shared" si="59"/>
        <v>0.47333333333333338</v>
      </c>
      <c r="CF34" s="114">
        <f t="shared" si="60"/>
        <v>0</v>
      </c>
      <c r="CG34" s="114">
        <f t="shared" si="61"/>
        <v>0</v>
      </c>
      <c r="CH34" s="114">
        <f t="shared" si="62"/>
        <v>0</v>
      </c>
      <c r="CI34" s="114"/>
      <c r="CJ34" s="113">
        <v>3</v>
      </c>
      <c r="CK34" s="113">
        <v>29</v>
      </c>
      <c r="CL34" s="113">
        <f t="shared" si="98"/>
        <v>30</v>
      </c>
      <c r="CM34" s="113">
        <f t="shared" si="98"/>
        <v>31</v>
      </c>
      <c r="CN34" s="113">
        <f t="shared" si="98"/>
        <v>32</v>
      </c>
      <c r="CO34" s="113"/>
      <c r="CP34" s="162"/>
      <c r="CQ34" s="162"/>
      <c r="CR34">
        <f t="shared" si="63"/>
        <v>0</v>
      </c>
      <c r="CS34" s="161"/>
      <c r="CT34">
        <f t="shared" si="47"/>
        <v>5</v>
      </c>
      <c r="CU34"/>
      <c r="CV34"/>
      <c r="CW34"/>
      <c r="CX34" s="161">
        <f t="shared" si="64"/>
        <v>0</v>
      </c>
      <c r="CY34" s="161">
        <f t="shared" si="65"/>
        <v>0</v>
      </c>
      <c r="CZ34" s="161">
        <f t="shared" si="66"/>
        <v>0</v>
      </c>
      <c r="DA34" s="161">
        <f t="shared" si="67"/>
        <v>0</v>
      </c>
      <c r="DB34" s="163">
        <f t="shared" si="68"/>
        <v>0</v>
      </c>
      <c r="DC34" s="161"/>
      <c r="DD34" s="161">
        <f t="shared" si="69"/>
        <v>0</v>
      </c>
      <c r="DE34" s="161">
        <f t="shared" si="70"/>
        <v>0</v>
      </c>
      <c r="DF34" s="161">
        <f t="shared" si="71"/>
        <v>0</v>
      </c>
      <c r="DG34" s="161"/>
      <c r="DH34" s="161">
        <f t="shared" si="72"/>
        <v>0</v>
      </c>
      <c r="DI34" s="161">
        <f t="shared" si="77"/>
        <v>0</v>
      </c>
      <c r="DJ34" s="161"/>
    </row>
    <row r="35" spans="1:114" s="42" customFormat="1" x14ac:dyDescent="0.25">
      <c r="A35" s="93" t="s">
        <v>438</v>
      </c>
      <c r="B35" s="282" t="s">
        <v>579</v>
      </c>
      <c r="C35" s="140">
        <f t="shared" si="80"/>
        <v>0</v>
      </c>
      <c r="D35" s="89">
        <v>0</v>
      </c>
      <c r="E35" s="140">
        <f t="shared" si="78"/>
        <v>0</v>
      </c>
      <c r="F35" s="41">
        <v>0</v>
      </c>
      <c r="G35" s="98" t="s">
        <v>213</v>
      </c>
      <c r="H35" s="171" t="s">
        <v>546</v>
      </c>
      <c r="I35" s="137" t="s">
        <v>422</v>
      </c>
      <c r="J35" s="132">
        <v>3500</v>
      </c>
      <c r="K35" s="132">
        <v>30000</v>
      </c>
      <c r="L35" s="148">
        <v>800000</v>
      </c>
      <c r="M35" s="151">
        <f t="shared" si="74"/>
        <v>0</v>
      </c>
      <c r="N35" s="139">
        <f t="shared" si="0"/>
        <v>0</v>
      </c>
      <c r="O35" s="139">
        <f t="shared" si="83"/>
        <v>0</v>
      </c>
      <c r="P35" s="133">
        <f t="shared" si="2"/>
        <v>0</v>
      </c>
      <c r="Q35" s="80">
        <f t="shared" si="3"/>
        <v>0</v>
      </c>
      <c r="R35" s="322">
        <f t="shared" si="75"/>
        <v>0</v>
      </c>
      <c r="S35" s="323">
        <f t="shared" si="81"/>
        <v>0</v>
      </c>
      <c r="T35" s="323">
        <f t="shared" si="82"/>
        <v>0</v>
      </c>
      <c r="U35" s="324">
        <f t="shared" si="79"/>
        <v>0.47333333333333338</v>
      </c>
      <c r="V35" s="423"/>
      <c r="W35" s="424">
        <f t="shared" si="48"/>
        <v>0</v>
      </c>
      <c r="X35" s="77">
        <f t="shared" si="49"/>
        <v>0</v>
      </c>
      <c r="Y35" s="77">
        <f t="shared" si="76"/>
        <v>0</v>
      </c>
      <c r="Z35" s="75">
        <f>'Project description'!$I$6</f>
        <v>1.79</v>
      </c>
      <c r="AA35" s="75">
        <f>VLOOKUP(G35,'Project description'!$H$21:$I$24,2,0)</f>
        <v>40000</v>
      </c>
      <c r="AB35" s="86">
        <f t="shared" si="50"/>
        <v>0</v>
      </c>
      <c r="AC35" s="144">
        <f t="shared" si="5"/>
        <v>0</v>
      </c>
      <c r="AD35" s="76">
        <f t="shared" si="6"/>
        <v>0</v>
      </c>
      <c r="AE35" s="76">
        <f t="shared" si="7"/>
        <v>0</v>
      </c>
      <c r="AF35" s="76">
        <f t="shared" si="8"/>
        <v>0</v>
      </c>
      <c r="AG35" s="66">
        <f t="shared" si="9"/>
        <v>0</v>
      </c>
      <c r="AH35" s="67" t="str">
        <f t="shared" si="10"/>
        <v>AccelReached</v>
      </c>
      <c r="AI35" s="66">
        <f t="shared" si="11"/>
        <v>0</v>
      </c>
      <c r="AJ35" s="68">
        <f t="shared" si="12"/>
        <v>0</v>
      </c>
      <c r="AK35" s="61">
        <f t="shared" si="13"/>
        <v>0</v>
      </c>
      <c r="AL35" s="62">
        <f t="shared" si="14"/>
        <v>0</v>
      </c>
      <c r="AM35" s="61">
        <f t="shared" si="51"/>
        <v>0</v>
      </c>
      <c r="AN35" s="61">
        <f t="shared" si="15"/>
        <v>0</v>
      </c>
      <c r="AO35" s="69" t="str">
        <f t="shared" si="16"/>
        <v>AccelLimited</v>
      </c>
      <c r="AP35" s="61">
        <f t="shared" si="17"/>
        <v>0</v>
      </c>
      <c r="AQ35" s="71">
        <f t="shared" si="18"/>
        <v>0</v>
      </c>
      <c r="AR35" s="64">
        <f t="shared" si="52"/>
        <v>0</v>
      </c>
      <c r="AS35" s="72">
        <f t="shared" si="19"/>
        <v>0</v>
      </c>
      <c r="AT35" s="79">
        <f t="shared" si="20"/>
        <v>0</v>
      </c>
      <c r="AU35" s="77">
        <f t="shared" si="21"/>
        <v>0</v>
      </c>
      <c r="AV35" s="138"/>
      <c r="AW35" s="117">
        <f t="shared" si="22"/>
        <v>0</v>
      </c>
      <c r="AX35" s="113"/>
      <c r="AY35" s="113"/>
      <c r="AZ35" s="118">
        <f t="shared" si="53"/>
        <v>0.47333333333333338</v>
      </c>
      <c r="BA35" s="117">
        <f t="shared" si="84"/>
        <v>0</v>
      </c>
      <c r="BB35" s="113">
        <f t="shared" si="24"/>
        <v>0</v>
      </c>
      <c r="BC35" s="113">
        <f t="shared" si="25"/>
        <v>0</v>
      </c>
      <c r="BD35" s="118">
        <f t="shared" si="85"/>
        <v>0.47333333333333338</v>
      </c>
      <c r="BE35" s="114">
        <f t="shared" si="27"/>
        <v>0</v>
      </c>
      <c r="BF35" s="113">
        <f t="shared" si="28"/>
        <v>0</v>
      </c>
      <c r="BG35" s="113">
        <f t="shared" si="54"/>
        <v>0</v>
      </c>
      <c r="BH35" s="118">
        <f t="shared" si="55"/>
        <v>0.47333333333333338</v>
      </c>
      <c r="BI35" s="117">
        <f t="shared" si="29"/>
        <v>0</v>
      </c>
      <c r="BJ35" s="113">
        <f t="shared" si="86"/>
        <v>0</v>
      </c>
      <c r="BK35" s="113">
        <f t="shared" si="87"/>
        <v>0</v>
      </c>
      <c r="BL35" s="118">
        <f t="shared" si="88"/>
        <v>0.47333333333333338</v>
      </c>
      <c r="BM35" s="117">
        <f t="shared" si="89"/>
        <v>0</v>
      </c>
      <c r="BN35" s="113">
        <f t="shared" si="56"/>
        <v>0</v>
      </c>
      <c r="BO35" s="113">
        <f t="shared" si="57"/>
        <v>0</v>
      </c>
      <c r="BP35" s="118">
        <f t="shared" si="90"/>
        <v>0.47333333333333338</v>
      </c>
      <c r="BQ35" s="117">
        <f t="shared" si="91"/>
        <v>0</v>
      </c>
      <c r="BR35" s="113">
        <f t="shared" si="92"/>
        <v>0</v>
      </c>
      <c r="BS35" s="113">
        <f t="shared" si="93"/>
        <v>0</v>
      </c>
      <c r="BT35" s="118">
        <f t="shared" si="94"/>
        <v>0.47333333333333338</v>
      </c>
      <c r="BU35" s="117">
        <f t="shared" si="39"/>
        <v>0</v>
      </c>
      <c r="BV35" s="113">
        <f t="shared" si="40"/>
        <v>0</v>
      </c>
      <c r="BW35" s="113">
        <f t="shared" si="41"/>
        <v>0</v>
      </c>
      <c r="BX35" s="118">
        <f t="shared" si="58"/>
        <v>0.47333333333333338</v>
      </c>
      <c r="BY35" s="117">
        <f t="shared" si="42"/>
        <v>0</v>
      </c>
      <c r="BZ35" s="113">
        <f t="shared" si="95"/>
        <v>0</v>
      </c>
      <c r="CA35" s="113">
        <f t="shared" si="96"/>
        <v>0</v>
      </c>
      <c r="CB35" s="118">
        <f t="shared" si="97"/>
        <v>0.47333333333333338</v>
      </c>
      <c r="CC35" s="161"/>
      <c r="CD35"/>
      <c r="CE35" s="114">
        <f t="shared" si="59"/>
        <v>0.47333333333333338</v>
      </c>
      <c r="CF35" s="114">
        <f t="shared" si="60"/>
        <v>0</v>
      </c>
      <c r="CG35" s="114">
        <f t="shared" si="61"/>
        <v>0</v>
      </c>
      <c r="CH35" s="114">
        <f t="shared" si="62"/>
        <v>0</v>
      </c>
      <c r="CI35" s="114"/>
      <c r="CJ35" s="113">
        <v>4</v>
      </c>
      <c r="CK35" s="113">
        <v>1</v>
      </c>
      <c r="CL35" s="113">
        <f t="shared" si="98"/>
        <v>2</v>
      </c>
      <c r="CM35" s="113">
        <f t="shared" si="98"/>
        <v>3</v>
      </c>
      <c r="CN35" s="113">
        <f t="shared" si="98"/>
        <v>4</v>
      </c>
      <c r="CO35" s="113"/>
      <c r="CP35" s="162"/>
      <c r="CQ35" s="162"/>
      <c r="CR35">
        <f t="shared" si="63"/>
        <v>0</v>
      </c>
      <c r="CS35" s="161"/>
      <c r="CT35">
        <f t="shared" si="47"/>
        <v>5</v>
      </c>
      <c r="CU35"/>
      <c r="CV35"/>
      <c r="CW35"/>
      <c r="CX35" s="161">
        <f t="shared" si="64"/>
        <v>0</v>
      </c>
      <c r="CY35" s="161">
        <f t="shared" si="65"/>
        <v>0</v>
      </c>
      <c r="CZ35" s="161">
        <f t="shared" si="66"/>
        <v>0</v>
      </c>
      <c r="DA35" s="161">
        <f t="shared" si="67"/>
        <v>0</v>
      </c>
      <c r="DB35" s="163">
        <f t="shared" si="68"/>
        <v>0</v>
      </c>
      <c r="DC35" s="161"/>
      <c r="DD35" s="161">
        <f t="shared" si="69"/>
        <v>0</v>
      </c>
      <c r="DE35" s="161">
        <f t="shared" si="70"/>
        <v>0</v>
      </c>
      <c r="DF35" s="161">
        <f t="shared" si="71"/>
        <v>0</v>
      </c>
      <c r="DG35" s="161"/>
      <c r="DH35" s="161">
        <f t="shared" si="72"/>
        <v>0</v>
      </c>
      <c r="DI35" s="161">
        <f t="shared" si="77"/>
        <v>0</v>
      </c>
      <c r="DJ35" s="161"/>
    </row>
    <row r="36" spans="1:114" s="42" customFormat="1" x14ac:dyDescent="0.25">
      <c r="A36" s="305" t="s">
        <v>438</v>
      </c>
      <c r="B36" s="306" t="s">
        <v>579</v>
      </c>
      <c r="C36" s="315">
        <f t="shared" si="80"/>
        <v>0</v>
      </c>
      <c r="D36" s="308">
        <v>0</v>
      </c>
      <c r="E36" s="315">
        <f t="shared" si="78"/>
        <v>0</v>
      </c>
      <c r="F36" s="307">
        <v>0</v>
      </c>
      <c r="G36" s="309" t="s">
        <v>213</v>
      </c>
      <c r="H36" s="308" t="s">
        <v>546</v>
      </c>
      <c r="I36" s="310" t="s">
        <v>422</v>
      </c>
      <c r="J36" s="311">
        <v>3500</v>
      </c>
      <c r="K36" s="311">
        <v>30000</v>
      </c>
      <c r="L36" s="312">
        <v>800000</v>
      </c>
      <c r="M36" s="313">
        <f t="shared" si="74"/>
        <v>0</v>
      </c>
      <c r="N36" s="314">
        <f t="shared" si="0"/>
        <v>0</v>
      </c>
      <c r="O36" s="139">
        <f t="shared" si="83"/>
        <v>0</v>
      </c>
      <c r="P36" s="133">
        <f t="shared" si="2"/>
        <v>0</v>
      </c>
      <c r="Q36" s="80">
        <f t="shared" si="3"/>
        <v>0</v>
      </c>
      <c r="R36" s="319">
        <f t="shared" si="75"/>
        <v>0</v>
      </c>
      <c r="S36" s="320">
        <f t="shared" si="81"/>
        <v>0</v>
      </c>
      <c r="T36" s="320">
        <f t="shared" si="82"/>
        <v>0</v>
      </c>
      <c r="U36" s="321">
        <f t="shared" si="79"/>
        <v>0.47333333333333338</v>
      </c>
      <c r="V36" s="423"/>
      <c r="W36" s="424">
        <f t="shared" si="48"/>
        <v>0</v>
      </c>
      <c r="X36" s="77">
        <f t="shared" si="49"/>
        <v>0</v>
      </c>
      <c r="Y36" s="77">
        <f t="shared" si="76"/>
        <v>0</v>
      </c>
      <c r="Z36" s="75">
        <f>'Project description'!$I$6</f>
        <v>1.79</v>
      </c>
      <c r="AA36" s="75">
        <f>VLOOKUP(G36,'Project description'!$H$21:$I$24,2,0)</f>
        <v>40000</v>
      </c>
      <c r="AB36" s="86">
        <f t="shared" si="50"/>
        <v>0</v>
      </c>
      <c r="AC36" s="144">
        <f t="shared" si="5"/>
        <v>0</v>
      </c>
      <c r="AD36" s="76">
        <f t="shared" si="6"/>
        <v>0</v>
      </c>
      <c r="AE36" s="76">
        <f t="shared" si="7"/>
        <v>0</v>
      </c>
      <c r="AF36" s="76">
        <f t="shared" si="8"/>
        <v>0</v>
      </c>
      <c r="AG36" s="66">
        <f t="shared" si="9"/>
        <v>0</v>
      </c>
      <c r="AH36" s="67" t="str">
        <f t="shared" si="10"/>
        <v>AccelReached</v>
      </c>
      <c r="AI36" s="66">
        <f t="shared" si="11"/>
        <v>0</v>
      </c>
      <c r="AJ36" s="68">
        <f t="shared" si="12"/>
        <v>0</v>
      </c>
      <c r="AK36" s="61">
        <f t="shared" si="13"/>
        <v>0</v>
      </c>
      <c r="AL36" s="62">
        <f t="shared" si="14"/>
        <v>0</v>
      </c>
      <c r="AM36" s="61">
        <f t="shared" si="51"/>
        <v>0</v>
      </c>
      <c r="AN36" s="61">
        <f t="shared" si="15"/>
        <v>0</v>
      </c>
      <c r="AO36" s="69" t="str">
        <f t="shared" si="16"/>
        <v>AccelLimited</v>
      </c>
      <c r="AP36" s="61">
        <f t="shared" si="17"/>
        <v>0</v>
      </c>
      <c r="AQ36" s="71">
        <f t="shared" si="18"/>
        <v>0</v>
      </c>
      <c r="AR36" s="64">
        <f t="shared" si="52"/>
        <v>0</v>
      </c>
      <c r="AS36" s="72">
        <f t="shared" si="19"/>
        <v>0</v>
      </c>
      <c r="AT36" s="79">
        <f t="shared" si="20"/>
        <v>0</v>
      </c>
      <c r="AU36" s="77">
        <f t="shared" si="21"/>
        <v>0</v>
      </c>
      <c r="AV36" s="138"/>
      <c r="AW36" s="117">
        <f t="shared" si="22"/>
        <v>0</v>
      </c>
      <c r="AX36" s="113"/>
      <c r="AY36" s="113"/>
      <c r="AZ36" s="118">
        <f t="shared" si="53"/>
        <v>0.47333333333333338</v>
      </c>
      <c r="BA36" s="117">
        <f t="shared" si="84"/>
        <v>0</v>
      </c>
      <c r="BB36" s="113">
        <f t="shared" si="24"/>
        <v>0</v>
      </c>
      <c r="BC36" s="113">
        <f t="shared" si="25"/>
        <v>0</v>
      </c>
      <c r="BD36" s="118">
        <f t="shared" si="85"/>
        <v>0.47333333333333338</v>
      </c>
      <c r="BE36" s="114">
        <f t="shared" si="27"/>
        <v>0</v>
      </c>
      <c r="BF36" s="113">
        <f t="shared" si="28"/>
        <v>0</v>
      </c>
      <c r="BG36" s="113">
        <f t="shared" si="54"/>
        <v>0</v>
      </c>
      <c r="BH36" s="118">
        <f t="shared" si="55"/>
        <v>0.47333333333333338</v>
      </c>
      <c r="BI36" s="117">
        <f t="shared" si="29"/>
        <v>0</v>
      </c>
      <c r="BJ36" s="113">
        <f t="shared" si="86"/>
        <v>0</v>
      </c>
      <c r="BK36" s="113">
        <f t="shared" si="87"/>
        <v>0</v>
      </c>
      <c r="BL36" s="118">
        <f t="shared" si="88"/>
        <v>0.47333333333333338</v>
      </c>
      <c r="BM36" s="117">
        <f t="shared" si="89"/>
        <v>0</v>
      </c>
      <c r="BN36" s="113">
        <f t="shared" si="56"/>
        <v>0</v>
      </c>
      <c r="BO36" s="113">
        <f t="shared" si="57"/>
        <v>0</v>
      </c>
      <c r="BP36" s="118">
        <f t="shared" si="90"/>
        <v>0.47333333333333338</v>
      </c>
      <c r="BQ36" s="117">
        <f t="shared" si="91"/>
        <v>0</v>
      </c>
      <c r="BR36" s="113">
        <f t="shared" si="92"/>
        <v>0</v>
      </c>
      <c r="BS36" s="113">
        <f t="shared" si="93"/>
        <v>0</v>
      </c>
      <c r="BT36" s="118">
        <f t="shared" si="94"/>
        <v>0.47333333333333338</v>
      </c>
      <c r="BU36" s="117">
        <f t="shared" si="39"/>
        <v>0</v>
      </c>
      <c r="BV36" s="113">
        <f t="shared" si="40"/>
        <v>0</v>
      </c>
      <c r="BW36" s="113">
        <f t="shared" si="41"/>
        <v>0</v>
      </c>
      <c r="BX36" s="118">
        <f t="shared" si="58"/>
        <v>0.47333333333333338</v>
      </c>
      <c r="BY36" s="117">
        <f t="shared" si="42"/>
        <v>0</v>
      </c>
      <c r="BZ36" s="113">
        <f t="shared" si="95"/>
        <v>0</v>
      </c>
      <c r="CA36" s="113">
        <f t="shared" si="96"/>
        <v>0</v>
      </c>
      <c r="CB36" s="118">
        <f t="shared" si="97"/>
        <v>0.47333333333333338</v>
      </c>
      <c r="CC36" s="161"/>
      <c r="CD36"/>
      <c r="CE36" s="114">
        <f t="shared" si="59"/>
        <v>0.47333333333333338</v>
      </c>
      <c r="CF36" s="114">
        <f t="shared" si="60"/>
        <v>0</v>
      </c>
      <c r="CG36" s="114">
        <f t="shared" si="61"/>
        <v>0</v>
      </c>
      <c r="CH36" s="114">
        <f t="shared" si="62"/>
        <v>0</v>
      </c>
      <c r="CI36" s="114"/>
      <c r="CJ36" s="113">
        <v>4</v>
      </c>
      <c r="CK36" s="113">
        <v>5</v>
      </c>
      <c r="CL36" s="113">
        <f t="shared" si="98"/>
        <v>6</v>
      </c>
      <c r="CM36" s="113">
        <f t="shared" si="98"/>
        <v>7</v>
      </c>
      <c r="CN36" s="113">
        <f t="shared" si="98"/>
        <v>8</v>
      </c>
      <c r="CO36" s="113"/>
      <c r="CP36" s="162"/>
      <c r="CQ36" s="162"/>
      <c r="CR36">
        <f t="shared" si="63"/>
        <v>0</v>
      </c>
      <c r="CS36" s="161"/>
      <c r="CT36">
        <f t="shared" si="47"/>
        <v>5</v>
      </c>
      <c r="CU36"/>
      <c r="CV36"/>
      <c r="CW36"/>
      <c r="CX36" s="161">
        <f t="shared" si="64"/>
        <v>0</v>
      </c>
      <c r="CY36" s="161">
        <f t="shared" si="65"/>
        <v>0</v>
      </c>
      <c r="CZ36" s="161">
        <f t="shared" si="66"/>
        <v>0</v>
      </c>
      <c r="DA36" s="161">
        <f t="shared" si="67"/>
        <v>0</v>
      </c>
      <c r="DB36" s="163">
        <f t="shared" si="68"/>
        <v>0</v>
      </c>
      <c r="DC36" s="161"/>
      <c r="DD36" s="161">
        <f t="shared" si="69"/>
        <v>0</v>
      </c>
      <c r="DE36" s="161">
        <f t="shared" si="70"/>
        <v>0</v>
      </c>
      <c r="DF36" s="161">
        <f t="shared" si="71"/>
        <v>0</v>
      </c>
      <c r="DG36" s="161"/>
      <c r="DH36" s="161">
        <f t="shared" si="72"/>
        <v>0</v>
      </c>
      <c r="DI36" s="161">
        <f t="shared" si="77"/>
        <v>0</v>
      </c>
      <c r="DJ36" s="161"/>
    </row>
    <row r="37" spans="1:114" s="42" customFormat="1" x14ac:dyDescent="0.25">
      <c r="A37" s="93" t="s">
        <v>438</v>
      </c>
      <c r="B37" s="282" t="s">
        <v>579</v>
      </c>
      <c r="C37" s="140">
        <f t="shared" si="80"/>
        <v>0</v>
      </c>
      <c r="D37" s="89">
        <v>0</v>
      </c>
      <c r="E37" s="140">
        <f t="shared" si="78"/>
        <v>0</v>
      </c>
      <c r="F37" s="41">
        <v>0</v>
      </c>
      <c r="G37" s="98" t="s">
        <v>213</v>
      </c>
      <c r="H37" s="171" t="s">
        <v>546</v>
      </c>
      <c r="I37" s="137" t="s">
        <v>422</v>
      </c>
      <c r="J37" s="132">
        <v>3500</v>
      </c>
      <c r="K37" s="132">
        <v>30000</v>
      </c>
      <c r="L37" s="148">
        <v>800000</v>
      </c>
      <c r="M37" s="151">
        <f t="shared" si="74"/>
        <v>0</v>
      </c>
      <c r="N37" s="139">
        <f t="shared" si="0"/>
        <v>0</v>
      </c>
      <c r="O37" s="139">
        <f t="shared" si="83"/>
        <v>0</v>
      </c>
      <c r="P37" s="133">
        <f t="shared" si="2"/>
        <v>0</v>
      </c>
      <c r="Q37" s="80">
        <f t="shared" si="3"/>
        <v>0</v>
      </c>
      <c r="R37" s="322">
        <f t="shared" si="75"/>
        <v>0</v>
      </c>
      <c r="S37" s="323">
        <f t="shared" si="81"/>
        <v>0</v>
      </c>
      <c r="T37" s="323">
        <f t="shared" si="82"/>
        <v>0</v>
      </c>
      <c r="U37" s="324">
        <f t="shared" si="79"/>
        <v>0.47333333333333338</v>
      </c>
      <c r="V37" s="423"/>
      <c r="W37" s="424">
        <f t="shared" si="48"/>
        <v>0</v>
      </c>
      <c r="X37" s="77">
        <f t="shared" si="49"/>
        <v>0</v>
      </c>
      <c r="Y37" s="77">
        <f t="shared" si="76"/>
        <v>0</v>
      </c>
      <c r="Z37" s="75">
        <f>'Project description'!$I$6</f>
        <v>1.79</v>
      </c>
      <c r="AA37" s="75">
        <f>VLOOKUP(G37,'Project description'!$H$21:$I$24,2,0)</f>
        <v>40000</v>
      </c>
      <c r="AB37" s="86">
        <f t="shared" si="50"/>
        <v>0</v>
      </c>
      <c r="AC37" s="144">
        <f t="shared" si="5"/>
        <v>0</v>
      </c>
      <c r="AD37" s="76">
        <f t="shared" si="6"/>
        <v>0</v>
      </c>
      <c r="AE37" s="76">
        <f t="shared" si="7"/>
        <v>0</v>
      </c>
      <c r="AF37" s="76">
        <f t="shared" si="8"/>
        <v>0</v>
      </c>
      <c r="AG37" s="66">
        <f t="shared" si="9"/>
        <v>0</v>
      </c>
      <c r="AH37" s="67" t="str">
        <f t="shared" si="10"/>
        <v>AccelReached</v>
      </c>
      <c r="AI37" s="66">
        <f t="shared" si="11"/>
        <v>0</v>
      </c>
      <c r="AJ37" s="68">
        <f t="shared" si="12"/>
        <v>0</v>
      </c>
      <c r="AK37" s="61">
        <f t="shared" si="13"/>
        <v>0</v>
      </c>
      <c r="AL37" s="62">
        <f t="shared" si="14"/>
        <v>0</v>
      </c>
      <c r="AM37" s="61">
        <f t="shared" si="51"/>
        <v>0</v>
      </c>
      <c r="AN37" s="61">
        <f t="shared" si="15"/>
        <v>0</v>
      </c>
      <c r="AO37" s="69" t="str">
        <f t="shared" si="16"/>
        <v>AccelLimited</v>
      </c>
      <c r="AP37" s="61">
        <f t="shared" si="17"/>
        <v>0</v>
      </c>
      <c r="AQ37" s="71">
        <f t="shared" si="18"/>
        <v>0</v>
      </c>
      <c r="AR37" s="64">
        <f t="shared" si="52"/>
        <v>0</v>
      </c>
      <c r="AS37" s="72">
        <f t="shared" si="19"/>
        <v>0</v>
      </c>
      <c r="AT37" s="79">
        <f t="shared" si="20"/>
        <v>0</v>
      </c>
      <c r="AU37" s="77">
        <f t="shared" si="21"/>
        <v>0</v>
      </c>
      <c r="AV37" s="138"/>
      <c r="AW37" s="117">
        <f t="shared" si="22"/>
        <v>0</v>
      </c>
      <c r="AX37" s="113"/>
      <c r="AY37" s="113"/>
      <c r="AZ37" s="118">
        <f t="shared" si="53"/>
        <v>0.47333333333333338</v>
      </c>
      <c r="BA37" s="117">
        <f t="shared" si="84"/>
        <v>0</v>
      </c>
      <c r="BB37" s="113">
        <f t="shared" si="24"/>
        <v>0</v>
      </c>
      <c r="BC37" s="113">
        <f t="shared" si="25"/>
        <v>0</v>
      </c>
      <c r="BD37" s="118">
        <f t="shared" si="85"/>
        <v>0.47333333333333338</v>
      </c>
      <c r="BE37" s="114">
        <f t="shared" si="27"/>
        <v>0</v>
      </c>
      <c r="BF37" s="113">
        <f t="shared" si="28"/>
        <v>0</v>
      </c>
      <c r="BG37" s="113">
        <f t="shared" si="54"/>
        <v>0</v>
      </c>
      <c r="BH37" s="118">
        <f t="shared" si="55"/>
        <v>0.47333333333333338</v>
      </c>
      <c r="BI37" s="117">
        <f t="shared" si="29"/>
        <v>0</v>
      </c>
      <c r="BJ37" s="113">
        <f t="shared" si="86"/>
        <v>0</v>
      </c>
      <c r="BK37" s="113">
        <f t="shared" si="87"/>
        <v>0</v>
      </c>
      <c r="BL37" s="118">
        <f t="shared" si="88"/>
        <v>0.47333333333333338</v>
      </c>
      <c r="BM37" s="117">
        <f t="shared" si="89"/>
        <v>0</v>
      </c>
      <c r="BN37" s="113">
        <f t="shared" si="56"/>
        <v>0</v>
      </c>
      <c r="BO37" s="113">
        <f t="shared" si="57"/>
        <v>0</v>
      </c>
      <c r="BP37" s="118">
        <f t="shared" si="90"/>
        <v>0.47333333333333338</v>
      </c>
      <c r="BQ37" s="117">
        <f t="shared" si="91"/>
        <v>0</v>
      </c>
      <c r="BR37" s="113">
        <f t="shared" si="92"/>
        <v>0</v>
      </c>
      <c r="BS37" s="113">
        <f t="shared" si="93"/>
        <v>0</v>
      </c>
      <c r="BT37" s="118">
        <f t="shared" si="94"/>
        <v>0.47333333333333338</v>
      </c>
      <c r="BU37" s="117">
        <f t="shared" si="39"/>
        <v>0</v>
      </c>
      <c r="BV37" s="113">
        <f t="shared" si="40"/>
        <v>0</v>
      </c>
      <c r="BW37" s="113">
        <f t="shared" si="41"/>
        <v>0</v>
      </c>
      <c r="BX37" s="118">
        <f t="shared" si="58"/>
        <v>0.47333333333333338</v>
      </c>
      <c r="BY37" s="117">
        <f t="shared" si="42"/>
        <v>0</v>
      </c>
      <c r="BZ37" s="113">
        <f t="shared" si="95"/>
        <v>0</v>
      </c>
      <c r="CA37" s="113">
        <f t="shared" si="96"/>
        <v>0</v>
      </c>
      <c r="CB37" s="118">
        <f t="shared" si="97"/>
        <v>0.47333333333333338</v>
      </c>
      <c r="CC37" s="161"/>
      <c r="CD37"/>
      <c r="CE37" s="114">
        <f t="shared" si="59"/>
        <v>0.47333333333333338</v>
      </c>
      <c r="CF37" s="114">
        <f t="shared" si="60"/>
        <v>0</v>
      </c>
      <c r="CG37" s="114">
        <f t="shared" si="61"/>
        <v>0</v>
      </c>
      <c r="CH37" s="114">
        <f t="shared" si="62"/>
        <v>0</v>
      </c>
      <c r="CI37" s="114"/>
      <c r="CJ37" s="113">
        <v>4</v>
      </c>
      <c r="CK37" s="113">
        <v>9</v>
      </c>
      <c r="CL37" s="113">
        <f t="shared" si="98"/>
        <v>10</v>
      </c>
      <c r="CM37" s="113">
        <f t="shared" si="98"/>
        <v>11</v>
      </c>
      <c r="CN37" s="113">
        <f t="shared" si="98"/>
        <v>12</v>
      </c>
      <c r="CO37" s="113"/>
      <c r="CP37" s="162"/>
      <c r="CQ37" s="162"/>
      <c r="CR37">
        <f t="shared" si="63"/>
        <v>0</v>
      </c>
      <c r="CS37" s="161"/>
      <c r="CT37">
        <f t="shared" si="47"/>
        <v>5</v>
      </c>
      <c r="CU37"/>
      <c r="CV37"/>
      <c r="CW37"/>
      <c r="CX37" s="161">
        <f t="shared" si="64"/>
        <v>0</v>
      </c>
      <c r="CY37" s="161">
        <f t="shared" si="65"/>
        <v>0</v>
      </c>
      <c r="CZ37" s="161">
        <f t="shared" si="66"/>
        <v>0</v>
      </c>
      <c r="DA37" s="161">
        <f t="shared" si="67"/>
        <v>0</v>
      </c>
      <c r="DB37" s="163">
        <f t="shared" si="68"/>
        <v>0</v>
      </c>
      <c r="DC37" s="161"/>
      <c r="DD37" s="161">
        <f t="shared" si="69"/>
        <v>0</v>
      </c>
      <c r="DE37" s="161">
        <f t="shared" si="70"/>
        <v>0</v>
      </c>
      <c r="DF37" s="161">
        <f t="shared" si="71"/>
        <v>0</v>
      </c>
      <c r="DG37" s="161"/>
      <c r="DH37" s="161">
        <f t="shared" si="72"/>
        <v>0</v>
      </c>
      <c r="DI37" s="161">
        <f t="shared" si="77"/>
        <v>0</v>
      </c>
      <c r="DJ37" s="161"/>
    </row>
    <row r="38" spans="1:114" s="42" customFormat="1" x14ac:dyDescent="0.25">
      <c r="A38" s="305" t="s">
        <v>438</v>
      </c>
      <c r="B38" s="306" t="s">
        <v>579</v>
      </c>
      <c r="C38" s="315">
        <f t="shared" si="80"/>
        <v>0</v>
      </c>
      <c r="D38" s="308">
        <v>0</v>
      </c>
      <c r="E38" s="315">
        <f t="shared" si="78"/>
        <v>0</v>
      </c>
      <c r="F38" s="307">
        <v>0</v>
      </c>
      <c r="G38" s="309" t="s">
        <v>213</v>
      </c>
      <c r="H38" s="308" t="s">
        <v>546</v>
      </c>
      <c r="I38" s="310" t="s">
        <v>422</v>
      </c>
      <c r="J38" s="311">
        <v>3500</v>
      </c>
      <c r="K38" s="311">
        <v>30000</v>
      </c>
      <c r="L38" s="312">
        <v>800000</v>
      </c>
      <c r="M38" s="313">
        <f t="shared" si="74"/>
        <v>0</v>
      </c>
      <c r="N38" s="314">
        <f t="shared" si="0"/>
        <v>0</v>
      </c>
      <c r="O38" s="139">
        <f t="shared" si="83"/>
        <v>0</v>
      </c>
      <c r="P38" s="133">
        <f t="shared" si="2"/>
        <v>0</v>
      </c>
      <c r="Q38" s="80">
        <f t="shared" si="3"/>
        <v>0</v>
      </c>
      <c r="R38" s="319">
        <f t="shared" si="75"/>
        <v>0</v>
      </c>
      <c r="S38" s="320">
        <f t="shared" si="81"/>
        <v>0</v>
      </c>
      <c r="T38" s="320">
        <f t="shared" si="82"/>
        <v>0</v>
      </c>
      <c r="U38" s="321">
        <f t="shared" si="79"/>
        <v>0.47333333333333338</v>
      </c>
      <c r="V38" s="423"/>
      <c r="W38" s="424">
        <f t="shared" si="48"/>
        <v>0</v>
      </c>
      <c r="X38" s="77">
        <f t="shared" si="49"/>
        <v>0</v>
      </c>
      <c r="Y38" s="77">
        <f t="shared" si="76"/>
        <v>0</v>
      </c>
      <c r="Z38" s="75">
        <f>'Project description'!$I$6</f>
        <v>1.79</v>
      </c>
      <c r="AA38" s="75">
        <f>VLOOKUP(G38,'Project description'!$H$21:$I$24,2,0)</f>
        <v>40000</v>
      </c>
      <c r="AB38" s="86">
        <f t="shared" si="50"/>
        <v>0</v>
      </c>
      <c r="AC38" s="144">
        <f t="shared" si="5"/>
        <v>0</v>
      </c>
      <c r="AD38" s="76">
        <f t="shared" si="6"/>
        <v>0</v>
      </c>
      <c r="AE38" s="76">
        <f t="shared" si="7"/>
        <v>0</v>
      </c>
      <c r="AF38" s="76">
        <f t="shared" si="8"/>
        <v>0</v>
      </c>
      <c r="AG38" s="66">
        <f t="shared" si="9"/>
        <v>0</v>
      </c>
      <c r="AH38" s="67" t="str">
        <f t="shared" si="10"/>
        <v>AccelReached</v>
      </c>
      <c r="AI38" s="66">
        <f t="shared" si="11"/>
        <v>0</v>
      </c>
      <c r="AJ38" s="68">
        <f t="shared" si="12"/>
        <v>0</v>
      </c>
      <c r="AK38" s="61">
        <f t="shared" si="13"/>
        <v>0</v>
      </c>
      <c r="AL38" s="62">
        <f t="shared" si="14"/>
        <v>0</v>
      </c>
      <c r="AM38" s="61">
        <f t="shared" si="51"/>
        <v>0</v>
      </c>
      <c r="AN38" s="61">
        <f t="shared" si="15"/>
        <v>0</v>
      </c>
      <c r="AO38" s="69" t="str">
        <f t="shared" si="16"/>
        <v>AccelLimited</v>
      </c>
      <c r="AP38" s="61">
        <f t="shared" si="17"/>
        <v>0</v>
      </c>
      <c r="AQ38" s="71">
        <f t="shared" si="18"/>
        <v>0</v>
      </c>
      <c r="AR38" s="64">
        <f t="shared" si="52"/>
        <v>0</v>
      </c>
      <c r="AS38" s="72">
        <f t="shared" si="19"/>
        <v>0</v>
      </c>
      <c r="AT38" s="79">
        <f t="shared" si="20"/>
        <v>0</v>
      </c>
      <c r="AU38" s="77">
        <f t="shared" si="21"/>
        <v>0</v>
      </c>
      <c r="AV38" s="138"/>
      <c r="AW38" s="117">
        <f t="shared" si="22"/>
        <v>0</v>
      </c>
      <c r="AX38" s="113"/>
      <c r="AY38" s="113"/>
      <c r="AZ38" s="118">
        <f t="shared" si="53"/>
        <v>0.47333333333333338</v>
      </c>
      <c r="BA38" s="117">
        <f t="shared" si="84"/>
        <v>0</v>
      </c>
      <c r="BB38" s="113">
        <f t="shared" si="24"/>
        <v>0</v>
      </c>
      <c r="BC38" s="113">
        <f t="shared" si="25"/>
        <v>0</v>
      </c>
      <c r="BD38" s="118">
        <f t="shared" si="85"/>
        <v>0.47333333333333338</v>
      </c>
      <c r="BE38" s="114">
        <f t="shared" si="27"/>
        <v>0</v>
      </c>
      <c r="BF38" s="113">
        <f t="shared" si="28"/>
        <v>0</v>
      </c>
      <c r="BG38" s="113">
        <f t="shared" si="54"/>
        <v>0</v>
      </c>
      <c r="BH38" s="118">
        <f t="shared" si="55"/>
        <v>0.47333333333333338</v>
      </c>
      <c r="BI38" s="117">
        <f t="shared" si="29"/>
        <v>0</v>
      </c>
      <c r="BJ38" s="113">
        <f t="shared" si="86"/>
        <v>0</v>
      </c>
      <c r="BK38" s="113">
        <f t="shared" si="87"/>
        <v>0</v>
      </c>
      <c r="BL38" s="118">
        <f t="shared" si="88"/>
        <v>0.47333333333333338</v>
      </c>
      <c r="BM38" s="117">
        <f t="shared" si="89"/>
        <v>0</v>
      </c>
      <c r="BN38" s="113">
        <f t="shared" si="56"/>
        <v>0</v>
      </c>
      <c r="BO38" s="113">
        <f t="shared" si="57"/>
        <v>0</v>
      </c>
      <c r="BP38" s="118">
        <f t="shared" si="90"/>
        <v>0.47333333333333338</v>
      </c>
      <c r="BQ38" s="117">
        <f t="shared" si="91"/>
        <v>0</v>
      </c>
      <c r="BR38" s="113">
        <f t="shared" si="92"/>
        <v>0</v>
      </c>
      <c r="BS38" s="113">
        <f t="shared" si="93"/>
        <v>0</v>
      </c>
      <c r="BT38" s="118">
        <f t="shared" si="94"/>
        <v>0.47333333333333338</v>
      </c>
      <c r="BU38" s="117">
        <f t="shared" si="39"/>
        <v>0</v>
      </c>
      <c r="BV38" s="113">
        <f t="shared" si="40"/>
        <v>0</v>
      </c>
      <c r="BW38" s="113">
        <f t="shared" si="41"/>
        <v>0</v>
      </c>
      <c r="BX38" s="118">
        <f t="shared" si="58"/>
        <v>0.47333333333333338</v>
      </c>
      <c r="BY38" s="117">
        <f t="shared" si="42"/>
        <v>0</v>
      </c>
      <c r="BZ38" s="113">
        <f t="shared" si="95"/>
        <v>0</v>
      </c>
      <c r="CA38" s="113">
        <f t="shared" si="96"/>
        <v>0</v>
      </c>
      <c r="CB38" s="118">
        <f t="shared" si="97"/>
        <v>0.47333333333333338</v>
      </c>
      <c r="CC38" s="161"/>
      <c r="CD38"/>
      <c r="CE38" s="114">
        <f t="shared" si="59"/>
        <v>0.47333333333333338</v>
      </c>
      <c r="CF38" s="114">
        <f t="shared" si="60"/>
        <v>0</v>
      </c>
      <c r="CG38" s="114">
        <f t="shared" si="61"/>
        <v>0</v>
      </c>
      <c r="CH38" s="114">
        <f t="shared" si="62"/>
        <v>0</v>
      </c>
      <c r="CI38" s="114"/>
      <c r="CJ38" s="113">
        <v>4</v>
      </c>
      <c r="CK38" s="113">
        <v>13</v>
      </c>
      <c r="CL38" s="113">
        <f t="shared" si="98"/>
        <v>14</v>
      </c>
      <c r="CM38" s="113">
        <f t="shared" si="98"/>
        <v>15</v>
      </c>
      <c r="CN38" s="113">
        <f t="shared" si="98"/>
        <v>16</v>
      </c>
      <c r="CO38" s="113"/>
      <c r="CP38" s="162"/>
      <c r="CQ38" s="162"/>
      <c r="CR38">
        <f t="shared" si="63"/>
        <v>0</v>
      </c>
      <c r="CS38" s="161"/>
      <c r="CT38">
        <f t="shared" si="47"/>
        <v>5</v>
      </c>
      <c r="CU38"/>
      <c r="CV38"/>
      <c r="CW38"/>
      <c r="CX38" s="161">
        <f t="shared" si="64"/>
        <v>0</v>
      </c>
      <c r="CY38" s="161">
        <f t="shared" si="65"/>
        <v>0</v>
      </c>
      <c r="CZ38" s="161">
        <f t="shared" si="66"/>
        <v>0</v>
      </c>
      <c r="DA38" s="161">
        <f t="shared" si="67"/>
        <v>0</v>
      </c>
      <c r="DB38" s="163">
        <f t="shared" si="68"/>
        <v>0</v>
      </c>
      <c r="DC38" s="161"/>
      <c r="DD38" s="161">
        <f t="shared" si="69"/>
        <v>0</v>
      </c>
      <c r="DE38" s="161">
        <f t="shared" si="70"/>
        <v>0</v>
      </c>
      <c r="DF38" s="161">
        <f t="shared" si="71"/>
        <v>0</v>
      </c>
      <c r="DG38" s="161"/>
      <c r="DH38" s="161">
        <f t="shared" si="72"/>
        <v>0</v>
      </c>
      <c r="DI38" s="161">
        <f t="shared" si="77"/>
        <v>0</v>
      </c>
      <c r="DJ38" s="161"/>
    </row>
    <row r="39" spans="1:114" s="42" customFormat="1" x14ac:dyDescent="0.25">
      <c r="A39" s="93" t="s">
        <v>438</v>
      </c>
      <c r="B39" s="282" t="s">
        <v>579</v>
      </c>
      <c r="C39" s="140">
        <f t="shared" si="80"/>
        <v>0</v>
      </c>
      <c r="D39" s="89">
        <v>0</v>
      </c>
      <c r="E39" s="140">
        <f t="shared" si="78"/>
        <v>0</v>
      </c>
      <c r="F39" s="41">
        <v>0</v>
      </c>
      <c r="G39" s="98" t="s">
        <v>213</v>
      </c>
      <c r="H39" s="171" t="s">
        <v>546</v>
      </c>
      <c r="I39" s="137" t="s">
        <v>422</v>
      </c>
      <c r="J39" s="132">
        <v>3500</v>
      </c>
      <c r="K39" s="132">
        <v>30000</v>
      </c>
      <c r="L39" s="148">
        <v>800000</v>
      </c>
      <c r="M39" s="151">
        <f t="shared" si="74"/>
        <v>0</v>
      </c>
      <c r="N39" s="139">
        <f t="shared" si="0"/>
        <v>0</v>
      </c>
      <c r="O39" s="139">
        <f t="shared" si="83"/>
        <v>0</v>
      </c>
      <c r="P39" s="133">
        <f t="shared" si="2"/>
        <v>0</v>
      </c>
      <c r="Q39" s="80">
        <f t="shared" si="3"/>
        <v>0</v>
      </c>
      <c r="R39" s="322">
        <f t="shared" si="75"/>
        <v>0</v>
      </c>
      <c r="S39" s="323">
        <f t="shared" si="81"/>
        <v>0</v>
      </c>
      <c r="T39" s="323">
        <f t="shared" si="82"/>
        <v>0</v>
      </c>
      <c r="U39" s="324">
        <f t="shared" si="79"/>
        <v>0.47333333333333338</v>
      </c>
      <c r="V39" s="423"/>
      <c r="W39" s="424">
        <f t="shared" si="48"/>
        <v>0</v>
      </c>
      <c r="X39" s="77">
        <f t="shared" si="49"/>
        <v>0</v>
      </c>
      <c r="Y39" s="77">
        <f t="shared" si="76"/>
        <v>0</v>
      </c>
      <c r="Z39" s="75">
        <f>'Project description'!$I$6</f>
        <v>1.79</v>
      </c>
      <c r="AA39" s="75">
        <f>VLOOKUP(G39,'Project description'!$H$21:$I$24,2,0)</f>
        <v>40000</v>
      </c>
      <c r="AB39" s="86">
        <f t="shared" si="50"/>
        <v>0</v>
      </c>
      <c r="AC39" s="144">
        <f t="shared" si="5"/>
        <v>0</v>
      </c>
      <c r="AD39" s="76">
        <f t="shared" si="6"/>
        <v>0</v>
      </c>
      <c r="AE39" s="76">
        <f t="shared" si="7"/>
        <v>0</v>
      </c>
      <c r="AF39" s="76">
        <f t="shared" si="8"/>
        <v>0</v>
      </c>
      <c r="AG39" s="66">
        <f t="shared" si="9"/>
        <v>0</v>
      </c>
      <c r="AH39" s="67" t="str">
        <f t="shared" si="10"/>
        <v>AccelReached</v>
      </c>
      <c r="AI39" s="66">
        <f t="shared" si="11"/>
        <v>0</v>
      </c>
      <c r="AJ39" s="68">
        <f t="shared" si="12"/>
        <v>0</v>
      </c>
      <c r="AK39" s="61">
        <f t="shared" si="13"/>
        <v>0</v>
      </c>
      <c r="AL39" s="62">
        <f t="shared" si="14"/>
        <v>0</v>
      </c>
      <c r="AM39" s="61">
        <f t="shared" si="51"/>
        <v>0</v>
      </c>
      <c r="AN39" s="61">
        <f t="shared" si="15"/>
        <v>0</v>
      </c>
      <c r="AO39" s="69" t="str">
        <f t="shared" si="16"/>
        <v>AccelLimited</v>
      </c>
      <c r="AP39" s="61">
        <f t="shared" si="17"/>
        <v>0</v>
      </c>
      <c r="AQ39" s="71">
        <f t="shared" si="18"/>
        <v>0</v>
      </c>
      <c r="AR39" s="64">
        <f t="shared" si="52"/>
        <v>0</v>
      </c>
      <c r="AS39" s="72">
        <f t="shared" si="19"/>
        <v>0</v>
      </c>
      <c r="AT39" s="79">
        <f t="shared" si="20"/>
        <v>0</v>
      </c>
      <c r="AU39" s="77">
        <f t="shared" si="21"/>
        <v>0</v>
      </c>
      <c r="AV39" s="138"/>
      <c r="AW39" s="117">
        <f t="shared" si="22"/>
        <v>0</v>
      </c>
      <c r="AX39" s="113"/>
      <c r="AY39" s="113"/>
      <c r="AZ39" s="118">
        <f t="shared" si="53"/>
        <v>0.47333333333333338</v>
      </c>
      <c r="BA39" s="117">
        <f t="shared" si="84"/>
        <v>0</v>
      </c>
      <c r="BB39" s="113">
        <f t="shared" si="24"/>
        <v>0</v>
      </c>
      <c r="BC39" s="113">
        <f t="shared" si="25"/>
        <v>0</v>
      </c>
      <c r="BD39" s="118">
        <f t="shared" si="85"/>
        <v>0.47333333333333338</v>
      </c>
      <c r="BE39" s="114">
        <f t="shared" si="27"/>
        <v>0</v>
      </c>
      <c r="BF39" s="113">
        <f t="shared" si="28"/>
        <v>0</v>
      </c>
      <c r="BG39" s="113">
        <f t="shared" si="54"/>
        <v>0</v>
      </c>
      <c r="BH39" s="118">
        <f t="shared" si="55"/>
        <v>0.47333333333333338</v>
      </c>
      <c r="BI39" s="117">
        <f t="shared" si="29"/>
        <v>0</v>
      </c>
      <c r="BJ39" s="113">
        <f t="shared" si="86"/>
        <v>0</v>
      </c>
      <c r="BK39" s="113">
        <f t="shared" si="87"/>
        <v>0</v>
      </c>
      <c r="BL39" s="118">
        <f t="shared" si="88"/>
        <v>0.47333333333333338</v>
      </c>
      <c r="BM39" s="117">
        <f t="shared" si="89"/>
        <v>0</v>
      </c>
      <c r="BN39" s="113">
        <f t="shared" si="56"/>
        <v>0</v>
      </c>
      <c r="BO39" s="113">
        <f t="shared" si="57"/>
        <v>0</v>
      </c>
      <c r="BP39" s="118">
        <f t="shared" si="90"/>
        <v>0.47333333333333338</v>
      </c>
      <c r="BQ39" s="117">
        <f t="shared" si="91"/>
        <v>0</v>
      </c>
      <c r="BR39" s="113">
        <f t="shared" si="92"/>
        <v>0</v>
      </c>
      <c r="BS39" s="113">
        <f t="shared" si="93"/>
        <v>0</v>
      </c>
      <c r="BT39" s="118">
        <f t="shared" si="94"/>
        <v>0.47333333333333338</v>
      </c>
      <c r="BU39" s="117">
        <f t="shared" si="39"/>
        <v>0</v>
      </c>
      <c r="BV39" s="113">
        <f t="shared" si="40"/>
        <v>0</v>
      </c>
      <c r="BW39" s="113">
        <f t="shared" si="41"/>
        <v>0</v>
      </c>
      <c r="BX39" s="118">
        <f t="shared" si="58"/>
        <v>0.47333333333333338</v>
      </c>
      <c r="BY39" s="117">
        <f t="shared" si="42"/>
        <v>0</v>
      </c>
      <c r="BZ39" s="113">
        <f t="shared" si="95"/>
        <v>0</v>
      </c>
      <c r="CA39" s="113">
        <f t="shared" si="96"/>
        <v>0</v>
      </c>
      <c r="CB39" s="118">
        <f t="shared" si="97"/>
        <v>0.47333333333333338</v>
      </c>
      <c r="CC39" s="161"/>
      <c r="CD39"/>
      <c r="CE39" s="114">
        <f t="shared" si="59"/>
        <v>0.47333333333333338</v>
      </c>
      <c r="CF39" s="114">
        <f t="shared" si="60"/>
        <v>0</v>
      </c>
      <c r="CG39" s="114">
        <f t="shared" si="61"/>
        <v>0</v>
      </c>
      <c r="CH39" s="114">
        <f t="shared" si="62"/>
        <v>0</v>
      </c>
      <c r="CI39" s="114"/>
      <c r="CJ39" s="113">
        <v>4</v>
      </c>
      <c r="CK39" s="113">
        <v>17</v>
      </c>
      <c r="CL39" s="113">
        <f t="shared" si="98"/>
        <v>18</v>
      </c>
      <c r="CM39" s="113">
        <f t="shared" si="98"/>
        <v>19</v>
      </c>
      <c r="CN39" s="113">
        <f t="shared" si="98"/>
        <v>20</v>
      </c>
      <c r="CO39" s="113"/>
      <c r="CP39" s="162"/>
      <c r="CQ39" s="162"/>
      <c r="CR39">
        <f t="shared" si="63"/>
        <v>0</v>
      </c>
      <c r="CS39" s="161"/>
      <c r="CT39">
        <f t="shared" si="47"/>
        <v>5</v>
      </c>
      <c r="CU39"/>
      <c r="CV39"/>
      <c r="CW39"/>
      <c r="CX39" s="161">
        <f t="shared" si="64"/>
        <v>0</v>
      </c>
      <c r="CY39" s="161">
        <f t="shared" si="65"/>
        <v>0</v>
      </c>
      <c r="CZ39" s="161">
        <f t="shared" si="66"/>
        <v>0</v>
      </c>
      <c r="DA39" s="161">
        <f t="shared" si="67"/>
        <v>0</v>
      </c>
      <c r="DB39" s="163">
        <f t="shared" si="68"/>
        <v>0</v>
      </c>
      <c r="DC39" s="161"/>
      <c r="DD39" s="161">
        <f t="shared" si="69"/>
        <v>0</v>
      </c>
      <c r="DE39" s="161">
        <f t="shared" si="70"/>
        <v>0</v>
      </c>
      <c r="DF39" s="161">
        <f t="shared" si="71"/>
        <v>0</v>
      </c>
      <c r="DG39" s="161"/>
      <c r="DH39" s="161">
        <f t="shared" si="72"/>
        <v>0</v>
      </c>
      <c r="DI39" s="161">
        <f t="shared" si="77"/>
        <v>0</v>
      </c>
      <c r="DJ39" s="161"/>
    </row>
    <row r="40" spans="1:114" s="42" customFormat="1" x14ac:dyDescent="0.25">
      <c r="A40" s="305" t="s">
        <v>438</v>
      </c>
      <c r="B40" s="306" t="s">
        <v>579</v>
      </c>
      <c r="C40" s="315">
        <f t="shared" si="80"/>
        <v>0</v>
      </c>
      <c r="D40" s="308">
        <v>0</v>
      </c>
      <c r="E40" s="315">
        <f t="shared" si="78"/>
        <v>0</v>
      </c>
      <c r="F40" s="307">
        <v>0</v>
      </c>
      <c r="G40" s="309" t="s">
        <v>213</v>
      </c>
      <c r="H40" s="308" t="s">
        <v>546</v>
      </c>
      <c r="I40" s="310" t="s">
        <v>422</v>
      </c>
      <c r="J40" s="311">
        <v>3500</v>
      </c>
      <c r="K40" s="311">
        <v>30000</v>
      </c>
      <c r="L40" s="312">
        <v>800000</v>
      </c>
      <c r="M40" s="313">
        <f t="shared" si="74"/>
        <v>0</v>
      </c>
      <c r="N40" s="314">
        <f t="shared" si="0"/>
        <v>0</v>
      </c>
      <c r="O40" s="139">
        <f t="shared" si="83"/>
        <v>0</v>
      </c>
      <c r="P40" s="133">
        <f t="shared" si="2"/>
        <v>0</v>
      </c>
      <c r="Q40" s="80">
        <f t="shared" si="3"/>
        <v>0</v>
      </c>
      <c r="R40" s="319">
        <f t="shared" si="75"/>
        <v>0</v>
      </c>
      <c r="S40" s="320">
        <f t="shared" si="81"/>
        <v>0</v>
      </c>
      <c r="T40" s="320">
        <f t="shared" si="82"/>
        <v>0</v>
      </c>
      <c r="U40" s="321">
        <f t="shared" si="79"/>
        <v>0.47333333333333338</v>
      </c>
      <c r="V40" s="423"/>
      <c r="W40" s="424">
        <f t="shared" si="48"/>
        <v>0</v>
      </c>
      <c r="X40" s="77">
        <f t="shared" si="49"/>
        <v>0</v>
      </c>
      <c r="Y40" s="77">
        <f t="shared" si="76"/>
        <v>0</v>
      </c>
      <c r="Z40" s="75">
        <f>'Project description'!$I$6</f>
        <v>1.79</v>
      </c>
      <c r="AA40" s="75">
        <f>VLOOKUP(G40,'Project description'!$H$21:$I$24,2,0)</f>
        <v>40000</v>
      </c>
      <c r="AB40" s="86">
        <f t="shared" si="50"/>
        <v>0</v>
      </c>
      <c r="AC40" s="144">
        <f t="shared" si="5"/>
        <v>0</v>
      </c>
      <c r="AD40" s="76">
        <f t="shared" si="6"/>
        <v>0</v>
      </c>
      <c r="AE40" s="76">
        <f t="shared" si="7"/>
        <v>0</v>
      </c>
      <c r="AF40" s="76">
        <f t="shared" si="8"/>
        <v>0</v>
      </c>
      <c r="AG40" s="66">
        <f t="shared" si="9"/>
        <v>0</v>
      </c>
      <c r="AH40" s="67" t="str">
        <f t="shared" si="10"/>
        <v>AccelReached</v>
      </c>
      <c r="AI40" s="66">
        <f t="shared" si="11"/>
        <v>0</v>
      </c>
      <c r="AJ40" s="68">
        <f t="shared" si="12"/>
        <v>0</v>
      </c>
      <c r="AK40" s="61">
        <f t="shared" si="13"/>
        <v>0</v>
      </c>
      <c r="AL40" s="62">
        <f t="shared" si="14"/>
        <v>0</v>
      </c>
      <c r="AM40" s="61">
        <f t="shared" si="51"/>
        <v>0</v>
      </c>
      <c r="AN40" s="61">
        <f t="shared" si="15"/>
        <v>0</v>
      </c>
      <c r="AO40" s="69" t="str">
        <f t="shared" si="16"/>
        <v>AccelLimited</v>
      </c>
      <c r="AP40" s="61">
        <f t="shared" si="17"/>
        <v>0</v>
      </c>
      <c r="AQ40" s="71">
        <f t="shared" si="18"/>
        <v>0</v>
      </c>
      <c r="AR40" s="64">
        <f t="shared" si="52"/>
        <v>0</v>
      </c>
      <c r="AS40" s="72">
        <f t="shared" si="19"/>
        <v>0</v>
      </c>
      <c r="AT40" s="79">
        <f t="shared" si="20"/>
        <v>0</v>
      </c>
      <c r="AU40" s="77">
        <f t="shared" si="21"/>
        <v>0</v>
      </c>
      <c r="AV40" s="138"/>
      <c r="AW40" s="117">
        <f t="shared" si="22"/>
        <v>0</v>
      </c>
      <c r="AX40" s="113"/>
      <c r="AY40" s="113"/>
      <c r="AZ40" s="118">
        <f t="shared" si="53"/>
        <v>0.47333333333333338</v>
      </c>
      <c r="BA40" s="117">
        <f t="shared" si="84"/>
        <v>0</v>
      </c>
      <c r="BB40" s="113">
        <f t="shared" si="24"/>
        <v>0</v>
      </c>
      <c r="BC40" s="113">
        <f t="shared" si="25"/>
        <v>0</v>
      </c>
      <c r="BD40" s="118">
        <f t="shared" si="85"/>
        <v>0.47333333333333338</v>
      </c>
      <c r="BE40" s="114">
        <f t="shared" si="27"/>
        <v>0</v>
      </c>
      <c r="BF40" s="113">
        <f t="shared" si="28"/>
        <v>0</v>
      </c>
      <c r="BG40" s="113">
        <f t="shared" si="54"/>
        <v>0</v>
      </c>
      <c r="BH40" s="118">
        <f t="shared" si="55"/>
        <v>0.47333333333333338</v>
      </c>
      <c r="BI40" s="117">
        <f t="shared" si="29"/>
        <v>0</v>
      </c>
      <c r="BJ40" s="113">
        <f t="shared" si="86"/>
        <v>0</v>
      </c>
      <c r="BK40" s="113">
        <f t="shared" si="87"/>
        <v>0</v>
      </c>
      <c r="BL40" s="118">
        <f t="shared" si="88"/>
        <v>0.47333333333333338</v>
      </c>
      <c r="BM40" s="117">
        <f t="shared" si="89"/>
        <v>0</v>
      </c>
      <c r="BN40" s="113">
        <f t="shared" si="56"/>
        <v>0</v>
      </c>
      <c r="BO40" s="113">
        <f t="shared" si="57"/>
        <v>0</v>
      </c>
      <c r="BP40" s="118">
        <f t="shared" si="90"/>
        <v>0.47333333333333338</v>
      </c>
      <c r="BQ40" s="117">
        <f t="shared" si="91"/>
        <v>0</v>
      </c>
      <c r="BR40" s="113">
        <f t="shared" si="92"/>
        <v>0</v>
      </c>
      <c r="BS40" s="113">
        <f t="shared" si="93"/>
        <v>0</v>
      </c>
      <c r="BT40" s="118">
        <f t="shared" si="94"/>
        <v>0.47333333333333338</v>
      </c>
      <c r="BU40" s="117">
        <f t="shared" si="39"/>
        <v>0</v>
      </c>
      <c r="BV40" s="113">
        <f t="shared" si="40"/>
        <v>0</v>
      </c>
      <c r="BW40" s="113">
        <f t="shared" si="41"/>
        <v>0</v>
      </c>
      <c r="BX40" s="118">
        <f t="shared" si="58"/>
        <v>0.47333333333333338</v>
      </c>
      <c r="BY40" s="117">
        <f t="shared" si="42"/>
        <v>0</v>
      </c>
      <c r="BZ40" s="113">
        <f t="shared" si="95"/>
        <v>0</v>
      </c>
      <c r="CA40" s="113">
        <f t="shared" si="96"/>
        <v>0</v>
      </c>
      <c r="CB40" s="118">
        <f t="shared" si="97"/>
        <v>0.47333333333333338</v>
      </c>
      <c r="CC40" s="161"/>
      <c r="CD40"/>
      <c r="CE40" s="114">
        <f t="shared" si="59"/>
        <v>0.47333333333333338</v>
      </c>
      <c r="CF40" s="114">
        <f t="shared" si="60"/>
        <v>0</v>
      </c>
      <c r="CG40" s="114">
        <f t="shared" si="61"/>
        <v>0</v>
      </c>
      <c r="CH40" s="114">
        <f t="shared" si="62"/>
        <v>0</v>
      </c>
      <c r="CI40" s="114"/>
      <c r="CJ40" s="113">
        <v>4</v>
      </c>
      <c r="CK40" s="113">
        <v>21</v>
      </c>
      <c r="CL40" s="113">
        <f t="shared" si="98"/>
        <v>22</v>
      </c>
      <c r="CM40" s="113">
        <f t="shared" si="98"/>
        <v>23</v>
      </c>
      <c r="CN40" s="113">
        <f t="shared" si="98"/>
        <v>24</v>
      </c>
      <c r="CO40" s="113"/>
      <c r="CP40" s="162"/>
      <c r="CQ40" s="162"/>
      <c r="CR40">
        <f t="shared" si="63"/>
        <v>0</v>
      </c>
      <c r="CS40" s="161"/>
      <c r="CT40">
        <f t="shared" si="47"/>
        <v>5</v>
      </c>
      <c r="CU40"/>
      <c r="CV40"/>
      <c r="CW40"/>
      <c r="CX40" s="161">
        <f t="shared" si="64"/>
        <v>0</v>
      </c>
      <c r="CY40" s="161">
        <f t="shared" si="65"/>
        <v>0</v>
      </c>
      <c r="CZ40" s="161">
        <f t="shared" si="66"/>
        <v>0</v>
      </c>
      <c r="DA40" s="161">
        <f t="shared" si="67"/>
        <v>0</v>
      </c>
      <c r="DB40" s="163">
        <f t="shared" si="68"/>
        <v>0</v>
      </c>
      <c r="DC40" s="161"/>
      <c r="DD40" s="161">
        <f t="shared" si="69"/>
        <v>0</v>
      </c>
      <c r="DE40" s="161">
        <f t="shared" si="70"/>
        <v>0</v>
      </c>
      <c r="DF40" s="161">
        <f t="shared" si="71"/>
        <v>0</v>
      </c>
      <c r="DG40" s="161"/>
      <c r="DH40" s="161">
        <f t="shared" si="72"/>
        <v>0</v>
      </c>
      <c r="DI40" s="161">
        <f t="shared" si="77"/>
        <v>0</v>
      </c>
      <c r="DJ40" s="161"/>
    </row>
    <row r="41" spans="1:114" s="42" customFormat="1" x14ac:dyDescent="0.25">
      <c r="A41" s="93" t="s">
        <v>438</v>
      </c>
      <c r="B41" s="282" t="s">
        <v>579</v>
      </c>
      <c r="C41" s="140">
        <f t="shared" si="80"/>
        <v>0</v>
      </c>
      <c r="D41" s="89">
        <v>0</v>
      </c>
      <c r="E41" s="140">
        <f t="shared" si="78"/>
        <v>0</v>
      </c>
      <c r="F41" s="41">
        <v>0</v>
      </c>
      <c r="G41" s="98" t="s">
        <v>213</v>
      </c>
      <c r="H41" s="171" t="s">
        <v>546</v>
      </c>
      <c r="I41" s="137" t="s">
        <v>422</v>
      </c>
      <c r="J41" s="132">
        <v>3500</v>
      </c>
      <c r="K41" s="132">
        <v>30000</v>
      </c>
      <c r="L41" s="148">
        <v>800000</v>
      </c>
      <c r="M41" s="151">
        <f t="shared" si="74"/>
        <v>0</v>
      </c>
      <c r="N41" s="139">
        <f t="shared" si="0"/>
        <v>0</v>
      </c>
      <c r="O41" s="139">
        <f t="shared" si="83"/>
        <v>0</v>
      </c>
      <c r="P41" s="133">
        <f t="shared" si="2"/>
        <v>0</v>
      </c>
      <c r="Q41" s="80">
        <f t="shared" si="3"/>
        <v>0</v>
      </c>
      <c r="R41" s="322">
        <f t="shared" si="75"/>
        <v>0</v>
      </c>
      <c r="S41" s="323">
        <f t="shared" si="81"/>
        <v>0</v>
      </c>
      <c r="T41" s="323">
        <f t="shared" si="82"/>
        <v>0</v>
      </c>
      <c r="U41" s="324">
        <f t="shared" si="79"/>
        <v>0.47333333333333338</v>
      </c>
      <c r="V41" s="423"/>
      <c r="W41" s="424">
        <f t="shared" si="48"/>
        <v>0</v>
      </c>
      <c r="X41" s="77">
        <f t="shared" si="49"/>
        <v>0</v>
      </c>
      <c r="Y41" s="77">
        <f t="shared" si="76"/>
        <v>0</v>
      </c>
      <c r="Z41" s="75">
        <f>'Project description'!$I$6</f>
        <v>1.79</v>
      </c>
      <c r="AA41" s="75">
        <f>VLOOKUP(G41,'Project description'!$H$21:$I$24,2,0)</f>
        <v>40000</v>
      </c>
      <c r="AB41" s="86">
        <f t="shared" si="50"/>
        <v>0</v>
      </c>
      <c r="AC41" s="144">
        <f t="shared" si="5"/>
        <v>0</v>
      </c>
      <c r="AD41" s="76">
        <f t="shared" si="6"/>
        <v>0</v>
      </c>
      <c r="AE41" s="76">
        <f t="shared" si="7"/>
        <v>0</v>
      </c>
      <c r="AF41" s="76">
        <f t="shared" si="8"/>
        <v>0</v>
      </c>
      <c r="AG41" s="66">
        <f t="shared" si="9"/>
        <v>0</v>
      </c>
      <c r="AH41" s="67" t="str">
        <f t="shared" si="10"/>
        <v>AccelReached</v>
      </c>
      <c r="AI41" s="66">
        <f t="shared" si="11"/>
        <v>0</v>
      </c>
      <c r="AJ41" s="68">
        <f t="shared" si="12"/>
        <v>0</v>
      </c>
      <c r="AK41" s="61">
        <f t="shared" si="13"/>
        <v>0</v>
      </c>
      <c r="AL41" s="62">
        <f t="shared" si="14"/>
        <v>0</v>
      </c>
      <c r="AM41" s="61">
        <f t="shared" si="51"/>
        <v>0</v>
      </c>
      <c r="AN41" s="61">
        <f t="shared" si="15"/>
        <v>0</v>
      </c>
      <c r="AO41" s="69" t="str">
        <f t="shared" si="16"/>
        <v>AccelLimited</v>
      </c>
      <c r="AP41" s="61">
        <f t="shared" si="17"/>
        <v>0</v>
      </c>
      <c r="AQ41" s="71">
        <f t="shared" si="18"/>
        <v>0</v>
      </c>
      <c r="AR41" s="64">
        <f t="shared" si="52"/>
        <v>0</v>
      </c>
      <c r="AS41" s="72">
        <f t="shared" si="19"/>
        <v>0</v>
      </c>
      <c r="AT41" s="79">
        <f t="shared" si="20"/>
        <v>0</v>
      </c>
      <c r="AU41" s="77">
        <f t="shared" si="21"/>
        <v>0</v>
      </c>
      <c r="AV41" s="138"/>
      <c r="AW41" s="117">
        <f t="shared" si="22"/>
        <v>0</v>
      </c>
      <c r="AX41" s="113"/>
      <c r="AY41" s="113"/>
      <c r="AZ41" s="118">
        <f t="shared" si="53"/>
        <v>0.47333333333333338</v>
      </c>
      <c r="BA41" s="117">
        <f t="shared" si="84"/>
        <v>0</v>
      </c>
      <c r="BB41" s="113">
        <f t="shared" si="24"/>
        <v>0</v>
      </c>
      <c r="BC41" s="113">
        <f t="shared" si="25"/>
        <v>0</v>
      </c>
      <c r="BD41" s="118">
        <f t="shared" si="85"/>
        <v>0.47333333333333338</v>
      </c>
      <c r="BE41" s="114">
        <f t="shared" si="27"/>
        <v>0</v>
      </c>
      <c r="BF41" s="113">
        <f t="shared" si="28"/>
        <v>0</v>
      </c>
      <c r="BG41" s="113">
        <f t="shared" si="54"/>
        <v>0</v>
      </c>
      <c r="BH41" s="118">
        <f t="shared" si="55"/>
        <v>0.47333333333333338</v>
      </c>
      <c r="BI41" s="117">
        <f t="shared" si="29"/>
        <v>0</v>
      </c>
      <c r="BJ41" s="113">
        <f t="shared" si="86"/>
        <v>0</v>
      </c>
      <c r="BK41" s="113">
        <f t="shared" si="87"/>
        <v>0</v>
      </c>
      <c r="BL41" s="118">
        <f t="shared" si="88"/>
        <v>0.47333333333333338</v>
      </c>
      <c r="BM41" s="117">
        <f t="shared" si="89"/>
        <v>0</v>
      </c>
      <c r="BN41" s="113">
        <f t="shared" si="56"/>
        <v>0</v>
      </c>
      <c r="BO41" s="113">
        <f t="shared" si="57"/>
        <v>0</v>
      </c>
      <c r="BP41" s="118">
        <f t="shared" si="90"/>
        <v>0.47333333333333338</v>
      </c>
      <c r="BQ41" s="117">
        <f t="shared" si="91"/>
        <v>0</v>
      </c>
      <c r="BR41" s="113">
        <f t="shared" si="92"/>
        <v>0</v>
      </c>
      <c r="BS41" s="113">
        <f t="shared" si="93"/>
        <v>0</v>
      </c>
      <c r="BT41" s="118">
        <f t="shared" si="94"/>
        <v>0.47333333333333338</v>
      </c>
      <c r="BU41" s="117">
        <f t="shared" si="39"/>
        <v>0</v>
      </c>
      <c r="BV41" s="113">
        <f t="shared" si="40"/>
        <v>0</v>
      </c>
      <c r="BW41" s="113">
        <f t="shared" si="41"/>
        <v>0</v>
      </c>
      <c r="BX41" s="118">
        <f t="shared" si="58"/>
        <v>0.47333333333333338</v>
      </c>
      <c r="BY41" s="117">
        <f t="shared" si="42"/>
        <v>0</v>
      </c>
      <c r="BZ41" s="113">
        <f t="shared" si="95"/>
        <v>0</v>
      </c>
      <c r="CA41" s="113">
        <f t="shared" si="96"/>
        <v>0</v>
      </c>
      <c r="CB41" s="118">
        <f t="shared" si="97"/>
        <v>0.47333333333333338</v>
      </c>
      <c r="CC41" s="161"/>
      <c r="CD41"/>
      <c r="CE41" s="114">
        <f t="shared" si="59"/>
        <v>0.47333333333333338</v>
      </c>
      <c r="CF41" s="114">
        <f t="shared" si="60"/>
        <v>0</v>
      </c>
      <c r="CG41" s="114">
        <f t="shared" si="61"/>
        <v>0</v>
      </c>
      <c r="CH41" s="114">
        <f t="shared" si="62"/>
        <v>0</v>
      </c>
      <c r="CI41" s="114"/>
      <c r="CJ41" s="113">
        <v>4</v>
      </c>
      <c r="CK41" s="113">
        <v>25</v>
      </c>
      <c r="CL41" s="113">
        <f t="shared" si="98"/>
        <v>26</v>
      </c>
      <c r="CM41" s="113">
        <f t="shared" si="98"/>
        <v>27</v>
      </c>
      <c r="CN41" s="113">
        <f t="shared" si="98"/>
        <v>28</v>
      </c>
      <c r="CO41" s="113"/>
      <c r="CP41" s="162"/>
      <c r="CQ41" s="162"/>
      <c r="CR41">
        <f t="shared" si="63"/>
        <v>0</v>
      </c>
      <c r="CS41" s="161"/>
      <c r="CT41">
        <f t="shared" si="47"/>
        <v>5</v>
      </c>
      <c r="CU41"/>
      <c r="CV41"/>
      <c r="CW41"/>
      <c r="CX41" s="161">
        <f t="shared" si="64"/>
        <v>0</v>
      </c>
      <c r="CY41" s="161">
        <f t="shared" si="65"/>
        <v>0</v>
      </c>
      <c r="CZ41" s="161">
        <f t="shared" si="66"/>
        <v>0</v>
      </c>
      <c r="DA41" s="161">
        <f t="shared" si="67"/>
        <v>0</v>
      </c>
      <c r="DB41" s="163">
        <f t="shared" si="68"/>
        <v>0</v>
      </c>
      <c r="DC41" s="161"/>
      <c r="DD41" s="161">
        <f t="shared" si="69"/>
        <v>0</v>
      </c>
      <c r="DE41" s="161">
        <f t="shared" si="70"/>
        <v>0</v>
      </c>
      <c r="DF41" s="161">
        <f t="shared" si="71"/>
        <v>0</v>
      </c>
      <c r="DG41" s="161"/>
      <c r="DH41" s="161">
        <f t="shared" si="72"/>
        <v>0</v>
      </c>
      <c r="DI41" s="161">
        <f t="shared" si="77"/>
        <v>0</v>
      </c>
      <c r="DJ41" s="161"/>
    </row>
    <row r="42" spans="1:114" s="42" customFormat="1" x14ac:dyDescent="0.25">
      <c r="A42" s="305" t="s">
        <v>438</v>
      </c>
      <c r="B42" s="306" t="s">
        <v>579</v>
      </c>
      <c r="C42" s="315">
        <f t="shared" si="80"/>
        <v>0</v>
      </c>
      <c r="D42" s="308">
        <v>0</v>
      </c>
      <c r="E42" s="315">
        <f t="shared" si="78"/>
        <v>0</v>
      </c>
      <c r="F42" s="307">
        <v>0</v>
      </c>
      <c r="G42" s="309" t="s">
        <v>213</v>
      </c>
      <c r="H42" s="308" t="s">
        <v>546</v>
      </c>
      <c r="I42" s="310" t="s">
        <v>422</v>
      </c>
      <c r="J42" s="311">
        <v>3500</v>
      </c>
      <c r="K42" s="311">
        <v>30000</v>
      </c>
      <c r="L42" s="312">
        <v>800000</v>
      </c>
      <c r="M42" s="313">
        <f t="shared" si="74"/>
        <v>0</v>
      </c>
      <c r="N42" s="314">
        <f t="shared" si="0"/>
        <v>0</v>
      </c>
      <c r="O42" s="139">
        <f t="shared" si="83"/>
        <v>0</v>
      </c>
      <c r="P42" s="133">
        <f t="shared" si="2"/>
        <v>0</v>
      </c>
      <c r="Q42" s="80">
        <f t="shared" si="3"/>
        <v>0</v>
      </c>
      <c r="R42" s="319">
        <f t="shared" si="75"/>
        <v>0</v>
      </c>
      <c r="S42" s="320">
        <f t="shared" si="81"/>
        <v>0</v>
      </c>
      <c r="T42" s="320">
        <f t="shared" si="82"/>
        <v>0</v>
      </c>
      <c r="U42" s="321">
        <f t="shared" si="79"/>
        <v>0.47333333333333338</v>
      </c>
      <c r="V42" s="423"/>
      <c r="W42" s="424">
        <f t="shared" si="48"/>
        <v>0</v>
      </c>
      <c r="X42" s="77">
        <f t="shared" si="49"/>
        <v>0</v>
      </c>
      <c r="Y42" s="77">
        <f t="shared" si="76"/>
        <v>0</v>
      </c>
      <c r="Z42" s="75">
        <f>'Project description'!$I$6</f>
        <v>1.79</v>
      </c>
      <c r="AA42" s="75">
        <f>VLOOKUP(G42,'Project description'!$H$21:$I$24,2,0)</f>
        <v>40000</v>
      </c>
      <c r="AB42" s="86">
        <f t="shared" si="50"/>
        <v>0</v>
      </c>
      <c r="AC42" s="144">
        <f t="shared" si="5"/>
        <v>0</v>
      </c>
      <c r="AD42" s="76">
        <f t="shared" si="6"/>
        <v>0</v>
      </c>
      <c r="AE42" s="76">
        <f t="shared" si="7"/>
        <v>0</v>
      </c>
      <c r="AF42" s="76">
        <f t="shared" si="8"/>
        <v>0</v>
      </c>
      <c r="AG42" s="66">
        <f t="shared" si="9"/>
        <v>0</v>
      </c>
      <c r="AH42" s="67" t="str">
        <f t="shared" si="10"/>
        <v>AccelReached</v>
      </c>
      <c r="AI42" s="66">
        <f t="shared" si="11"/>
        <v>0</v>
      </c>
      <c r="AJ42" s="68">
        <f t="shared" si="12"/>
        <v>0</v>
      </c>
      <c r="AK42" s="61">
        <f t="shared" si="13"/>
        <v>0</v>
      </c>
      <c r="AL42" s="62">
        <f t="shared" si="14"/>
        <v>0</v>
      </c>
      <c r="AM42" s="61">
        <f t="shared" si="51"/>
        <v>0</v>
      </c>
      <c r="AN42" s="61">
        <f t="shared" si="15"/>
        <v>0</v>
      </c>
      <c r="AO42" s="69" t="str">
        <f t="shared" si="16"/>
        <v>AccelLimited</v>
      </c>
      <c r="AP42" s="61">
        <f t="shared" si="17"/>
        <v>0</v>
      </c>
      <c r="AQ42" s="71">
        <f t="shared" si="18"/>
        <v>0</v>
      </c>
      <c r="AR42" s="64">
        <f t="shared" si="52"/>
        <v>0</v>
      </c>
      <c r="AS42" s="72">
        <f t="shared" si="19"/>
        <v>0</v>
      </c>
      <c r="AT42" s="79">
        <f t="shared" si="20"/>
        <v>0</v>
      </c>
      <c r="AU42" s="77">
        <f t="shared" si="21"/>
        <v>0</v>
      </c>
      <c r="AV42" s="138"/>
      <c r="AW42" s="117">
        <f t="shared" si="22"/>
        <v>0</v>
      </c>
      <c r="AX42" s="113"/>
      <c r="AY42" s="113"/>
      <c r="AZ42" s="118">
        <f t="shared" si="53"/>
        <v>0.47333333333333338</v>
      </c>
      <c r="BA42" s="117">
        <f t="shared" si="84"/>
        <v>0</v>
      </c>
      <c r="BB42" s="113">
        <f t="shared" si="24"/>
        <v>0</v>
      </c>
      <c r="BC42" s="113">
        <f t="shared" si="25"/>
        <v>0</v>
      </c>
      <c r="BD42" s="118">
        <f t="shared" si="85"/>
        <v>0.47333333333333338</v>
      </c>
      <c r="BE42" s="114">
        <f t="shared" si="27"/>
        <v>0</v>
      </c>
      <c r="BF42" s="113">
        <f t="shared" si="28"/>
        <v>0</v>
      </c>
      <c r="BG42" s="113">
        <f t="shared" si="54"/>
        <v>0</v>
      </c>
      <c r="BH42" s="118">
        <f t="shared" si="55"/>
        <v>0.47333333333333338</v>
      </c>
      <c r="BI42" s="117">
        <f t="shared" si="29"/>
        <v>0</v>
      </c>
      <c r="BJ42" s="113">
        <f t="shared" si="86"/>
        <v>0</v>
      </c>
      <c r="BK42" s="113">
        <f t="shared" si="87"/>
        <v>0</v>
      </c>
      <c r="BL42" s="118">
        <f t="shared" si="88"/>
        <v>0.47333333333333338</v>
      </c>
      <c r="BM42" s="117">
        <f t="shared" si="89"/>
        <v>0</v>
      </c>
      <c r="BN42" s="113">
        <f t="shared" si="56"/>
        <v>0</v>
      </c>
      <c r="BO42" s="113">
        <f t="shared" si="57"/>
        <v>0</v>
      </c>
      <c r="BP42" s="118">
        <f t="shared" si="90"/>
        <v>0.47333333333333338</v>
      </c>
      <c r="BQ42" s="117">
        <f t="shared" si="91"/>
        <v>0</v>
      </c>
      <c r="BR42" s="113">
        <f t="shared" si="92"/>
        <v>0</v>
      </c>
      <c r="BS42" s="113">
        <f t="shared" si="93"/>
        <v>0</v>
      </c>
      <c r="BT42" s="118">
        <f t="shared" si="94"/>
        <v>0.47333333333333338</v>
      </c>
      <c r="BU42" s="117">
        <f t="shared" si="39"/>
        <v>0</v>
      </c>
      <c r="BV42" s="113">
        <f t="shared" si="40"/>
        <v>0</v>
      </c>
      <c r="BW42" s="113">
        <f t="shared" si="41"/>
        <v>0</v>
      </c>
      <c r="BX42" s="118">
        <f t="shared" si="58"/>
        <v>0.47333333333333338</v>
      </c>
      <c r="BY42" s="117">
        <f t="shared" si="42"/>
        <v>0</v>
      </c>
      <c r="BZ42" s="113">
        <f t="shared" si="95"/>
        <v>0</v>
      </c>
      <c r="CA42" s="113">
        <f t="shared" si="96"/>
        <v>0</v>
      </c>
      <c r="CB42" s="118">
        <f t="shared" si="97"/>
        <v>0.47333333333333338</v>
      </c>
      <c r="CC42" s="161"/>
      <c r="CD42"/>
      <c r="CE42" s="114">
        <f t="shared" si="59"/>
        <v>0.47333333333333338</v>
      </c>
      <c r="CF42" s="114">
        <f t="shared" si="60"/>
        <v>0</v>
      </c>
      <c r="CG42" s="114">
        <f t="shared" si="61"/>
        <v>0</v>
      </c>
      <c r="CH42" s="114">
        <f t="shared" si="62"/>
        <v>0</v>
      </c>
      <c r="CI42" s="114"/>
      <c r="CJ42" s="113">
        <v>4</v>
      </c>
      <c r="CK42" s="113">
        <v>29</v>
      </c>
      <c r="CL42" s="113">
        <f t="shared" si="98"/>
        <v>30</v>
      </c>
      <c r="CM42" s="113">
        <f t="shared" si="98"/>
        <v>31</v>
      </c>
      <c r="CN42" s="113">
        <f t="shared" si="98"/>
        <v>32</v>
      </c>
      <c r="CO42" s="113"/>
      <c r="CP42" s="162"/>
      <c r="CQ42" s="162"/>
      <c r="CR42">
        <f t="shared" si="63"/>
        <v>0</v>
      </c>
      <c r="CS42" s="161"/>
      <c r="CT42">
        <f t="shared" si="47"/>
        <v>5</v>
      </c>
      <c r="CU42"/>
      <c r="CV42"/>
      <c r="CW42"/>
      <c r="CX42" s="161">
        <f t="shared" si="64"/>
        <v>0</v>
      </c>
      <c r="CY42" s="161">
        <f t="shared" si="65"/>
        <v>0</v>
      </c>
      <c r="CZ42" s="161">
        <f t="shared" si="66"/>
        <v>0</v>
      </c>
      <c r="DA42" s="161">
        <f t="shared" si="67"/>
        <v>0</v>
      </c>
      <c r="DB42" s="163">
        <f t="shared" si="68"/>
        <v>0</v>
      </c>
      <c r="DC42" s="161"/>
      <c r="DD42" s="161">
        <f t="shared" si="69"/>
        <v>0</v>
      </c>
      <c r="DE42" s="161">
        <f t="shared" si="70"/>
        <v>0</v>
      </c>
      <c r="DF42" s="161">
        <f t="shared" si="71"/>
        <v>0</v>
      </c>
      <c r="DG42" s="161"/>
      <c r="DH42" s="161">
        <f t="shared" si="72"/>
        <v>0</v>
      </c>
      <c r="DI42" s="161">
        <f t="shared" si="77"/>
        <v>0</v>
      </c>
      <c r="DJ42" s="161"/>
    </row>
    <row r="43" spans="1:114" s="42" customFormat="1" x14ac:dyDescent="0.25">
      <c r="A43" s="93" t="s">
        <v>438</v>
      </c>
      <c r="B43" s="282" t="s">
        <v>579</v>
      </c>
      <c r="C43" s="140">
        <f t="shared" si="80"/>
        <v>0</v>
      </c>
      <c r="D43" s="89">
        <v>0</v>
      </c>
      <c r="E43" s="140">
        <f t="shared" si="78"/>
        <v>0</v>
      </c>
      <c r="F43" s="41">
        <v>0</v>
      </c>
      <c r="G43" s="98" t="s">
        <v>213</v>
      </c>
      <c r="H43" s="171" t="s">
        <v>546</v>
      </c>
      <c r="I43" s="137" t="s">
        <v>422</v>
      </c>
      <c r="J43" s="132">
        <v>3500</v>
      </c>
      <c r="K43" s="132">
        <v>30000</v>
      </c>
      <c r="L43" s="148">
        <v>800000</v>
      </c>
      <c r="M43" s="151">
        <f t="shared" si="74"/>
        <v>0</v>
      </c>
      <c r="N43" s="139">
        <f t="shared" ref="N43:N74" si="99">IF(AE43&lt;=0,0,IF(G43="Straight",O43*AJ$3,IF(G43="180° Curve",O43*AJ$4,IF(G43="45° Curve",O43*AJ$5,IF(G43="22.5° Curve",O43*AJ$6)))))</f>
        <v>0</v>
      </c>
      <c r="O43" s="139">
        <f t="shared" si="83"/>
        <v>0</v>
      </c>
      <c r="P43" s="133">
        <f t="shared" si="2"/>
        <v>0</v>
      </c>
      <c r="Q43" s="80">
        <f t="shared" ref="Q43:Q69" si="100">IF((O43-$C$5)&gt;0,(O43-$C$5)/($C$4-$C$5),0)</f>
        <v>0</v>
      </c>
      <c r="R43" s="322">
        <f t="shared" si="75"/>
        <v>0</v>
      </c>
      <c r="S43" s="323">
        <f t="shared" si="81"/>
        <v>0</v>
      </c>
      <c r="T43" s="323">
        <f t="shared" si="82"/>
        <v>0</v>
      </c>
      <c r="U43" s="324">
        <f t="shared" si="79"/>
        <v>0.47333333333333338</v>
      </c>
      <c r="V43" s="423"/>
      <c r="W43" s="424">
        <f t="shared" si="48"/>
        <v>0</v>
      </c>
      <c r="X43" s="77">
        <f t="shared" si="49"/>
        <v>0</v>
      </c>
      <c r="Y43" s="77">
        <f t="shared" ref="Y43:Y69" si="101">IF(F43&gt;0,(4/F43)*(4/F43)*W43,0)</f>
        <v>0</v>
      </c>
      <c r="Z43" s="75">
        <f>'Project description'!$I$6</f>
        <v>1.79</v>
      </c>
      <c r="AA43" s="75">
        <f>VLOOKUP(G43,'Project description'!$H$21:$I$24,2,0)</f>
        <v>40000</v>
      </c>
      <c r="AB43" s="86">
        <f t="shared" si="50"/>
        <v>0</v>
      </c>
      <c r="AC43" s="144">
        <f t="shared" ref="AC43:AC69" si="102">E43</f>
        <v>0</v>
      </c>
      <c r="AD43" s="76">
        <f t="shared" ref="AD43:AD69" si="103">IF($I43="Best Fit",W43,J43)</f>
        <v>0</v>
      </c>
      <c r="AE43" s="76">
        <f t="shared" ref="AE43:AE69" si="104">IF($I43="Best Fit",X43,K43)</f>
        <v>0</v>
      </c>
      <c r="AF43" s="76">
        <f t="shared" ref="AF43:AF69" si="105">IF($I43="Best Fit",Y43,L43)</f>
        <v>0</v>
      </c>
      <c r="AG43" s="66">
        <f t="shared" ref="AG43:AG69" si="106">IF(AF43 &lt;&gt; 0,POWER(E43/(2*AF43),1/3),0)</f>
        <v>0</v>
      </c>
      <c r="AH43" s="67" t="str">
        <f t="shared" si="10"/>
        <v>AccelReached</v>
      </c>
      <c r="AI43" s="66">
        <f t="shared" si="11"/>
        <v>0</v>
      </c>
      <c r="AJ43" s="68">
        <f t="shared" ref="AJ43:AJ69" si="107">IF(AND(AH43="JerkVelocity",AD43 &gt; 0),E43/AD43-2*AI43,0)</f>
        <v>0</v>
      </c>
      <c r="AK43" s="61">
        <f t="shared" si="13"/>
        <v>0</v>
      </c>
      <c r="AL43" s="62">
        <f t="shared" si="14"/>
        <v>0</v>
      </c>
      <c r="AM43" s="61">
        <f t="shared" si="51"/>
        <v>0</v>
      </c>
      <c r="AN43" s="61">
        <f t="shared" ref="AN43:AN69" si="108">IF(AND(AH43="AccelReached", AD43&lt;&gt;0),(E43-(AK43*AL43*4+AM43*AL43*2+AE43*AM43*AK43*2 +AM43*AM43*AE43))/AD43,0)</f>
        <v>0</v>
      </c>
      <c r="AO43" s="69" t="str">
        <f t="shared" si="16"/>
        <v>AccelLimited</v>
      </c>
      <c r="AP43" s="61">
        <f t="shared" ref="AP43:AP69" si="109">IF(AND(AO43="AccelLimited",AH43="AccelReached",AE43&lt;&gt;0),-1.5*AK43+SQRT(AK43*AK43/4+E43/AE43),0)</f>
        <v>0</v>
      </c>
      <c r="AQ43" s="71">
        <f t="shared" si="18"/>
        <v>0</v>
      </c>
      <c r="AR43" s="64">
        <f t="shared" si="52"/>
        <v>0</v>
      </c>
      <c r="AS43" s="72">
        <f t="shared" si="19"/>
        <v>0</v>
      </c>
      <c r="AT43" s="79">
        <f t="shared" si="20"/>
        <v>0</v>
      </c>
      <c r="AU43" s="77">
        <f t="shared" si="21"/>
        <v>0</v>
      </c>
      <c r="AV43" s="138"/>
      <c r="AW43" s="117">
        <f t="shared" ref="AW43:AW69" si="110">C43</f>
        <v>0</v>
      </c>
      <c r="AX43" s="113"/>
      <c r="AY43" s="113"/>
      <c r="AZ43" s="118">
        <f t="shared" si="53"/>
        <v>0.47333333333333338</v>
      </c>
      <c r="BA43" s="117">
        <f t="shared" si="84"/>
        <v>0</v>
      </c>
      <c r="BB43" s="113">
        <f t="shared" si="24"/>
        <v>0</v>
      </c>
      <c r="BC43" s="113">
        <f t="shared" si="25"/>
        <v>0</v>
      </c>
      <c r="BD43" s="118">
        <f t="shared" si="85"/>
        <v>0.47333333333333338</v>
      </c>
      <c r="BE43" s="114">
        <f t="shared" si="27"/>
        <v>0</v>
      </c>
      <c r="BF43" s="113">
        <f t="shared" si="28"/>
        <v>0</v>
      </c>
      <c r="BG43" s="113">
        <f t="shared" si="54"/>
        <v>0</v>
      </c>
      <c r="BH43" s="118">
        <f t="shared" si="55"/>
        <v>0.47333333333333338</v>
      </c>
      <c r="BI43" s="117">
        <f t="shared" si="29"/>
        <v>0</v>
      </c>
      <c r="BJ43" s="113">
        <f t="shared" si="86"/>
        <v>0</v>
      </c>
      <c r="BK43" s="113">
        <f t="shared" si="87"/>
        <v>0</v>
      </c>
      <c r="BL43" s="118">
        <f t="shared" si="88"/>
        <v>0.47333333333333338</v>
      </c>
      <c r="BM43" s="117">
        <f t="shared" si="89"/>
        <v>0</v>
      </c>
      <c r="BN43" s="113">
        <f t="shared" si="56"/>
        <v>0</v>
      </c>
      <c r="BO43" s="113">
        <f t="shared" si="57"/>
        <v>0</v>
      </c>
      <c r="BP43" s="118">
        <f t="shared" si="90"/>
        <v>0.47333333333333338</v>
      </c>
      <c r="BQ43" s="117">
        <f t="shared" si="91"/>
        <v>0</v>
      </c>
      <c r="BR43" s="113">
        <f t="shared" si="92"/>
        <v>0</v>
      </c>
      <c r="BS43" s="113">
        <f t="shared" si="93"/>
        <v>0</v>
      </c>
      <c r="BT43" s="118">
        <f t="shared" si="94"/>
        <v>0.47333333333333338</v>
      </c>
      <c r="BU43" s="117">
        <f t="shared" si="39"/>
        <v>0</v>
      </c>
      <c r="BV43" s="113">
        <f t="shared" si="40"/>
        <v>0</v>
      </c>
      <c r="BW43" s="113">
        <f t="shared" si="41"/>
        <v>0</v>
      </c>
      <c r="BX43" s="118">
        <f t="shared" si="58"/>
        <v>0.47333333333333338</v>
      </c>
      <c r="BY43" s="117">
        <f t="shared" si="42"/>
        <v>0</v>
      </c>
      <c r="BZ43" s="113">
        <f t="shared" si="95"/>
        <v>0</v>
      </c>
      <c r="CA43" s="113">
        <f t="shared" si="96"/>
        <v>0</v>
      </c>
      <c r="CB43" s="118">
        <f t="shared" si="97"/>
        <v>0.47333333333333338</v>
      </c>
      <c r="CC43" s="161"/>
      <c r="CD43"/>
      <c r="CE43" s="114">
        <f t="shared" si="59"/>
        <v>0.47333333333333338</v>
      </c>
      <c r="CF43" s="114">
        <f t="shared" si="60"/>
        <v>0</v>
      </c>
      <c r="CG43" s="114">
        <f t="shared" si="61"/>
        <v>0</v>
      </c>
      <c r="CH43" s="114">
        <f t="shared" si="62"/>
        <v>0</v>
      </c>
      <c r="CI43" s="114"/>
      <c r="CJ43" s="113">
        <v>5</v>
      </c>
      <c r="CK43" s="113">
        <v>1</v>
      </c>
      <c r="CL43" s="113">
        <f t="shared" si="98"/>
        <v>2</v>
      </c>
      <c r="CM43" s="113">
        <f t="shared" si="98"/>
        <v>3</v>
      </c>
      <c r="CN43" s="113">
        <f t="shared" si="98"/>
        <v>4</v>
      </c>
      <c r="CO43" s="113"/>
      <c r="CP43" s="162"/>
      <c r="CQ43" s="162"/>
      <c r="CR43">
        <f t="shared" si="63"/>
        <v>0</v>
      </c>
      <c r="CS43" s="161"/>
      <c r="CT43">
        <f t="shared" si="47"/>
        <v>5</v>
      </c>
      <c r="CU43"/>
      <c r="CV43"/>
      <c r="CW43"/>
      <c r="CX43" s="161">
        <f t="shared" si="64"/>
        <v>0</v>
      </c>
      <c r="CY43" s="161">
        <f t="shared" si="65"/>
        <v>0</v>
      </c>
      <c r="CZ43" s="161">
        <f t="shared" si="66"/>
        <v>0</v>
      </c>
      <c r="DA43" s="161">
        <f t="shared" si="67"/>
        <v>0</v>
      </c>
      <c r="DB43" s="163">
        <f t="shared" si="68"/>
        <v>0</v>
      </c>
      <c r="DC43" s="161"/>
      <c r="DD43" s="161">
        <f t="shared" si="69"/>
        <v>0</v>
      </c>
      <c r="DE43" s="161">
        <f t="shared" si="70"/>
        <v>0</v>
      </c>
      <c r="DF43" s="161">
        <f t="shared" si="71"/>
        <v>0</v>
      </c>
      <c r="DG43" s="161"/>
      <c r="DH43" s="161">
        <f t="shared" si="72"/>
        <v>0</v>
      </c>
      <c r="DI43" s="161">
        <f t="shared" si="77"/>
        <v>0</v>
      </c>
      <c r="DJ43" s="161"/>
    </row>
    <row r="44" spans="1:114" s="42" customFormat="1" x14ac:dyDescent="0.25">
      <c r="A44" s="305" t="s">
        <v>438</v>
      </c>
      <c r="B44" s="306" t="s">
        <v>579</v>
      </c>
      <c r="C44" s="315">
        <f t="shared" si="80"/>
        <v>0</v>
      </c>
      <c r="D44" s="308">
        <v>0</v>
      </c>
      <c r="E44" s="315">
        <f t="shared" si="78"/>
        <v>0</v>
      </c>
      <c r="F44" s="307">
        <v>0</v>
      </c>
      <c r="G44" s="309" t="s">
        <v>213</v>
      </c>
      <c r="H44" s="308" t="s">
        <v>546</v>
      </c>
      <c r="I44" s="310" t="s">
        <v>422</v>
      </c>
      <c r="J44" s="311">
        <v>3500</v>
      </c>
      <c r="K44" s="311">
        <v>30000</v>
      </c>
      <c r="L44" s="312">
        <v>800000</v>
      </c>
      <c r="M44" s="313">
        <f t="shared" si="74"/>
        <v>0</v>
      </c>
      <c r="N44" s="314">
        <f t="shared" si="99"/>
        <v>0</v>
      </c>
      <c r="O44" s="139">
        <f t="shared" si="83"/>
        <v>0</v>
      </c>
      <c r="P44" s="133">
        <f t="shared" si="2"/>
        <v>0</v>
      </c>
      <c r="Q44" s="80">
        <f t="shared" si="100"/>
        <v>0</v>
      </c>
      <c r="R44" s="319">
        <f t="shared" si="75"/>
        <v>0</v>
      </c>
      <c r="S44" s="320">
        <f t="shared" si="81"/>
        <v>0</v>
      </c>
      <c r="T44" s="320">
        <f t="shared" si="82"/>
        <v>0</v>
      </c>
      <c r="U44" s="321">
        <f t="shared" si="79"/>
        <v>0.47333333333333338</v>
      </c>
      <c r="V44" s="423"/>
      <c r="W44" s="424">
        <f t="shared" si="48"/>
        <v>0</v>
      </c>
      <c r="X44" s="77">
        <f t="shared" si="49"/>
        <v>0</v>
      </c>
      <c r="Y44" s="77">
        <f t="shared" si="101"/>
        <v>0</v>
      </c>
      <c r="Z44" s="75">
        <f>'Project description'!$I$6</f>
        <v>1.79</v>
      </c>
      <c r="AA44" s="75">
        <f>VLOOKUP(G44,'Project description'!$H$21:$I$24,2,0)</f>
        <v>40000</v>
      </c>
      <c r="AB44" s="86">
        <f t="shared" ref="AB44:AB69" si="111">AB43+E43</f>
        <v>0</v>
      </c>
      <c r="AC44" s="144">
        <f t="shared" si="102"/>
        <v>0</v>
      </c>
      <c r="AD44" s="76">
        <f t="shared" si="103"/>
        <v>0</v>
      </c>
      <c r="AE44" s="76">
        <f t="shared" si="104"/>
        <v>0</v>
      </c>
      <c r="AF44" s="76">
        <f t="shared" si="105"/>
        <v>0</v>
      </c>
      <c r="AG44" s="66">
        <f t="shared" si="106"/>
        <v>0</v>
      </c>
      <c r="AH44" s="67" t="str">
        <f t="shared" si="10"/>
        <v>AccelReached</v>
      </c>
      <c r="AI44" s="66">
        <f t="shared" si="11"/>
        <v>0</v>
      </c>
      <c r="AJ44" s="68">
        <f t="shared" si="107"/>
        <v>0</v>
      </c>
      <c r="AK44" s="61">
        <f t="shared" si="13"/>
        <v>0</v>
      </c>
      <c r="AL44" s="62">
        <f t="shared" si="14"/>
        <v>0</v>
      </c>
      <c r="AM44" s="61">
        <f t="shared" si="51"/>
        <v>0</v>
      </c>
      <c r="AN44" s="61">
        <f t="shared" si="108"/>
        <v>0</v>
      </c>
      <c r="AO44" s="69" t="str">
        <f t="shared" si="16"/>
        <v>AccelLimited</v>
      </c>
      <c r="AP44" s="61">
        <f t="shared" si="109"/>
        <v>0</v>
      </c>
      <c r="AQ44" s="71">
        <f t="shared" si="18"/>
        <v>0</v>
      </c>
      <c r="AR44" s="64">
        <f t="shared" si="52"/>
        <v>0</v>
      </c>
      <c r="AS44" s="72">
        <f t="shared" si="19"/>
        <v>0</v>
      </c>
      <c r="AT44" s="79">
        <f t="shared" si="20"/>
        <v>0</v>
      </c>
      <c r="AU44" s="77">
        <f t="shared" si="21"/>
        <v>0</v>
      </c>
      <c r="AV44" s="138"/>
      <c r="AW44" s="117">
        <f t="shared" si="110"/>
        <v>0</v>
      </c>
      <c r="AX44" s="113"/>
      <c r="AY44" s="113"/>
      <c r="AZ44" s="118">
        <f t="shared" ref="AZ44:AZ69" si="112">IF(A44="Process",F44+CB43,CB43)</f>
        <v>0.47333333333333338</v>
      </c>
      <c r="BA44" s="117">
        <f t="shared" si="84"/>
        <v>0</v>
      </c>
      <c r="BB44" s="113">
        <f t="shared" si="24"/>
        <v>0</v>
      </c>
      <c r="BC44" s="113">
        <f t="shared" si="25"/>
        <v>0</v>
      </c>
      <c r="BD44" s="118">
        <f t="shared" si="85"/>
        <v>0.47333333333333338</v>
      </c>
      <c r="BE44" s="114">
        <f t="shared" si="27"/>
        <v>0</v>
      </c>
      <c r="BF44" s="113">
        <f t="shared" si="28"/>
        <v>0</v>
      </c>
      <c r="BG44" s="113">
        <f t="shared" si="54"/>
        <v>0</v>
      </c>
      <c r="BH44" s="118">
        <f t="shared" si="55"/>
        <v>0.47333333333333338</v>
      </c>
      <c r="BI44" s="117">
        <f t="shared" si="29"/>
        <v>0</v>
      </c>
      <c r="BJ44" s="113">
        <f t="shared" si="86"/>
        <v>0</v>
      </c>
      <c r="BK44" s="113">
        <f t="shared" si="87"/>
        <v>0</v>
      </c>
      <c r="BL44" s="118">
        <f t="shared" si="88"/>
        <v>0.47333333333333338</v>
      </c>
      <c r="BM44" s="117">
        <f t="shared" si="89"/>
        <v>0</v>
      </c>
      <c r="BN44" s="113">
        <f t="shared" si="56"/>
        <v>0</v>
      </c>
      <c r="BO44" s="113">
        <f t="shared" si="57"/>
        <v>0</v>
      </c>
      <c r="BP44" s="118">
        <f t="shared" si="90"/>
        <v>0.47333333333333338</v>
      </c>
      <c r="BQ44" s="117">
        <f t="shared" si="91"/>
        <v>0</v>
      </c>
      <c r="BR44" s="113">
        <f t="shared" si="92"/>
        <v>0</v>
      </c>
      <c r="BS44" s="113">
        <f t="shared" si="93"/>
        <v>0</v>
      </c>
      <c r="BT44" s="118">
        <f t="shared" si="94"/>
        <v>0.47333333333333338</v>
      </c>
      <c r="BU44" s="117">
        <f t="shared" si="39"/>
        <v>0</v>
      </c>
      <c r="BV44" s="113">
        <f t="shared" si="40"/>
        <v>0</v>
      </c>
      <c r="BW44" s="113">
        <f t="shared" si="41"/>
        <v>0</v>
      </c>
      <c r="BX44" s="118">
        <f t="shared" si="58"/>
        <v>0.47333333333333338</v>
      </c>
      <c r="BY44" s="117">
        <f t="shared" si="42"/>
        <v>0</v>
      </c>
      <c r="BZ44" s="113">
        <f t="shared" si="95"/>
        <v>0</v>
      </c>
      <c r="CA44" s="113">
        <f t="shared" si="96"/>
        <v>0</v>
      </c>
      <c r="CB44" s="118">
        <f t="shared" si="97"/>
        <v>0.47333333333333338</v>
      </c>
      <c r="CC44" s="161"/>
      <c r="CD44"/>
      <c r="CE44" s="114">
        <f t="shared" si="59"/>
        <v>0.47333333333333338</v>
      </c>
      <c r="CF44" s="114">
        <f t="shared" si="60"/>
        <v>0</v>
      </c>
      <c r="CG44" s="114">
        <f t="shared" si="61"/>
        <v>0</v>
      </c>
      <c r="CH44" s="114">
        <f t="shared" si="62"/>
        <v>0</v>
      </c>
      <c r="CI44" s="114"/>
      <c r="CJ44" s="113">
        <v>5</v>
      </c>
      <c r="CK44" s="113">
        <v>5</v>
      </c>
      <c r="CL44" s="113">
        <f t="shared" si="98"/>
        <v>6</v>
      </c>
      <c r="CM44" s="113">
        <f t="shared" si="98"/>
        <v>7</v>
      </c>
      <c r="CN44" s="113">
        <f t="shared" si="98"/>
        <v>8</v>
      </c>
      <c r="CO44" s="113"/>
      <c r="CP44" s="162"/>
      <c r="CQ44" s="162"/>
      <c r="CR44">
        <f t="shared" ref="CR44:CR49" si="113">CX44*CY44*$C$3</f>
        <v>0</v>
      </c>
      <c r="CS44" s="161"/>
      <c r="CT44">
        <f t="shared" si="47"/>
        <v>5</v>
      </c>
      <c r="CU44"/>
      <c r="CV44"/>
      <c r="CW44"/>
      <c r="CX44" s="161">
        <f t="shared" si="64"/>
        <v>0</v>
      </c>
      <c r="CY44" s="161">
        <f t="shared" si="65"/>
        <v>0</v>
      </c>
      <c r="CZ44" s="161">
        <f t="shared" si="66"/>
        <v>0</v>
      </c>
      <c r="DA44" s="161">
        <f t="shared" si="67"/>
        <v>0</v>
      </c>
      <c r="DB44" s="163">
        <f t="shared" si="68"/>
        <v>0</v>
      </c>
      <c r="DC44" s="161"/>
      <c r="DD44" s="161">
        <f t="shared" si="69"/>
        <v>0</v>
      </c>
      <c r="DE44" s="161">
        <f t="shared" si="70"/>
        <v>0</v>
      </c>
      <c r="DF44" s="161">
        <f t="shared" si="71"/>
        <v>0</v>
      </c>
      <c r="DG44" s="161"/>
      <c r="DH44" s="161">
        <f t="shared" si="72"/>
        <v>0</v>
      </c>
      <c r="DI44" s="161">
        <f t="shared" si="77"/>
        <v>0</v>
      </c>
      <c r="DJ44" s="161"/>
    </row>
    <row r="45" spans="1:114" s="42" customFormat="1" x14ac:dyDescent="0.25">
      <c r="A45" s="93" t="s">
        <v>438</v>
      </c>
      <c r="B45" s="282" t="s">
        <v>579</v>
      </c>
      <c r="C45" s="140">
        <f t="shared" si="80"/>
        <v>0</v>
      </c>
      <c r="D45" s="89">
        <v>0</v>
      </c>
      <c r="E45" s="140">
        <f t="shared" si="78"/>
        <v>0</v>
      </c>
      <c r="F45" s="41">
        <v>0</v>
      </c>
      <c r="G45" s="98" t="s">
        <v>213</v>
      </c>
      <c r="H45" s="171" t="s">
        <v>546</v>
      </c>
      <c r="I45" s="137" t="s">
        <v>422</v>
      </c>
      <c r="J45" s="132">
        <v>3500</v>
      </c>
      <c r="K45" s="132">
        <v>30000</v>
      </c>
      <c r="L45" s="148">
        <v>800000</v>
      </c>
      <c r="M45" s="151">
        <f t="shared" si="74"/>
        <v>0</v>
      </c>
      <c r="N45" s="139">
        <f t="shared" si="99"/>
        <v>0</v>
      </c>
      <c r="O45" s="139">
        <f t="shared" si="83"/>
        <v>0</v>
      </c>
      <c r="P45" s="133">
        <f t="shared" si="2"/>
        <v>0</v>
      </c>
      <c r="Q45" s="80">
        <f t="shared" si="100"/>
        <v>0</v>
      </c>
      <c r="R45" s="322">
        <f t="shared" si="75"/>
        <v>0</v>
      </c>
      <c r="S45" s="323">
        <f t="shared" si="81"/>
        <v>0</v>
      </c>
      <c r="T45" s="323">
        <f t="shared" si="82"/>
        <v>0</v>
      </c>
      <c r="U45" s="324">
        <f t="shared" si="79"/>
        <v>0.47333333333333338</v>
      </c>
      <c r="V45" s="423"/>
      <c r="W45" s="424">
        <f t="shared" si="48"/>
        <v>0</v>
      </c>
      <c r="X45" s="77">
        <f t="shared" si="49"/>
        <v>0</v>
      </c>
      <c r="Y45" s="77">
        <f t="shared" si="101"/>
        <v>0</v>
      </c>
      <c r="Z45" s="75">
        <f>'Project description'!$I$6</f>
        <v>1.79</v>
      </c>
      <c r="AA45" s="75">
        <f>VLOOKUP(G45,'Project description'!$H$21:$I$24,2,0)</f>
        <v>40000</v>
      </c>
      <c r="AB45" s="86">
        <f t="shared" si="111"/>
        <v>0</v>
      </c>
      <c r="AC45" s="144">
        <f t="shared" si="102"/>
        <v>0</v>
      </c>
      <c r="AD45" s="76">
        <f t="shared" si="103"/>
        <v>0</v>
      </c>
      <c r="AE45" s="76">
        <f t="shared" si="104"/>
        <v>0</v>
      </c>
      <c r="AF45" s="76">
        <f t="shared" si="105"/>
        <v>0</v>
      </c>
      <c r="AG45" s="66">
        <f t="shared" si="106"/>
        <v>0</v>
      </c>
      <c r="AH45" s="67" t="str">
        <f t="shared" si="10"/>
        <v>AccelReached</v>
      </c>
      <c r="AI45" s="66">
        <f t="shared" si="11"/>
        <v>0</v>
      </c>
      <c r="AJ45" s="68">
        <f t="shared" si="107"/>
        <v>0</v>
      </c>
      <c r="AK45" s="61">
        <f t="shared" si="13"/>
        <v>0</v>
      </c>
      <c r="AL45" s="62">
        <f t="shared" si="14"/>
        <v>0</v>
      </c>
      <c r="AM45" s="61">
        <f t="shared" si="51"/>
        <v>0</v>
      </c>
      <c r="AN45" s="61">
        <f t="shared" si="108"/>
        <v>0</v>
      </c>
      <c r="AO45" s="69" t="str">
        <f t="shared" si="16"/>
        <v>AccelLimited</v>
      </c>
      <c r="AP45" s="61">
        <f t="shared" si="109"/>
        <v>0</v>
      </c>
      <c r="AQ45" s="71">
        <f t="shared" si="18"/>
        <v>0</v>
      </c>
      <c r="AR45" s="64">
        <f t="shared" ref="AR45:AR69" si="114">IF(AO45="AccelLimited",AP45,AM45)</f>
        <v>0</v>
      </c>
      <c r="AS45" s="72">
        <f t="shared" si="19"/>
        <v>0</v>
      </c>
      <c r="AT45" s="79">
        <f t="shared" si="20"/>
        <v>0</v>
      </c>
      <c r="AU45" s="77">
        <f t="shared" si="21"/>
        <v>0</v>
      </c>
      <c r="AV45" s="138"/>
      <c r="AW45" s="117">
        <f t="shared" si="110"/>
        <v>0</v>
      </c>
      <c r="AX45" s="113"/>
      <c r="AY45" s="113"/>
      <c r="AZ45" s="118">
        <f t="shared" si="112"/>
        <v>0.47333333333333338</v>
      </c>
      <c r="BA45" s="117">
        <f t="shared" si="84"/>
        <v>0</v>
      </c>
      <c r="BB45" s="113">
        <f t="shared" si="24"/>
        <v>0</v>
      </c>
      <c r="BC45" s="113">
        <f t="shared" si="25"/>
        <v>0</v>
      </c>
      <c r="BD45" s="118">
        <f t="shared" si="85"/>
        <v>0.47333333333333338</v>
      </c>
      <c r="BE45" s="114">
        <f t="shared" si="27"/>
        <v>0</v>
      </c>
      <c r="BF45" s="113">
        <f t="shared" si="28"/>
        <v>0</v>
      </c>
      <c r="BG45" s="113">
        <f t="shared" si="54"/>
        <v>0</v>
      </c>
      <c r="BH45" s="118">
        <f t="shared" si="55"/>
        <v>0.47333333333333338</v>
      </c>
      <c r="BI45" s="117">
        <f t="shared" si="29"/>
        <v>0</v>
      </c>
      <c r="BJ45" s="113">
        <f t="shared" si="86"/>
        <v>0</v>
      </c>
      <c r="BK45" s="113">
        <f t="shared" si="87"/>
        <v>0</v>
      </c>
      <c r="BL45" s="118">
        <f t="shared" si="88"/>
        <v>0.47333333333333338</v>
      </c>
      <c r="BM45" s="117">
        <f t="shared" si="89"/>
        <v>0</v>
      </c>
      <c r="BN45" s="113">
        <f t="shared" si="56"/>
        <v>0</v>
      </c>
      <c r="BO45" s="113">
        <f t="shared" si="57"/>
        <v>0</v>
      </c>
      <c r="BP45" s="118">
        <f t="shared" si="90"/>
        <v>0.47333333333333338</v>
      </c>
      <c r="BQ45" s="117">
        <f t="shared" si="91"/>
        <v>0</v>
      </c>
      <c r="BR45" s="113">
        <f t="shared" si="92"/>
        <v>0</v>
      </c>
      <c r="BS45" s="113">
        <f t="shared" si="93"/>
        <v>0</v>
      </c>
      <c r="BT45" s="118">
        <f t="shared" si="94"/>
        <v>0.47333333333333338</v>
      </c>
      <c r="BU45" s="117">
        <f t="shared" si="39"/>
        <v>0</v>
      </c>
      <c r="BV45" s="113">
        <f t="shared" si="40"/>
        <v>0</v>
      </c>
      <c r="BW45" s="113">
        <f t="shared" si="41"/>
        <v>0</v>
      </c>
      <c r="BX45" s="118">
        <f t="shared" si="58"/>
        <v>0.47333333333333338</v>
      </c>
      <c r="BY45" s="117">
        <f t="shared" si="42"/>
        <v>0</v>
      </c>
      <c r="BZ45" s="113">
        <f t="shared" si="95"/>
        <v>0</v>
      </c>
      <c r="CA45" s="113">
        <f t="shared" si="96"/>
        <v>0</v>
      </c>
      <c r="CB45" s="118">
        <f t="shared" si="97"/>
        <v>0.47333333333333338</v>
      </c>
      <c r="CC45" s="161"/>
      <c r="CD45"/>
      <c r="CE45" s="114">
        <f t="shared" si="59"/>
        <v>0.47333333333333338</v>
      </c>
      <c r="CF45" s="114">
        <f t="shared" si="60"/>
        <v>0</v>
      </c>
      <c r="CG45" s="114">
        <f t="shared" si="61"/>
        <v>0</v>
      </c>
      <c r="CH45" s="114">
        <f t="shared" si="62"/>
        <v>0</v>
      </c>
      <c r="CI45" s="114"/>
      <c r="CJ45" s="113">
        <v>5</v>
      </c>
      <c r="CK45" s="113">
        <v>9</v>
      </c>
      <c r="CL45" s="113">
        <f t="shared" si="98"/>
        <v>10</v>
      </c>
      <c r="CM45" s="113">
        <f t="shared" si="98"/>
        <v>11</v>
      </c>
      <c r="CN45" s="113">
        <f t="shared" si="98"/>
        <v>12</v>
      </c>
      <c r="CO45" s="113"/>
      <c r="CP45" s="162"/>
      <c r="CQ45" s="162"/>
      <c r="CR45">
        <f t="shared" si="113"/>
        <v>0</v>
      </c>
      <c r="CS45" s="161"/>
      <c r="CT45">
        <f t="shared" si="47"/>
        <v>5</v>
      </c>
      <c r="CU45"/>
      <c r="CV45"/>
      <c r="CW45"/>
      <c r="CX45" s="161">
        <f t="shared" si="64"/>
        <v>0</v>
      </c>
      <c r="CY45" s="161">
        <f t="shared" si="65"/>
        <v>0</v>
      </c>
      <c r="CZ45" s="161">
        <f t="shared" si="66"/>
        <v>0</v>
      </c>
      <c r="DA45" s="161">
        <f t="shared" si="67"/>
        <v>0</v>
      </c>
      <c r="DB45" s="163">
        <f t="shared" si="68"/>
        <v>0</v>
      </c>
      <c r="DC45" s="161"/>
      <c r="DD45" s="161">
        <f t="shared" si="69"/>
        <v>0</v>
      </c>
      <c r="DE45" s="161">
        <f t="shared" si="70"/>
        <v>0</v>
      </c>
      <c r="DF45" s="161">
        <f t="shared" si="71"/>
        <v>0</v>
      </c>
      <c r="DG45" s="161"/>
      <c r="DH45" s="161">
        <f t="shared" si="72"/>
        <v>0</v>
      </c>
      <c r="DI45" s="161">
        <f t="shared" si="77"/>
        <v>0</v>
      </c>
      <c r="DJ45" s="161"/>
    </row>
    <row r="46" spans="1:114" s="42" customFormat="1" ht="12" customHeight="1" x14ac:dyDescent="0.25">
      <c r="A46" s="305" t="s">
        <v>438</v>
      </c>
      <c r="B46" s="306" t="s">
        <v>579</v>
      </c>
      <c r="C46" s="315">
        <f t="shared" si="80"/>
        <v>0</v>
      </c>
      <c r="D46" s="308">
        <v>0</v>
      </c>
      <c r="E46" s="315">
        <f t="shared" si="78"/>
        <v>0</v>
      </c>
      <c r="F46" s="307">
        <v>0</v>
      </c>
      <c r="G46" s="309" t="s">
        <v>213</v>
      </c>
      <c r="H46" s="308" t="s">
        <v>546</v>
      </c>
      <c r="I46" s="310" t="s">
        <v>422</v>
      </c>
      <c r="J46" s="311">
        <v>3500</v>
      </c>
      <c r="K46" s="311">
        <v>30000</v>
      </c>
      <c r="L46" s="312">
        <v>800000</v>
      </c>
      <c r="M46" s="313">
        <f t="shared" si="74"/>
        <v>0</v>
      </c>
      <c r="N46" s="314">
        <f t="shared" si="99"/>
        <v>0</v>
      </c>
      <c r="O46" s="139">
        <f t="shared" si="83"/>
        <v>0</v>
      </c>
      <c r="P46" s="133">
        <f t="shared" si="2"/>
        <v>0</v>
      </c>
      <c r="Q46" s="80">
        <f t="shared" si="100"/>
        <v>0</v>
      </c>
      <c r="R46" s="319">
        <f t="shared" si="75"/>
        <v>0</v>
      </c>
      <c r="S46" s="320">
        <f t="shared" si="81"/>
        <v>0</v>
      </c>
      <c r="T46" s="320">
        <f t="shared" si="82"/>
        <v>0</v>
      </c>
      <c r="U46" s="321">
        <f t="shared" si="79"/>
        <v>0.47333333333333338</v>
      </c>
      <c r="V46" s="423"/>
      <c r="W46" s="424">
        <f t="shared" si="48"/>
        <v>0</v>
      </c>
      <c r="X46" s="77">
        <f t="shared" si="49"/>
        <v>0</v>
      </c>
      <c r="Y46" s="77">
        <f t="shared" si="101"/>
        <v>0</v>
      </c>
      <c r="Z46" s="75">
        <f>'Project description'!$I$6</f>
        <v>1.79</v>
      </c>
      <c r="AA46" s="75">
        <f>VLOOKUP(G46,'Project description'!$H$21:$I$24,2,0)</f>
        <v>40000</v>
      </c>
      <c r="AB46" s="86">
        <f t="shared" si="111"/>
        <v>0</v>
      </c>
      <c r="AC46" s="144">
        <f t="shared" si="102"/>
        <v>0</v>
      </c>
      <c r="AD46" s="76">
        <f t="shared" si="103"/>
        <v>0</v>
      </c>
      <c r="AE46" s="76">
        <f t="shared" si="104"/>
        <v>0</v>
      </c>
      <c r="AF46" s="76">
        <f t="shared" si="105"/>
        <v>0</v>
      </c>
      <c r="AG46" s="66">
        <f t="shared" si="106"/>
        <v>0</v>
      </c>
      <c r="AH46" s="67" t="str">
        <f t="shared" si="10"/>
        <v>AccelReached</v>
      </c>
      <c r="AI46" s="66">
        <f t="shared" si="11"/>
        <v>0</v>
      </c>
      <c r="AJ46" s="68">
        <f t="shared" si="107"/>
        <v>0</v>
      </c>
      <c r="AK46" s="61">
        <f t="shared" si="13"/>
        <v>0</v>
      </c>
      <c r="AL46" s="62">
        <f t="shared" si="14"/>
        <v>0</v>
      </c>
      <c r="AM46" s="61">
        <f t="shared" si="51"/>
        <v>0</v>
      </c>
      <c r="AN46" s="61">
        <f t="shared" si="108"/>
        <v>0</v>
      </c>
      <c r="AO46" s="69" t="str">
        <f t="shared" si="16"/>
        <v>AccelLimited</v>
      </c>
      <c r="AP46" s="61">
        <f t="shared" si="109"/>
        <v>0</v>
      </c>
      <c r="AQ46" s="71">
        <f t="shared" si="18"/>
        <v>0</v>
      </c>
      <c r="AR46" s="64">
        <f t="shared" si="114"/>
        <v>0</v>
      </c>
      <c r="AS46" s="72">
        <f t="shared" si="19"/>
        <v>0</v>
      </c>
      <c r="AT46" s="79">
        <f t="shared" si="20"/>
        <v>0</v>
      </c>
      <c r="AU46" s="76">
        <f t="shared" si="21"/>
        <v>0</v>
      </c>
      <c r="AV46" s="138"/>
      <c r="AW46" s="117">
        <f t="shared" si="110"/>
        <v>0</v>
      </c>
      <c r="AX46" s="113"/>
      <c r="AY46" s="113"/>
      <c r="AZ46" s="118">
        <f t="shared" si="112"/>
        <v>0.47333333333333338</v>
      </c>
      <c r="BA46" s="117">
        <f t="shared" si="84"/>
        <v>0</v>
      </c>
      <c r="BB46" s="113">
        <f t="shared" si="24"/>
        <v>0</v>
      </c>
      <c r="BC46" s="113">
        <f t="shared" si="25"/>
        <v>0</v>
      </c>
      <c r="BD46" s="118">
        <f t="shared" si="85"/>
        <v>0.47333333333333338</v>
      </c>
      <c r="BE46" s="114">
        <f t="shared" si="27"/>
        <v>0</v>
      </c>
      <c r="BF46" s="113">
        <f t="shared" si="28"/>
        <v>0</v>
      </c>
      <c r="BG46" s="113">
        <f t="shared" si="54"/>
        <v>0</v>
      </c>
      <c r="BH46" s="118">
        <f t="shared" si="55"/>
        <v>0.47333333333333338</v>
      </c>
      <c r="BI46" s="117">
        <f t="shared" si="29"/>
        <v>0</v>
      </c>
      <c r="BJ46" s="113">
        <f t="shared" si="86"/>
        <v>0</v>
      </c>
      <c r="BK46" s="113">
        <f t="shared" si="87"/>
        <v>0</v>
      </c>
      <c r="BL46" s="118">
        <f t="shared" si="88"/>
        <v>0.47333333333333338</v>
      </c>
      <c r="BM46" s="117">
        <f t="shared" si="89"/>
        <v>0</v>
      </c>
      <c r="BN46" s="113">
        <f t="shared" si="56"/>
        <v>0</v>
      </c>
      <c r="BO46" s="113">
        <f t="shared" si="57"/>
        <v>0</v>
      </c>
      <c r="BP46" s="118">
        <f t="shared" si="90"/>
        <v>0.47333333333333338</v>
      </c>
      <c r="BQ46" s="117">
        <f t="shared" si="91"/>
        <v>0</v>
      </c>
      <c r="BR46" s="113">
        <f t="shared" si="92"/>
        <v>0</v>
      </c>
      <c r="BS46" s="113">
        <f t="shared" si="93"/>
        <v>0</v>
      </c>
      <c r="BT46" s="118">
        <f t="shared" si="94"/>
        <v>0.47333333333333338</v>
      </c>
      <c r="BU46" s="117">
        <f t="shared" si="39"/>
        <v>0</v>
      </c>
      <c r="BV46" s="113">
        <f t="shared" si="40"/>
        <v>0</v>
      </c>
      <c r="BW46" s="113">
        <f t="shared" si="41"/>
        <v>0</v>
      </c>
      <c r="BX46" s="118">
        <f t="shared" si="58"/>
        <v>0.47333333333333338</v>
      </c>
      <c r="BY46" s="117">
        <f t="shared" si="42"/>
        <v>0</v>
      </c>
      <c r="BZ46" s="113">
        <f t="shared" si="95"/>
        <v>0</v>
      </c>
      <c r="CA46" s="113">
        <f t="shared" si="96"/>
        <v>0</v>
      </c>
      <c r="CB46" s="118">
        <f t="shared" si="97"/>
        <v>0.47333333333333338</v>
      </c>
      <c r="CC46" s="161"/>
      <c r="CD46"/>
      <c r="CE46" s="114">
        <f t="shared" si="59"/>
        <v>0.47333333333333338</v>
      </c>
      <c r="CF46" s="114">
        <f t="shared" si="60"/>
        <v>0</v>
      </c>
      <c r="CG46" s="114">
        <f t="shared" si="61"/>
        <v>0</v>
      </c>
      <c r="CH46" s="114">
        <f t="shared" si="62"/>
        <v>0</v>
      </c>
      <c r="CI46" s="114"/>
      <c r="CJ46" s="113">
        <v>5</v>
      </c>
      <c r="CK46" s="113">
        <v>13</v>
      </c>
      <c r="CL46" s="113">
        <f t="shared" si="98"/>
        <v>14</v>
      </c>
      <c r="CM46" s="113">
        <f t="shared" si="98"/>
        <v>15</v>
      </c>
      <c r="CN46" s="113">
        <f t="shared" si="98"/>
        <v>16</v>
      </c>
      <c r="CO46" s="113"/>
      <c r="CP46" s="161"/>
      <c r="CQ46" s="162"/>
      <c r="CR46">
        <f t="shared" si="113"/>
        <v>0</v>
      </c>
      <c r="CS46" s="161"/>
      <c r="CT46">
        <f t="shared" si="47"/>
        <v>5</v>
      </c>
      <c r="CU46"/>
      <c r="CV46"/>
      <c r="CW46"/>
      <c r="CX46" s="161">
        <f t="shared" si="64"/>
        <v>0</v>
      </c>
      <c r="CY46" s="161">
        <f t="shared" si="65"/>
        <v>0</v>
      </c>
      <c r="CZ46" s="161">
        <f t="shared" si="66"/>
        <v>0</v>
      </c>
      <c r="DA46" s="161">
        <f t="shared" si="67"/>
        <v>0</v>
      </c>
      <c r="DB46" s="163">
        <f t="shared" si="68"/>
        <v>0</v>
      </c>
      <c r="DC46" s="161"/>
      <c r="DD46" s="161">
        <f t="shared" si="69"/>
        <v>0</v>
      </c>
      <c r="DE46" s="161">
        <f t="shared" si="70"/>
        <v>0</v>
      </c>
      <c r="DF46" s="161">
        <f t="shared" si="71"/>
        <v>0</v>
      </c>
      <c r="DG46" s="161"/>
      <c r="DH46" s="161">
        <f t="shared" si="72"/>
        <v>0</v>
      </c>
      <c r="DI46" s="161">
        <f t="shared" si="77"/>
        <v>0</v>
      </c>
      <c r="DJ46" s="161"/>
    </row>
    <row r="47" spans="1:114" x14ac:dyDescent="0.25">
      <c r="A47" s="93" t="s">
        <v>438</v>
      </c>
      <c r="B47" s="282" t="s">
        <v>579</v>
      </c>
      <c r="C47" s="140">
        <f t="shared" si="80"/>
        <v>0</v>
      </c>
      <c r="D47" s="89">
        <v>0</v>
      </c>
      <c r="E47" s="140">
        <f t="shared" si="78"/>
        <v>0</v>
      </c>
      <c r="F47" s="41">
        <v>0</v>
      </c>
      <c r="G47" s="98" t="s">
        <v>213</v>
      </c>
      <c r="H47" s="171" t="s">
        <v>546</v>
      </c>
      <c r="I47" s="137" t="s">
        <v>422</v>
      </c>
      <c r="J47" s="132">
        <v>3500</v>
      </c>
      <c r="K47" s="132">
        <v>30000</v>
      </c>
      <c r="L47" s="148">
        <v>800000</v>
      </c>
      <c r="M47" s="151">
        <f t="shared" si="74"/>
        <v>0</v>
      </c>
      <c r="N47" s="139">
        <f t="shared" si="99"/>
        <v>0</v>
      </c>
      <c r="O47" s="139">
        <f t="shared" si="83"/>
        <v>0</v>
      </c>
      <c r="P47" s="133">
        <f t="shared" si="2"/>
        <v>0</v>
      </c>
      <c r="Q47" s="80">
        <f t="shared" si="100"/>
        <v>0</v>
      </c>
      <c r="R47" s="322">
        <f t="shared" si="75"/>
        <v>0</v>
      </c>
      <c r="S47" s="323">
        <f t="shared" si="81"/>
        <v>0</v>
      </c>
      <c r="T47" s="323">
        <f t="shared" si="82"/>
        <v>0</v>
      </c>
      <c r="U47" s="324">
        <f t="shared" si="79"/>
        <v>0.47333333333333338</v>
      </c>
      <c r="V47"/>
      <c r="W47" s="424">
        <f t="shared" si="48"/>
        <v>0</v>
      </c>
      <c r="X47" s="77">
        <f t="shared" si="49"/>
        <v>0</v>
      </c>
      <c r="Y47" s="77">
        <f t="shared" si="101"/>
        <v>0</v>
      </c>
      <c r="Z47" s="75">
        <f>'Project description'!$I$6</f>
        <v>1.79</v>
      </c>
      <c r="AA47" s="75">
        <f>VLOOKUP(G47,'Project description'!$H$21:$I$24,2,0)</f>
        <v>40000</v>
      </c>
      <c r="AB47" s="86">
        <f t="shared" si="111"/>
        <v>0</v>
      </c>
      <c r="AC47" s="144">
        <f t="shared" si="102"/>
        <v>0</v>
      </c>
      <c r="AD47" s="76">
        <f t="shared" si="103"/>
        <v>0</v>
      </c>
      <c r="AE47" s="76">
        <f t="shared" si="104"/>
        <v>0</v>
      </c>
      <c r="AF47" s="76">
        <f t="shared" si="105"/>
        <v>0</v>
      </c>
      <c r="AG47" s="66">
        <f t="shared" si="106"/>
        <v>0</v>
      </c>
      <c r="AH47" s="67" t="str">
        <f t="shared" si="10"/>
        <v>AccelReached</v>
      </c>
      <c r="AI47" s="66">
        <f t="shared" si="11"/>
        <v>0</v>
      </c>
      <c r="AJ47" s="68">
        <f t="shared" si="107"/>
        <v>0</v>
      </c>
      <c r="AK47" s="61">
        <f t="shared" si="13"/>
        <v>0</v>
      </c>
      <c r="AL47" s="62">
        <f t="shared" si="14"/>
        <v>0</v>
      </c>
      <c r="AM47" s="61">
        <f t="shared" si="51"/>
        <v>0</v>
      </c>
      <c r="AN47" s="61">
        <f t="shared" si="108"/>
        <v>0</v>
      </c>
      <c r="AO47" s="69" t="str">
        <f t="shared" si="16"/>
        <v>AccelLimited</v>
      </c>
      <c r="AP47" s="61">
        <f t="shared" si="109"/>
        <v>0</v>
      </c>
      <c r="AQ47" s="71">
        <f t="shared" si="18"/>
        <v>0</v>
      </c>
      <c r="AR47" s="64">
        <f t="shared" si="114"/>
        <v>0</v>
      </c>
      <c r="AS47" s="72">
        <f t="shared" si="19"/>
        <v>0</v>
      </c>
      <c r="AT47" s="79">
        <f t="shared" si="20"/>
        <v>0</v>
      </c>
      <c r="AU47" s="76">
        <f t="shared" si="21"/>
        <v>0</v>
      </c>
      <c r="AV47"/>
      <c r="AW47" s="117">
        <f t="shared" si="110"/>
        <v>0</v>
      </c>
      <c r="AX47"/>
      <c r="AY47"/>
      <c r="AZ47" s="118">
        <f t="shared" si="112"/>
        <v>0.47333333333333338</v>
      </c>
      <c r="BA47" s="117">
        <f t="shared" si="84"/>
        <v>0</v>
      </c>
      <c r="BB47" s="113">
        <f t="shared" si="24"/>
        <v>0</v>
      </c>
      <c r="BC47" s="113">
        <f t="shared" si="25"/>
        <v>0</v>
      </c>
      <c r="BD47" s="118">
        <f t="shared" si="85"/>
        <v>0.47333333333333338</v>
      </c>
      <c r="BE47" s="114">
        <f t="shared" si="27"/>
        <v>0</v>
      </c>
      <c r="BF47" s="113">
        <f t="shared" si="28"/>
        <v>0</v>
      </c>
      <c r="BG47" s="113">
        <f t="shared" si="54"/>
        <v>0</v>
      </c>
      <c r="BH47" s="118">
        <f t="shared" si="55"/>
        <v>0.47333333333333338</v>
      </c>
      <c r="BI47" s="117">
        <f t="shared" si="29"/>
        <v>0</v>
      </c>
      <c r="BJ47" s="113">
        <f t="shared" si="86"/>
        <v>0</v>
      </c>
      <c r="BK47" s="113">
        <f t="shared" si="87"/>
        <v>0</v>
      </c>
      <c r="BL47" s="118">
        <f t="shared" si="88"/>
        <v>0.47333333333333338</v>
      </c>
      <c r="BM47" s="117">
        <f t="shared" si="89"/>
        <v>0</v>
      </c>
      <c r="BN47" s="113">
        <f t="shared" si="56"/>
        <v>0</v>
      </c>
      <c r="BO47" s="113">
        <f t="shared" si="57"/>
        <v>0</v>
      </c>
      <c r="BP47" s="118">
        <f t="shared" si="90"/>
        <v>0.47333333333333338</v>
      </c>
      <c r="BQ47" s="117">
        <f t="shared" si="91"/>
        <v>0</v>
      </c>
      <c r="BR47" s="113">
        <f t="shared" si="92"/>
        <v>0</v>
      </c>
      <c r="BS47" s="113">
        <f t="shared" si="93"/>
        <v>0</v>
      </c>
      <c r="BT47" s="118">
        <f t="shared" si="94"/>
        <v>0.47333333333333338</v>
      </c>
      <c r="BU47" s="117">
        <f t="shared" si="39"/>
        <v>0</v>
      </c>
      <c r="BV47" s="113">
        <f t="shared" ref="BV47:BV69" si="115">BR47+BS47*AR47</f>
        <v>0</v>
      </c>
      <c r="BW47" s="113">
        <f t="shared" ref="BW47:BW69" si="116">BS47</f>
        <v>0</v>
      </c>
      <c r="BX47" s="118">
        <f t="shared" ref="BX47:BX69" si="117">BT47+AR47</f>
        <v>0.47333333333333338</v>
      </c>
      <c r="BY47" s="117">
        <f t="shared" ref="BY47:BY69" si="118">BU47+BV47*AQ47+0.5*BW47*AQ47*AQ47+1/6*AF47*AQ47*AQ47*AQ47</f>
        <v>0</v>
      </c>
      <c r="BZ47" s="113">
        <f t="shared" ref="BZ47:BZ69" si="119">BV47+BW47*AQ47+0.5*AF47*AQ47*AQ47</f>
        <v>0</v>
      </c>
      <c r="CA47" s="113">
        <f t="shared" ref="CA47:CA69" si="120">BW47+AF47*AQ47</f>
        <v>0</v>
      </c>
      <c r="CB47" s="118">
        <f t="shared" ref="CB47:CB69" si="121">BX47+AQ47</f>
        <v>0.47333333333333338</v>
      </c>
      <c r="CC47"/>
      <c r="CD47"/>
      <c r="CE47" s="114">
        <f t="shared" si="59"/>
        <v>0.47333333333333338</v>
      </c>
      <c r="CF47" s="114">
        <f t="shared" si="60"/>
        <v>0</v>
      </c>
      <c r="CG47" s="114">
        <f t="shared" si="61"/>
        <v>0</v>
      </c>
      <c r="CH47" s="114">
        <f t="shared" si="62"/>
        <v>0</v>
      </c>
      <c r="CI47" s="114"/>
      <c r="CJ47" s="114">
        <v>5</v>
      </c>
      <c r="CK47" s="113">
        <v>17</v>
      </c>
      <c r="CL47" s="113">
        <f t="shared" si="98"/>
        <v>18</v>
      </c>
      <c r="CM47" s="113">
        <f t="shared" si="98"/>
        <v>19</v>
      </c>
      <c r="CN47" s="113">
        <f t="shared" si="98"/>
        <v>20</v>
      </c>
      <c r="CO47" s="114"/>
      <c r="CP47" s="114"/>
      <c r="CQ47" s="114"/>
      <c r="CR47">
        <f t="shared" si="113"/>
        <v>0</v>
      </c>
      <c r="CS47" s="114"/>
      <c r="CT47">
        <f t="shared" si="47"/>
        <v>5</v>
      </c>
      <c r="CU47"/>
      <c r="CV47"/>
      <c r="CW47"/>
      <c r="CX47" s="161">
        <f t="shared" si="64"/>
        <v>0</v>
      </c>
      <c r="CY47" s="161">
        <f t="shared" si="65"/>
        <v>0</v>
      </c>
      <c r="CZ47" s="161">
        <f t="shared" si="66"/>
        <v>0</v>
      </c>
      <c r="DA47" s="161">
        <f t="shared" si="67"/>
        <v>0</v>
      </c>
      <c r="DB47" s="163">
        <f t="shared" si="68"/>
        <v>0</v>
      </c>
      <c r="DC47"/>
      <c r="DD47" s="161">
        <f t="shared" si="69"/>
        <v>0</v>
      </c>
      <c r="DE47" s="161">
        <f t="shared" si="70"/>
        <v>0</v>
      </c>
      <c r="DF47" s="161">
        <f t="shared" si="71"/>
        <v>0</v>
      </c>
      <c r="DG47"/>
      <c r="DH47" s="161">
        <f t="shared" si="72"/>
        <v>0</v>
      </c>
      <c r="DI47" s="161">
        <f t="shared" si="77"/>
        <v>0</v>
      </c>
      <c r="DJ47"/>
    </row>
    <row r="48" spans="1:114" x14ac:dyDescent="0.25">
      <c r="A48" s="305" t="s">
        <v>438</v>
      </c>
      <c r="B48" s="306" t="s">
        <v>579</v>
      </c>
      <c r="C48" s="315">
        <f t="shared" si="80"/>
        <v>0</v>
      </c>
      <c r="D48" s="308">
        <v>0</v>
      </c>
      <c r="E48" s="315">
        <f t="shared" si="78"/>
        <v>0</v>
      </c>
      <c r="F48" s="307">
        <v>0</v>
      </c>
      <c r="G48" s="309" t="s">
        <v>213</v>
      </c>
      <c r="H48" s="308" t="s">
        <v>546</v>
      </c>
      <c r="I48" s="310" t="s">
        <v>422</v>
      </c>
      <c r="J48" s="311">
        <v>3500</v>
      </c>
      <c r="K48" s="311">
        <v>30000</v>
      </c>
      <c r="L48" s="312">
        <v>800000</v>
      </c>
      <c r="M48" s="313">
        <f t="shared" si="74"/>
        <v>0</v>
      </c>
      <c r="N48" s="314">
        <f t="shared" si="99"/>
        <v>0</v>
      </c>
      <c r="O48" s="139">
        <f t="shared" si="83"/>
        <v>0</v>
      </c>
      <c r="P48" s="133">
        <f t="shared" si="2"/>
        <v>0</v>
      </c>
      <c r="Q48" s="80">
        <f t="shared" si="100"/>
        <v>0</v>
      </c>
      <c r="R48" s="319">
        <f t="shared" si="75"/>
        <v>0</v>
      </c>
      <c r="S48" s="320">
        <f t="shared" si="81"/>
        <v>0</v>
      </c>
      <c r="T48" s="320">
        <f t="shared" si="82"/>
        <v>0</v>
      </c>
      <c r="U48" s="321">
        <f t="shared" si="79"/>
        <v>0.47333333333333338</v>
      </c>
      <c r="V48"/>
      <c r="W48" s="424">
        <f t="shared" si="48"/>
        <v>0</v>
      </c>
      <c r="X48" s="77">
        <f t="shared" si="49"/>
        <v>0</v>
      </c>
      <c r="Y48" s="77">
        <f t="shared" si="101"/>
        <v>0</v>
      </c>
      <c r="Z48" s="75">
        <f>'Project description'!$I$6</f>
        <v>1.79</v>
      </c>
      <c r="AA48" s="75">
        <f>VLOOKUP(G48,'Project description'!$H$21:$I$24,2,0)</f>
        <v>40000</v>
      </c>
      <c r="AB48" s="86">
        <f t="shared" si="111"/>
        <v>0</v>
      </c>
      <c r="AC48" s="144">
        <f t="shared" si="102"/>
        <v>0</v>
      </c>
      <c r="AD48" s="76">
        <f t="shared" si="103"/>
        <v>0</v>
      </c>
      <c r="AE48" s="76">
        <f t="shared" si="104"/>
        <v>0</v>
      </c>
      <c r="AF48" s="76">
        <f t="shared" si="105"/>
        <v>0</v>
      </c>
      <c r="AG48" s="66">
        <f t="shared" si="106"/>
        <v>0</v>
      </c>
      <c r="AH48" s="67" t="str">
        <f t="shared" si="10"/>
        <v>AccelReached</v>
      </c>
      <c r="AI48" s="66">
        <f t="shared" si="11"/>
        <v>0</v>
      </c>
      <c r="AJ48" s="68">
        <f t="shared" si="107"/>
        <v>0</v>
      </c>
      <c r="AK48" s="61">
        <f t="shared" si="13"/>
        <v>0</v>
      </c>
      <c r="AL48" s="62">
        <f t="shared" si="14"/>
        <v>0</v>
      </c>
      <c r="AM48" s="61">
        <f t="shared" si="51"/>
        <v>0</v>
      </c>
      <c r="AN48" s="61">
        <f t="shared" si="108"/>
        <v>0</v>
      </c>
      <c r="AO48" s="69" t="str">
        <f t="shared" si="16"/>
        <v>AccelLimited</v>
      </c>
      <c r="AP48" s="61">
        <f t="shared" si="109"/>
        <v>0</v>
      </c>
      <c r="AQ48" s="71">
        <f t="shared" si="18"/>
        <v>0</v>
      </c>
      <c r="AR48" s="64">
        <f t="shared" si="114"/>
        <v>0</v>
      </c>
      <c r="AS48" s="72">
        <f t="shared" si="19"/>
        <v>0</v>
      </c>
      <c r="AT48" s="79">
        <f t="shared" si="20"/>
        <v>0</v>
      </c>
      <c r="AU48" s="76">
        <f t="shared" si="21"/>
        <v>0</v>
      </c>
      <c r="AV48"/>
      <c r="AW48" s="117">
        <f t="shared" si="110"/>
        <v>0</v>
      </c>
      <c r="AX48"/>
      <c r="AY48"/>
      <c r="AZ48" s="118">
        <f t="shared" si="112"/>
        <v>0.47333333333333338</v>
      </c>
      <c r="BA48" s="117">
        <f t="shared" si="84"/>
        <v>0</v>
      </c>
      <c r="BB48" s="113">
        <f t="shared" si="24"/>
        <v>0</v>
      </c>
      <c r="BC48" s="113">
        <f t="shared" si="25"/>
        <v>0</v>
      </c>
      <c r="BD48" s="118">
        <f t="shared" si="85"/>
        <v>0.47333333333333338</v>
      </c>
      <c r="BE48" s="114">
        <f t="shared" si="27"/>
        <v>0</v>
      </c>
      <c r="BF48" s="113">
        <f t="shared" si="28"/>
        <v>0</v>
      </c>
      <c r="BG48" s="113">
        <f t="shared" si="54"/>
        <v>0</v>
      </c>
      <c r="BH48" s="118">
        <f t="shared" si="55"/>
        <v>0.47333333333333338</v>
      </c>
      <c r="BI48" s="117">
        <f t="shared" si="29"/>
        <v>0</v>
      </c>
      <c r="BJ48" s="113">
        <f t="shared" si="86"/>
        <v>0</v>
      </c>
      <c r="BK48" s="113">
        <f t="shared" si="87"/>
        <v>0</v>
      </c>
      <c r="BL48" s="118">
        <f t="shared" si="88"/>
        <v>0.47333333333333338</v>
      </c>
      <c r="BM48" s="117">
        <f t="shared" si="89"/>
        <v>0</v>
      </c>
      <c r="BN48" s="113">
        <f t="shared" si="56"/>
        <v>0</v>
      </c>
      <c r="BO48" s="113">
        <f t="shared" si="57"/>
        <v>0</v>
      </c>
      <c r="BP48" s="118">
        <f t="shared" si="90"/>
        <v>0.47333333333333338</v>
      </c>
      <c r="BQ48" s="117">
        <f t="shared" si="91"/>
        <v>0</v>
      </c>
      <c r="BR48" s="113">
        <f t="shared" si="92"/>
        <v>0</v>
      </c>
      <c r="BS48" s="113">
        <f t="shared" si="93"/>
        <v>0</v>
      </c>
      <c r="BT48" s="118">
        <f t="shared" si="94"/>
        <v>0.47333333333333338</v>
      </c>
      <c r="BU48" s="117">
        <f t="shared" si="39"/>
        <v>0</v>
      </c>
      <c r="BV48" s="113">
        <f t="shared" si="115"/>
        <v>0</v>
      </c>
      <c r="BW48" s="113">
        <f t="shared" si="116"/>
        <v>0</v>
      </c>
      <c r="BX48" s="118">
        <f t="shared" si="117"/>
        <v>0.47333333333333338</v>
      </c>
      <c r="BY48" s="117">
        <f t="shared" si="118"/>
        <v>0</v>
      </c>
      <c r="BZ48" s="113">
        <f t="shared" si="119"/>
        <v>0</v>
      </c>
      <c r="CA48" s="113">
        <f t="shared" si="120"/>
        <v>0</v>
      </c>
      <c r="CB48" s="118">
        <f t="shared" si="121"/>
        <v>0.47333333333333338</v>
      </c>
      <c r="CC48"/>
      <c r="CD48"/>
      <c r="CE48" s="114">
        <f t="shared" si="59"/>
        <v>0.47333333333333338</v>
      </c>
      <c r="CF48" s="114">
        <f t="shared" si="60"/>
        <v>0</v>
      </c>
      <c r="CG48" s="114">
        <f t="shared" si="61"/>
        <v>0</v>
      </c>
      <c r="CH48" s="114">
        <f t="shared" si="62"/>
        <v>0</v>
      </c>
      <c r="CI48" s="114"/>
      <c r="CJ48" s="114">
        <v>5</v>
      </c>
      <c r="CK48" s="113">
        <v>21</v>
      </c>
      <c r="CL48" s="113">
        <f t="shared" si="98"/>
        <v>22</v>
      </c>
      <c r="CM48" s="113">
        <f t="shared" si="98"/>
        <v>23</v>
      </c>
      <c r="CN48" s="113">
        <f t="shared" si="98"/>
        <v>24</v>
      </c>
      <c r="CO48" s="114"/>
      <c r="CP48" s="114"/>
      <c r="CQ48" s="114"/>
      <c r="CR48">
        <f t="shared" si="113"/>
        <v>0</v>
      </c>
      <c r="CS48" s="114"/>
      <c r="CT48">
        <f t="shared" si="47"/>
        <v>5</v>
      </c>
      <c r="CU48"/>
      <c r="CV48"/>
      <c r="CW48"/>
      <c r="CX48" s="161">
        <f t="shared" si="64"/>
        <v>0</v>
      </c>
      <c r="CY48" s="161">
        <f t="shared" si="65"/>
        <v>0</v>
      </c>
      <c r="CZ48" s="161">
        <f t="shared" si="66"/>
        <v>0</v>
      </c>
      <c r="DA48" s="161">
        <f t="shared" si="67"/>
        <v>0</v>
      </c>
      <c r="DB48" s="163">
        <f t="shared" si="68"/>
        <v>0</v>
      </c>
      <c r="DC48" s="162"/>
      <c r="DD48" s="161">
        <f t="shared" si="69"/>
        <v>0</v>
      </c>
      <c r="DE48" s="161">
        <f t="shared" si="70"/>
        <v>0</v>
      </c>
      <c r="DF48" s="161">
        <f t="shared" si="71"/>
        <v>0</v>
      </c>
      <c r="DG48"/>
      <c r="DH48" s="161">
        <f t="shared" si="72"/>
        <v>0</v>
      </c>
      <c r="DI48" s="161">
        <f t="shared" si="77"/>
        <v>0</v>
      </c>
      <c r="DJ48"/>
    </row>
    <row r="49" spans="1:114" x14ac:dyDescent="0.25">
      <c r="A49" s="93" t="s">
        <v>438</v>
      </c>
      <c r="B49" s="282" t="s">
        <v>579</v>
      </c>
      <c r="C49" s="140">
        <f t="shared" si="80"/>
        <v>0</v>
      </c>
      <c r="D49" s="89">
        <v>0</v>
      </c>
      <c r="E49" s="140">
        <f t="shared" si="78"/>
        <v>0</v>
      </c>
      <c r="F49" s="41">
        <v>0</v>
      </c>
      <c r="G49" s="98" t="s">
        <v>213</v>
      </c>
      <c r="H49" s="171" t="s">
        <v>546</v>
      </c>
      <c r="I49" s="137" t="s">
        <v>422</v>
      </c>
      <c r="J49" s="132">
        <v>3500</v>
      </c>
      <c r="K49" s="132">
        <v>30000</v>
      </c>
      <c r="L49" s="148">
        <v>800000</v>
      </c>
      <c r="M49" s="151">
        <f t="shared" si="74"/>
        <v>0</v>
      </c>
      <c r="N49" s="139">
        <f t="shared" si="99"/>
        <v>0</v>
      </c>
      <c r="O49" s="139">
        <f t="shared" si="83"/>
        <v>0</v>
      </c>
      <c r="P49" s="133">
        <f t="shared" si="2"/>
        <v>0</v>
      </c>
      <c r="Q49" s="80">
        <f t="shared" si="100"/>
        <v>0</v>
      </c>
      <c r="R49" s="322">
        <f t="shared" si="75"/>
        <v>0</v>
      </c>
      <c r="S49" s="323">
        <f t="shared" si="81"/>
        <v>0</v>
      </c>
      <c r="T49" s="323">
        <f t="shared" si="82"/>
        <v>0</v>
      </c>
      <c r="U49" s="324">
        <f t="shared" si="79"/>
        <v>0.47333333333333338</v>
      </c>
      <c r="V49"/>
      <c r="W49" s="424">
        <f t="shared" si="48"/>
        <v>0</v>
      </c>
      <c r="X49" s="77">
        <f t="shared" si="49"/>
        <v>0</v>
      </c>
      <c r="Y49" s="77">
        <f t="shared" si="101"/>
        <v>0</v>
      </c>
      <c r="Z49" s="75">
        <f>'Project description'!$I$6</f>
        <v>1.79</v>
      </c>
      <c r="AA49" s="75">
        <f>VLOOKUP(G49,'Project description'!$H$21:$I$24,2,0)</f>
        <v>40000</v>
      </c>
      <c r="AB49" s="86">
        <f t="shared" si="111"/>
        <v>0</v>
      </c>
      <c r="AC49" s="144">
        <f t="shared" si="102"/>
        <v>0</v>
      </c>
      <c r="AD49" s="76">
        <f t="shared" si="103"/>
        <v>0</v>
      </c>
      <c r="AE49" s="76">
        <f t="shared" si="104"/>
        <v>0</v>
      </c>
      <c r="AF49" s="76">
        <f t="shared" si="105"/>
        <v>0</v>
      </c>
      <c r="AG49" s="66">
        <f t="shared" si="106"/>
        <v>0</v>
      </c>
      <c r="AH49" s="67" t="str">
        <f t="shared" si="10"/>
        <v>AccelReached</v>
      </c>
      <c r="AI49" s="66">
        <f t="shared" si="11"/>
        <v>0</v>
      </c>
      <c r="AJ49" s="68">
        <f t="shared" si="107"/>
        <v>0</v>
      </c>
      <c r="AK49" s="61">
        <f t="shared" si="13"/>
        <v>0</v>
      </c>
      <c r="AL49" s="62">
        <f t="shared" si="14"/>
        <v>0</v>
      </c>
      <c r="AM49" s="61">
        <f t="shared" si="51"/>
        <v>0</v>
      </c>
      <c r="AN49" s="61">
        <f t="shared" si="108"/>
        <v>0</v>
      </c>
      <c r="AO49" s="69" t="str">
        <f t="shared" si="16"/>
        <v>AccelLimited</v>
      </c>
      <c r="AP49" s="61">
        <f t="shared" si="109"/>
        <v>0</v>
      </c>
      <c r="AQ49" s="71">
        <f t="shared" si="18"/>
        <v>0</v>
      </c>
      <c r="AR49" s="64">
        <f t="shared" si="114"/>
        <v>0</v>
      </c>
      <c r="AS49" s="72">
        <f t="shared" si="19"/>
        <v>0</v>
      </c>
      <c r="AT49" s="79">
        <f t="shared" si="20"/>
        <v>0</v>
      </c>
      <c r="AU49" s="76">
        <f t="shared" si="21"/>
        <v>0</v>
      </c>
      <c r="AV49"/>
      <c r="AW49" s="117">
        <f t="shared" si="110"/>
        <v>0</v>
      </c>
      <c r="AX49"/>
      <c r="AY49"/>
      <c r="AZ49" s="118">
        <f t="shared" si="112"/>
        <v>0.47333333333333338</v>
      </c>
      <c r="BA49" s="117">
        <f t="shared" si="84"/>
        <v>0</v>
      </c>
      <c r="BB49" s="113">
        <f t="shared" si="24"/>
        <v>0</v>
      </c>
      <c r="BC49" s="113">
        <f t="shared" si="25"/>
        <v>0</v>
      </c>
      <c r="BD49" s="118">
        <f t="shared" si="85"/>
        <v>0.47333333333333338</v>
      </c>
      <c r="BE49" s="114">
        <f t="shared" si="27"/>
        <v>0</v>
      </c>
      <c r="BF49" s="113">
        <f t="shared" si="28"/>
        <v>0</v>
      </c>
      <c r="BG49" s="113">
        <f t="shared" si="54"/>
        <v>0</v>
      </c>
      <c r="BH49" s="118">
        <f t="shared" si="55"/>
        <v>0.47333333333333338</v>
      </c>
      <c r="BI49" s="117">
        <f t="shared" si="29"/>
        <v>0</v>
      </c>
      <c r="BJ49" s="113">
        <f t="shared" si="86"/>
        <v>0</v>
      </c>
      <c r="BK49" s="113">
        <f t="shared" si="87"/>
        <v>0</v>
      </c>
      <c r="BL49" s="118">
        <f t="shared" si="88"/>
        <v>0.47333333333333338</v>
      </c>
      <c r="BM49" s="117">
        <f t="shared" si="89"/>
        <v>0</v>
      </c>
      <c r="BN49" s="113">
        <f t="shared" si="56"/>
        <v>0</v>
      </c>
      <c r="BO49" s="113">
        <f t="shared" si="57"/>
        <v>0</v>
      </c>
      <c r="BP49" s="118">
        <f t="shared" si="90"/>
        <v>0.47333333333333338</v>
      </c>
      <c r="BQ49" s="117">
        <f t="shared" si="91"/>
        <v>0</v>
      </c>
      <c r="BR49" s="113">
        <f t="shared" si="92"/>
        <v>0</v>
      </c>
      <c r="BS49" s="113">
        <f t="shared" si="93"/>
        <v>0</v>
      </c>
      <c r="BT49" s="118">
        <f t="shared" si="94"/>
        <v>0.47333333333333338</v>
      </c>
      <c r="BU49" s="117">
        <f t="shared" si="39"/>
        <v>0</v>
      </c>
      <c r="BV49" s="113">
        <f t="shared" si="115"/>
        <v>0</v>
      </c>
      <c r="BW49" s="113">
        <f t="shared" si="116"/>
        <v>0</v>
      </c>
      <c r="BX49" s="118">
        <f t="shared" si="117"/>
        <v>0.47333333333333338</v>
      </c>
      <c r="BY49" s="117">
        <f t="shared" si="118"/>
        <v>0</v>
      </c>
      <c r="BZ49" s="113">
        <f t="shared" si="119"/>
        <v>0</v>
      </c>
      <c r="CA49" s="113">
        <f t="shared" si="120"/>
        <v>0</v>
      </c>
      <c r="CB49" s="118">
        <f t="shared" si="121"/>
        <v>0.47333333333333338</v>
      </c>
      <c r="CC49"/>
      <c r="CD49"/>
      <c r="CE49" s="114">
        <f t="shared" si="59"/>
        <v>0.47333333333333338</v>
      </c>
      <c r="CF49" s="114">
        <f t="shared" si="60"/>
        <v>0</v>
      </c>
      <c r="CG49" s="114">
        <f t="shared" si="61"/>
        <v>0</v>
      </c>
      <c r="CH49" s="114">
        <f t="shared" si="62"/>
        <v>0</v>
      </c>
      <c r="CI49" s="114"/>
      <c r="CJ49" s="114">
        <v>5</v>
      </c>
      <c r="CK49" s="113">
        <v>25</v>
      </c>
      <c r="CL49" s="113">
        <f t="shared" si="98"/>
        <v>26</v>
      </c>
      <c r="CM49" s="113">
        <f t="shared" si="98"/>
        <v>27</v>
      </c>
      <c r="CN49" s="113">
        <f t="shared" si="98"/>
        <v>28</v>
      </c>
      <c r="CO49"/>
      <c r="CP49"/>
      <c r="CQ49"/>
      <c r="CR49">
        <f t="shared" si="113"/>
        <v>0</v>
      </c>
      <c r="CS49"/>
      <c r="CT49">
        <f t="shared" si="47"/>
        <v>5</v>
      </c>
      <c r="CU49"/>
      <c r="CV49"/>
      <c r="CW49"/>
      <c r="CX49" s="161">
        <f t="shared" si="64"/>
        <v>0</v>
      </c>
      <c r="CY49" s="161">
        <f>CZ49-DB49*DI49</f>
        <v>0</v>
      </c>
      <c r="CZ49" s="161">
        <f t="shared" si="66"/>
        <v>0</v>
      </c>
      <c r="DA49" s="161">
        <f t="shared" si="67"/>
        <v>0</v>
      </c>
      <c r="DB49" s="163">
        <f t="shared" si="68"/>
        <v>0</v>
      </c>
      <c r="DC49" s="114"/>
      <c r="DD49" s="161">
        <f t="shared" si="69"/>
        <v>0</v>
      </c>
      <c r="DE49" s="161">
        <f t="shared" si="70"/>
        <v>0</v>
      </c>
      <c r="DF49" s="161">
        <f t="shared" si="71"/>
        <v>0</v>
      </c>
      <c r="DG49" s="162"/>
      <c r="DH49" s="161">
        <f t="shared" si="72"/>
        <v>0</v>
      </c>
      <c r="DI49" s="161">
        <f t="shared" si="77"/>
        <v>0</v>
      </c>
      <c r="DJ49"/>
    </row>
    <row r="50" spans="1:114" x14ac:dyDescent="0.25">
      <c r="A50" s="305" t="s">
        <v>438</v>
      </c>
      <c r="B50" s="306" t="s">
        <v>579</v>
      </c>
      <c r="C50" s="315">
        <f t="shared" si="80"/>
        <v>0</v>
      </c>
      <c r="D50" s="308">
        <v>0</v>
      </c>
      <c r="E50" s="315">
        <f t="shared" si="78"/>
        <v>0</v>
      </c>
      <c r="F50" s="307">
        <v>0</v>
      </c>
      <c r="G50" s="309" t="s">
        <v>213</v>
      </c>
      <c r="H50" s="308" t="s">
        <v>546</v>
      </c>
      <c r="I50" s="310" t="s">
        <v>422</v>
      </c>
      <c r="J50" s="311">
        <v>3500</v>
      </c>
      <c r="K50" s="311">
        <v>30000</v>
      </c>
      <c r="L50" s="312">
        <v>800000</v>
      </c>
      <c r="M50" s="313">
        <f t="shared" si="74"/>
        <v>0</v>
      </c>
      <c r="N50" s="314">
        <f t="shared" si="99"/>
        <v>0</v>
      </c>
      <c r="O50" s="139">
        <f t="shared" si="83"/>
        <v>0</v>
      </c>
      <c r="P50" s="133">
        <f t="shared" si="2"/>
        <v>0</v>
      </c>
      <c r="Q50" s="80">
        <f t="shared" si="100"/>
        <v>0</v>
      </c>
      <c r="R50" s="319">
        <f t="shared" si="75"/>
        <v>0</v>
      </c>
      <c r="S50" s="320">
        <f t="shared" si="81"/>
        <v>0</v>
      </c>
      <c r="T50" s="320">
        <f t="shared" si="82"/>
        <v>0</v>
      </c>
      <c r="U50" s="321">
        <f t="shared" si="79"/>
        <v>0.47333333333333338</v>
      </c>
      <c r="V50"/>
      <c r="W50" s="424">
        <f t="shared" si="48"/>
        <v>0</v>
      </c>
      <c r="X50" s="77">
        <f t="shared" si="49"/>
        <v>0</v>
      </c>
      <c r="Y50" s="77">
        <f t="shared" si="101"/>
        <v>0</v>
      </c>
      <c r="Z50" s="75">
        <f>'Project description'!$I$6</f>
        <v>1.79</v>
      </c>
      <c r="AA50" s="75">
        <f>VLOOKUP(G50,'Project description'!$H$21:$I$24,2,0)</f>
        <v>40000</v>
      </c>
      <c r="AB50" s="86">
        <f t="shared" si="111"/>
        <v>0</v>
      </c>
      <c r="AC50" s="144">
        <f t="shared" si="102"/>
        <v>0</v>
      </c>
      <c r="AD50" s="76">
        <f t="shared" si="103"/>
        <v>0</v>
      </c>
      <c r="AE50" s="76">
        <f t="shared" si="104"/>
        <v>0</v>
      </c>
      <c r="AF50" s="76">
        <f t="shared" si="105"/>
        <v>0</v>
      </c>
      <c r="AG50" s="66">
        <f t="shared" si="106"/>
        <v>0</v>
      </c>
      <c r="AH50" s="67" t="str">
        <f t="shared" si="10"/>
        <v>AccelReached</v>
      </c>
      <c r="AI50" s="66">
        <f t="shared" si="11"/>
        <v>0</v>
      </c>
      <c r="AJ50" s="68">
        <f t="shared" si="107"/>
        <v>0</v>
      </c>
      <c r="AK50" s="61">
        <f t="shared" si="13"/>
        <v>0</v>
      </c>
      <c r="AL50" s="62">
        <f t="shared" si="14"/>
        <v>0</v>
      </c>
      <c r="AM50" s="61">
        <f t="shared" si="51"/>
        <v>0</v>
      </c>
      <c r="AN50" s="61">
        <f t="shared" si="108"/>
        <v>0</v>
      </c>
      <c r="AO50" s="69" t="str">
        <f t="shared" si="16"/>
        <v>AccelLimited</v>
      </c>
      <c r="AP50" s="61">
        <f t="shared" si="109"/>
        <v>0</v>
      </c>
      <c r="AQ50" s="71">
        <f t="shared" si="18"/>
        <v>0</v>
      </c>
      <c r="AR50" s="64">
        <f t="shared" si="114"/>
        <v>0</v>
      </c>
      <c r="AS50" s="72">
        <f t="shared" si="19"/>
        <v>0</v>
      </c>
      <c r="AT50" s="79">
        <f t="shared" si="20"/>
        <v>0</v>
      </c>
      <c r="AU50" s="76">
        <f t="shared" si="21"/>
        <v>0</v>
      </c>
      <c r="AV50"/>
      <c r="AW50" s="117">
        <f t="shared" si="110"/>
        <v>0</v>
      </c>
      <c r="AX50"/>
      <c r="AY50"/>
      <c r="AZ50" s="118">
        <f t="shared" si="112"/>
        <v>0.47333333333333338</v>
      </c>
      <c r="BA50" s="117">
        <f t="shared" si="84"/>
        <v>0</v>
      </c>
      <c r="BB50" s="113">
        <f t="shared" si="24"/>
        <v>0</v>
      </c>
      <c r="BC50" s="113">
        <f t="shared" si="25"/>
        <v>0</v>
      </c>
      <c r="BD50" s="118">
        <f t="shared" si="85"/>
        <v>0.47333333333333338</v>
      </c>
      <c r="BE50" s="114">
        <f t="shared" si="27"/>
        <v>0</v>
      </c>
      <c r="BF50" s="113">
        <f t="shared" si="28"/>
        <v>0</v>
      </c>
      <c r="BG50" s="113">
        <f t="shared" si="54"/>
        <v>0</v>
      </c>
      <c r="BH50" s="118">
        <f t="shared" si="55"/>
        <v>0.47333333333333338</v>
      </c>
      <c r="BI50" s="117">
        <f t="shared" si="29"/>
        <v>0</v>
      </c>
      <c r="BJ50" s="113">
        <f t="shared" si="86"/>
        <v>0</v>
      </c>
      <c r="BK50" s="113">
        <f t="shared" si="87"/>
        <v>0</v>
      </c>
      <c r="BL50" s="118">
        <f t="shared" si="88"/>
        <v>0.47333333333333338</v>
      </c>
      <c r="BM50" s="117">
        <f t="shared" si="89"/>
        <v>0</v>
      </c>
      <c r="BN50" s="113">
        <f t="shared" si="56"/>
        <v>0</v>
      </c>
      <c r="BO50" s="113">
        <f t="shared" si="57"/>
        <v>0</v>
      </c>
      <c r="BP50" s="118">
        <f t="shared" si="90"/>
        <v>0.47333333333333338</v>
      </c>
      <c r="BQ50" s="117">
        <f t="shared" si="91"/>
        <v>0</v>
      </c>
      <c r="BR50" s="113">
        <f t="shared" si="92"/>
        <v>0</v>
      </c>
      <c r="BS50" s="113">
        <f t="shared" si="93"/>
        <v>0</v>
      </c>
      <c r="BT50" s="118">
        <f t="shared" si="94"/>
        <v>0.47333333333333338</v>
      </c>
      <c r="BU50" s="117">
        <f t="shared" si="39"/>
        <v>0</v>
      </c>
      <c r="BV50" s="113">
        <f t="shared" si="115"/>
        <v>0</v>
      </c>
      <c r="BW50" s="113">
        <f t="shared" si="116"/>
        <v>0</v>
      </c>
      <c r="BX50" s="118">
        <f t="shared" si="117"/>
        <v>0.47333333333333338</v>
      </c>
      <c r="BY50" s="117">
        <f t="shared" si="118"/>
        <v>0</v>
      </c>
      <c r="BZ50" s="113">
        <f t="shared" si="119"/>
        <v>0</v>
      </c>
      <c r="CA50" s="113">
        <f t="shared" si="120"/>
        <v>0</v>
      </c>
      <c r="CB50" s="118">
        <f t="shared" si="121"/>
        <v>0.47333333333333338</v>
      </c>
      <c r="CC50"/>
      <c r="CD50"/>
      <c r="CE50" s="114">
        <f t="shared" si="59"/>
        <v>0.47333333333333338</v>
      </c>
      <c r="CF50" s="114">
        <f t="shared" si="60"/>
        <v>0</v>
      </c>
      <c r="CG50" s="114">
        <f t="shared" si="61"/>
        <v>0</v>
      </c>
      <c r="CH50" s="114">
        <f t="shared" si="62"/>
        <v>0</v>
      </c>
      <c r="CI50" s="114"/>
      <c r="CJ50" s="114">
        <v>5</v>
      </c>
      <c r="CK50" s="113">
        <v>29</v>
      </c>
      <c r="CL50" s="113">
        <f t="shared" si="98"/>
        <v>30</v>
      </c>
      <c r="CM50" s="113">
        <f t="shared" si="98"/>
        <v>31</v>
      </c>
      <c r="CN50" s="113">
        <f t="shared" si="98"/>
        <v>32</v>
      </c>
      <c r="CO50"/>
      <c r="CP50"/>
      <c r="CQ50"/>
      <c r="CR50" t="e">
        <f>CX50*CY50*B34</f>
        <v>#VALUE!</v>
      </c>
      <c r="CS50"/>
      <c r="CT50">
        <f t="shared" si="47"/>
        <v>5</v>
      </c>
      <c r="CU50"/>
      <c r="CV50"/>
      <c r="CW50"/>
      <c r="CX50"/>
      <c r="CY50"/>
      <c r="CZ50"/>
      <c r="DA50"/>
      <c r="DB50" s="114"/>
      <c r="DC50" s="114"/>
      <c r="DD50" s="114"/>
      <c r="DE50" s="114"/>
      <c r="DF50" s="114"/>
      <c r="DG50" s="161"/>
      <c r="DH50" s="161">
        <f t="shared" si="72"/>
        <v>0</v>
      </c>
      <c r="DI50" s="161">
        <f t="shared" si="77"/>
        <v>0</v>
      </c>
      <c r="DJ50"/>
    </row>
    <row r="51" spans="1:114" x14ac:dyDescent="0.25">
      <c r="A51" s="93" t="s">
        <v>438</v>
      </c>
      <c r="B51" s="282" t="s">
        <v>579</v>
      </c>
      <c r="C51" s="140">
        <f t="shared" si="80"/>
        <v>0</v>
      </c>
      <c r="D51" s="89">
        <v>0</v>
      </c>
      <c r="E51" s="140">
        <f t="shared" si="78"/>
        <v>0</v>
      </c>
      <c r="F51" s="41">
        <v>0</v>
      </c>
      <c r="G51" s="98" t="s">
        <v>213</v>
      </c>
      <c r="H51" s="171" t="s">
        <v>546</v>
      </c>
      <c r="I51" s="137" t="s">
        <v>422</v>
      </c>
      <c r="J51" s="132">
        <v>3500</v>
      </c>
      <c r="K51" s="132">
        <v>30000</v>
      </c>
      <c r="L51" s="148">
        <v>800000</v>
      </c>
      <c r="M51" s="151">
        <f t="shared" si="74"/>
        <v>0</v>
      </c>
      <c r="N51" s="139">
        <f t="shared" si="99"/>
        <v>0</v>
      </c>
      <c r="O51" s="139">
        <f t="shared" ref="O51:O82" si="122">IF(AE51&lt;=0,0,IF(G51="Straight",IF(H51="Lifting",AU51/AI$3+AG$3+AM$3,AU51/AI$3+AG$3),IF(G51="180° Curve",IF(H51="Lifting",AU51/AI$4+AG$4+AM$4,AU51/AI$4+AG$4),IF(G51="45° Curve",IF(H51="Lifting",AU51/AI$5+AG$5+AM$5,AU51/AI$5+AG$5),IF(G51="22.5° Curve",IF(H51="Lifting",AU51/AI$6+AG$6+AM$6,AU51/AI$6+AG$6))))))</f>
        <v>0</v>
      </c>
      <c r="P51" s="133">
        <f t="shared" si="2"/>
        <v>0</v>
      </c>
      <c r="Q51" s="80">
        <f t="shared" si="100"/>
        <v>0</v>
      </c>
      <c r="R51" s="322">
        <f t="shared" si="75"/>
        <v>0</v>
      </c>
      <c r="S51" s="323">
        <f t="shared" si="81"/>
        <v>0</v>
      </c>
      <c r="T51" s="323">
        <f t="shared" si="82"/>
        <v>0</v>
      </c>
      <c r="U51" s="324">
        <f t="shared" si="79"/>
        <v>0.47333333333333338</v>
      </c>
      <c r="V51"/>
      <c r="W51" s="424">
        <f t="shared" si="48"/>
        <v>0</v>
      </c>
      <c r="X51" s="77">
        <f t="shared" si="49"/>
        <v>0</v>
      </c>
      <c r="Y51" s="77">
        <f t="shared" si="101"/>
        <v>0</v>
      </c>
      <c r="Z51" s="75">
        <f>'Project description'!$I$6</f>
        <v>1.79</v>
      </c>
      <c r="AA51" s="75">
        <f>VLOOKUP(G51,'Project description'!$H$21:$I$24,2,0)</f>
        <v>40000</v>
      </c>
      <c r="AB51" s="86">
        <f t="shared" si="111"/>
        <v>0</v>
      </c>
      <c r="AC51" s="144">
        <f t="shared" si="102"/>
        <v>0</v>
      </c>
      <c r="AD51" s="76">
        <f t="shared" si="103"/>
        <v>0</v>
      </c>
      <c r="AE51" s="76">
        <f t="shared" si="104"/>
        <v>0</v>
      </c>
      <c r="AF51" s="76">
        <f t="shared" si="105"/>
        <v>0</v>
      </c>
      <c r="AG51" s="66">
        <f t="shared" si="106"/>
        <v>0</v>
      </c>
      <c r="AH51" s="67" t="str">
        <f t="shared" si="10"/>
        <v>AccelReached</v>
      </c>
      <c r="AI51" s="66">
        <f t="shared" si="11"/>
        <v>0</v>
      </c>
      <c r="AJ51" s="68">
        <f t="shared" si="107"/>
        <v>0</v>
      </c>
      <c r="AK51" s="61">
        <f t="shared" si="13"/>
        <v>0</v>
      </c>
      <c r="AL51" s="62">
        <f t="shared" si="14"/>
        <v>0</v>
      </c>
      <c r="AM51" s="61">
        <f t="shared" si="51"/>
        <v>0</v>
      </c>
      <c r="AN51" s="61">
        <f t="shared" si="108"/>
        <v>0</v>
      </c>
      <c r="AO51" s="69" t="str">
        <f t="shared" si="16"/>
        <v>AccelLimited</v>
      </c>
      <c r="AP51" s="61">
        <f t="shared" si="109"/>
        <v>0</v>
      </c>
      <c r="AQ51" s="71">
        <f t="shared" si="18"/>
        <v>0</v>
      </c>
      <c r="AR51" s="64">
        <f t="shared" si="114"/>
        <v>0</v>
      </c>
      <c r="AS51" s="72">
        <f t="shared" si="19"/>
        <v>0</v>
      </c>
      <c r="AT51" s="79">
        <f t="shared" si="20"/>
        <v>0</v>
      </c>
      <c r="AU51" s="76">
        <f t="shared" si="21"/>
        <v>0</v>
      </c>
      <c r="AV51"/>
      <c r="AW51" s="117">
        <f t="shared" si="110"/>
        <v>0</v>
      </c>
      <c r="AX51"/>
      <c r="AY51"/>
      <c r="AZ51" s="118">
        <f t="shared" si="112"/>
        <v>0.47333333333333338</v>
      </c>
      <c r="BA51" s="117">
        <f t="shared" si="84"/>
        <v>0</v>
      </c>
      <c r="BB51" s="113">
        <f t="shared" si="24"/>
        <v>0</v>
      </c>
      <c r="BC51" s="113">
        <f t="shared" si="25"/>
        <v>0</v>
      </c>
      <c r="BD51" s="118">
        <f t="shared" si="85"/>
        <v>0.47333333333333338</v>
      </c>
      <c r="BE51" s="114">
        <f t="shared" si="27"/>
        <v>0</v>
      </c>
      <c r="BF51" s="113">
        <f t="shared" si="28"/>
        <v>0</v>
      </c>
      <c r="BG51" s="113">
        <f t="shared" si="54"/>
        <v>0</v>
      </c>
      <c r="BH51" s="118">
        <f t="shared" si="55"/>
        <v>0.47333333333333338</v>
      </c>
      <c r="BI51" s="117">
        <f t="shared" si="29"/>
        <v>0</v>
      </c>
      <c r="BJ51" s="113">
        <f t="shared" si="86"/>
        <v>0</v>
      </c>
      <c r="BK51" s="113">
        <f t="shared" si="87"/>
        <v>0</v>
      </c>
      <c r="BL51" s="118">
        <f t="shared" si="88"/>
        <v>0.47333333333333338</v>
      </c>
      <c r="BM51" s="117">
        <f t="shared" si="89"/>
        <v>0</v>
      </c>
      <c r="BN51" s="113">
        <f t="shared" si="56"/>
        <v>0</v>
      </c>
      <c r="BO51" s="113">
        <f t="shared" si="57"/>
        <v>0</v>
      </c>
      <c r="BP51" s="118">
        <f t="shared" si="90"/>
        <v>0.47333333333333338</v>
      </c>
      <c r="BQ51" s="117">
        <f t="shared" si="91"/>
        <v>0</v>
      </c>
      <c r="BR51" s="113">
        <f t="shared" si="92"/>
        <v>0</v>
      </c>
      <c r="BS51" s="113">
        <f t="shared" si="93"/>
        <v>0</v>
      </c>
      <c r="BT51" s="118">
        <f t="shared" si="94"/>
        <v>0.47333333333333338</v>
      </c>
      <c r="BU51" s="117">
        <f t="shared" si="39"/>
        <v>0</v>
      </c>
      <c r="BV51" s="113">
        <f t="shared" si="115"/>
        <v>0</v>
      </c>
      <c r="BW51" s="113">
        <f t="shared" si="116"/>
        <v>0</v>
      </c>
      <c r="BX51" s="118">
        <f t="shared" si="117"/>
        <v>0.47333333333333338</v>
      </c>
      <c r="BY51" s="117">
        <f t="shared" si="118"/>
        <v>0</v>
      </c>
      <c r="BZ51" s="113">
        <f t="shared" si="119"/>
        <v>0</v>
      </c>
      <c r="CA51" s="113">
        <f t="shared" si="120"/>
        <v>0</v>
      </c>
      <c r="CB51" s="118">
        <f t="shared" si="121"/>
        <v>0.47333333333333338</v>
      </c>
      <c r="CC51"/>
      <c r="CD51"/>
      <c r="CE51" s="114">
        <f t="shared" si="59"/>
        <v>0.47333333333333338</v>
      </c>
      <c r="CF51" s="114">
        <f t="shared" si="60"/>
        <v>0</v>
      </c>
      <c r="CG51" s="114">
        <f t="shared" si="61"/>
        <v>0</v>
      </c>
      <c r="CH51" s="114">
        <f t="shared" si="62"/>
        <v>0</v>
      </c>
      <c r="CI51" s="114"/>
      <c r="CJ51" s="114">
        <v>6</v>
      </c>
      <c r="CK51" s="113">
        <v>1</v>
      </c>
      <c r="CL51" s="113">
        <f t="shared" ref="CL51:CN69" si="123">CK51+1</f>
        <v>2</v>
      </c>
      <c r="CM51" s="113">
        <f t="shared" si="123"/>
        <v>3</v>
      </c>
      <c r="CN51" s="113">
        <f t="shared" si="123"/>
        <v>4</v>
      </c>
      <c r="CR51" s="10" t="e">
        <f>CX51*CY51*B35</f>
        <v>#VALUE!</v>
      </c>
      <c r="DB51" s="88"/>
      <c r="DC51" s="88"/>
      <c r="DD51" s="88"/>
      <c r="DE51" s="88"/>
      <c r="DF51" s="88"/>
      <c r="DG51" s="40"/>
      <c r="DH51" s="40"/>
    </row>
    <row r="52" spans="1:114" x14ac:dyDescent="0.25">
      <c r="A52" s="305" t="s">
        <v>438</v>
      </c>
      <c r="B52" s="306" t="s">
        <v>579</v>
      </c>
      <c r="C52" s="315">
        <f t="shared" si="80"/>
        <v>0</v>
      </c>
      <c r="D52" s="308">
        <v>0</v>
      </c>
      <c r="E52" s="315">
        <f t="shared" si="78"/>
        <v>0</v>
      </c>
      <c r="F52" s="307">
        <v>0</v>
      </c>
      <c r="G52" s="309" t="s">
        <v>213</v>
      </c>
      <c r="H52" s="308" t="s">
        <v>546</v>
      </c>
      <c r="I52" s="310" t="s">
        <v>422</v>
      </c>
      <c r="J52" s="311">
        <v>3500</v>
      </c>
      <c r="K52" s="311">
        <v>30000</v>
      </c>
      <c r="L52" s="312">
        <v>800000</v>
      </c>
      <c r="M52" s="313">
        <f t="shared" si="74"/>
        <v>0</v>
      </c>
      <c r="N52" s="314">
        <f t="shared" si="99"/>
        <v>0</v>
      </c>
      <c r="O52" s="139">
        <f t="shared" si="122"/>
        <v>0</v>
      </c>
      <c r="P52" s="133">
        <f t="shared" si="2"/>
        <v>0</v>
      </c>
      <c r="Q52" s="80">
        <f t="shared" si="100"/>
        <v>0</v>
      </c>
      <c r="R52" s="319">
        <f t="shared" si="75"/>
        <v>0</v>
      </c>
      <c r="S52" s="320">
        <f t="shared" si="81"/>
        <v>0</v>
      </c>
      <c r="T52" s="320">
        <f t="shared" si="82"/>
        <v>0</v>
      </c>
      <c r="U52" s="321">
        <f t="shared" si="79"/>
        <v>0.47333333333333338</v>
      </c>
      <c r="V52"/>
      <c r="W52" s="424">
        <f t="shared" si="48"/>
        <v>0</v>
      </c>
      <c r="X52" s="77">
        <f t="shared" si="49"/>
        <v>0</v>
      </c>
      <c r="Y52" s="77">
        <f t="shared" si="101"/>
        <v>0</v>
      </c>
      <c r="Z52" s="75">
        <f>'Project description'!$I$6</f>
        <v>1.79</v>
      </c>
      <c r="AA52" s="75">
        <f>VLOOKUP(G52,'Project description'!$H$21:$I$24,2,0)</f>
        <v>40000</v>
      </c>
      <c r="AB52" s="86">
        <f t="shared" si="111"/>
        <v>0</v>
      </c>
      <c r="AC52" s="144">
        <f t="shared" si="102"/>
        <v>0</v>
      </c>
      <c r="AD52" s="76">
        <f t="shared" si="103"/>
        <v>0</v>
      </c>
      <c r="AE52" s="76">
        <f t="shared" si="104"/>
        <v>0</v>
      </c>
      <c r="AF52" s="76">
        <f t="shared" si="105"/>
        <v>0</v>
      </c>
      <c r="AG52" s="66">
        <f t="shared" si="106"/>
        <v>0</v>
      </c>
      <c r="AH52" s="67" t="str">
        <f t="shared" si="10"/>
        <v>AccelReached</v>
      </c>
      <c r="AI52" s="66">
        <f t="shared" si="11"/>
        <v>0</v>
      </c>
      <c r="AJ52" s="68">
        <f t="shared" si="107"/>
        <v>0</v>
      </c>
      <c r="AK52" s="61">
        <f t="shared" si="13"/>
        <v>0</v>
      </c>
      <c r="AL52" s="62">
        <f t="shared" si="14"/>
        <v>0</v>
      </c>
      <c r="AM52" s="61">
        <f t="shared" si="51"/>
        <v>0</v>
      </c>
      <c r="AN52" s="61">
        <f t="shared" si="108"/>
        <v>0</v>
      </c>
      <c r="AO52" s="69" t="str">
        <f t="shared" si="16"/>
        <v>AccelLimited</v>
      </c>
      <c r="AP52" s="61">
        <f t="shared" si="109"/>
        <v>0</v>
      </c>
      <c r="AQ52" s="71">
        <f t="shared" si="18"/>
        <v>0</v>
      </c>
      <c r="AR52" s="64">
        <f t="shared" si="114"/>
        <v>0</v>
      </c>
      <c r="AS52" s="72">
        <f t="shared" si="19"/>
        <v>0</v>
      </c>
      <c r="AT52" s="79">
        <f t="shared" si="20"/>
        <v>0</v>
      </c>
      <c r="AU52" s="76">
        <f t="shared" si="21"/>
        <v>0</v>
      </c>
      <c r="AV52"/>
      <c r="AW52" s="117">
        <f t="shared" si="110"/>
        <v>0</v>
      </c>
      <c r="AX52"/>
      <c r="AY52"/>
      <c r="AZ52" s="118">
        <f t="shared" si="112"/>
        <v>0.47333333333333338</v>
      </c>
      <c r="BA52" s="117">
        <f t="shared" si="84"/>
        <v>0</v>
      </c>
      <c r="BB52" s="113">
        <f t="shared" si="24"/>
        <v>0</v>
      </c>
      <c r="BC52" s="113">
        <f t="shared" si="25"/>
        <v>0</v>
      </c>
      <c r="BD52" s="118">
        <f t="shared" si="85"/>
        <v>0.47333333333333338</v>
      </c>
      <c r="BE52" s="114">
        <f t="shared" si="27"/>
        <v>0</v>
      </c>
      <c r="BF52" s="113">
        <f t="shared" si="28"/>
        <v>0</v>
      </c>
      <c r="BG52" s="113">
        <f t="shared" si="54"/>
        <v>0</v>
      </c>
      <c r="BH52" s="118">
        <f t="shared" si="55"/>
        <v>0.47333333333333338</v>
      </c>
      <c r="BI52" s="117">
        <f t="shared" si="29"/>
        <v>0</v>
      </c>
      <c r="BJ52" s="113">
        <f t="shared" si="86"/>
        <v>0</v>
      </c>
      <c r="BK52" s="113">
        <f t="shared" si="87"/>
        <v>0</v>
      </c>
      <c r="BL52" s="118">
        <f t="shared" si="88"/>
        <v>0.47333333333333338</v>
      </c>
      <c r="BM52" s="117">
        <f t="shared" si="89"/>
        <v>0</v>
      </c>
      <c r="BN52" s="113">
        <f t="shared" si="56"/>
        <v>0</v>
      </c>
      <c r="BO52" s="113">
        <f t="shared" si="57"/>
        <v>0</v>
      </c>
      <c r="BP52" s="118">
        <f t="shared" si="90"/>
        <v>0.47333333333333338</v>
      </c>
      <c r="BQ52" s="117">
        <f t="shared" si="91"/>
        <v>0</v>
      </c>
      <c r="BR52" s="113">
        <f t="shared" si="92"/>
        <v>0</v>
      </c>
      <c r="BS52" s="113">
        <f t="shared" si="93"/>
        <v>0</v>
      </c>
      <c r="BT52" s="118">
        <f t="shared" si="94"/>
        <v>0.47333333333333338</v>
      </c>
      <c r="BU52" s="117">
        <f t="shared" si="39"/>
        <v>0</v>
      </c>
      <c r="BV52" s="113">
        <f t="shared" si="115"/>
        <v>0</v>
      </c>
      <c r="BW52" s="113">
        <f t="shared" si="116"/>
        <v>0</v>
      </c>
      <c r="BX52" s="118">
        <f t="shared" si="117"/>
        <v>0.47333333333333338</v>
      </c>
      <c r="BY52" s="117">
        <f t="shared" si="118"/>
        <v>0</v>
      </c>
      <c r="BZ52" s="113">
        <f t="shared" si="119"/>
        <v>0</v>
      </c>
      <c r="CA52" s="113">
        <f t="shared" si="120"/>
        <v>0</v>
      </c>
      <c r="CB52" s="118">
        <f t="shared" si="121"/>
        <v>0.47333333333333338</v>
      </c>
      <c r="CC52"/>
      <c r="CD52"/>
      <c r="CE52" s="114">
        <f t="shared" si="59"/>
        <v>0.47333333333333338</v>
      </c>
      <c r="CF52" s="114">
        <f t="shared" si="60"/>
        <v>0</v>
      </c>
      <c r="CG52" s="114">
        <f t="shared" si="61"/>
        <v>0</v>
      </c>
      <c r="CH52" s="114">
        <f t="shared" si="62"/>
        <v>0</v>
      </c>
      <c r="CI52" s="114"/>
      <c r="CJ52" s="114">
        <v>6</v>
      </c>
      <c r="CK52" s="113">
        <v>5</v>
      </c>
      <c r="CL52" s="113">
        <f t="shared" si="123"/>
        <v>6</v>
      </c>
      <c r="CM52" s="113">
        <f t="shared" si="123"/>
        <v>7</v>
      </c>
      <c r="CN52" s="113">
        <f t="shared" si="123"/>
        <v>8</v>
      </c>
      <c r="DB52" s="88"/>
      <c r="DC52" s="88"/>
      <c r="DD52" s="88"/>
      <c r="DE52" s="88"/>
      <c r="DF52" s="88"/>
      <c r="DG52" s="42"/>
      <c r="DH52" s="40"/>
    </row>
    <row r="53" spans="1:114" x14ac:dyDescent="0.25">
      <c r="A53" s="93" t="s">
        <v>438</v>
      </c>
      <c r="B53" s="282" t="s">
        <v>579</v>
      </c>
      <c r="C53" s="140">
        <f t="shared" si="80"/>
        <v>0</v>
      </c>
      <c r="D53" s="89">
        <v>0</v>
      </c>
      <c r="E53" s="140">
        <f t="shared" si="78"/>
        <v>0</v>
      </c>
      <c r="F53" s="41">
        <v>0</v>
      </c>
      <c r="G53" s="98" t="s">
        <v>213</v>
      </c>
      <c r="H53" s="171" t="s">
        <v>546</v>
      </c>
      <c r="I53" s="137" t="s">
        <v>422</v>
      </c>
      <c r="J53" s="132">
        <v>3500</v>
      </c>
      <c r="K53" s="132">
        <v>30000</v>
      </c>
      <c r="L53" s="148">
        <v>800000</v>
      </c>
      <c r="M53" s="151">
        <f t="shared" si="74"/>
        <v>0</v>
      </c>
      <c r="N53" s="139">
        <f t="shared" si="99"/>
        <v>0</v>
      </c>
      <c r="O53" s="139">
        <f t="shared" si="122"/>
        <v>0</v>
      </c>
      <c r="P53" s="133">
        <f t="shared" si="2"/>
        <v>0</v>
      </c>
      <c r="Q53" s="80">
        <f t="shared" si="100"/>
        <v>0</v>
      </c>
      <c r="R53" s="322">
        <f t="shared" si="75"/>
        <v>0</v>
      </c>
      <c r="S53" s="323">
        <f t="shared" si="81"/>
        <v>0</v>
      </c>
      <c r="T53" s="323">
        <f t="shared" si="82"/>
        <v>0</v>
      </c>
      <c r="U53" s="324">
        <f t="shared" si="79"/>
        <v>0.47333333333333338</v>
      </c>
      <c r="V53"/>
      <c r="W53" s="424">
        <f t="shared" si="48"/>
        <v>0</v>
      </c>
      <c r="X53" s="77">
        <f t="shared" si="49"/>
        <v>0</v>
      </c>
      <c r="Y53" s="77">
        <f t="shared" si="101"/>
        <v>0</v>
      </c>
      <c r="Z53" s="75">
        <f>'Project description'!$I$6</f>
        <v>1.79</v>
      </c>
      <c r="AA53" s="75">
        <f>VLOOKUP(G53,'Project description'!$H$21:$I$24,2,0)</f>
        <v>40000</v>
      </c>
      <c r="AB53" s="86">
        <f t="shared" si="111"/>
        <v>0</v>
      </c>
      <c r="AC53" s="144">
        <f t="shared" si="102"/>
        <v>0</v>
      </c>
      <c r="AD53" s="76">
        <f t="shared" si="103"/>
        <v>0</v>
      </c>
      <c r="AE53" s="76">
        <f t="shared" si="104"/>
        <v>0</v>
      </c>
      <c r="AF53" s="76">
        <f t="shared" si="105"/>
        <v>0</v>
      </c>
      <c r="AG53" s="66">
        <f t="shared" si="106"/>
        <v>0</v>
      </c>
      <c r="AH53" s="67" t="str">
        <f t="shared" si="10"/>
        <v>AccelReached</v>
      </c>
      <c r="AI53" s="66">
        <f t="shared" si="11"/>
        <v>0</v>
      </c>
      <c r="AJ53" s="68">
        <f t="shared" si="107"/>
        <v>0</v>
      </c>
      <c r="AK53" s="61">
        <f t="shared" si="13"/>
        <v>0</v>
      </c>
      <c r="AL53" s="62">
        <f t="shared" si="14"/>
        <v>0</v>
      </c>
      <c r="AM53" s="61">
        <f t="shared" si="51"/>
        <v>0</v>
      </c>
      <c r="AN53" s="61">
        <f t="shared" si="108"/>
        <v>0</v>
      </c>
      <c r="AO53" s="69" t="str">
        <f t="shared" si="16"/>
        <v>AccelLimited</v>
      </c>
      <c r="AP53" s="61">
        <f t="shared" si="109"/>
        <v>0</v>
      </c>
      <c r="AQ53" s="71">
        <f t="shared" si="18"/>
        <v>0</v>
      </c>
      <c r="AR53" s="64">
        <f t="shared" si="114"/>
        <v>0</v>
      </c>
      <c r="AS53" s="72">
        <f t="shared" si="19"/>
        <v>0</v>
      </c>
      <c r="AT53" s="79">
        <f t="shared" si="20"/>
        <v>0</v>
      </c>
      <c r="AU53" s="76">
        <f t="shared" si="21"/>
        <v>0</v>
      </c>
      <c r="AV53"/>
      <c r="AW53" s="117">
        <f t="shared" si="110"/>
        <v>0</v>
      </c>
      <c r="AX53"/>
      <c r="AY53"/>
      <c r="AZ53" s="118">
        <f t="shared" si="112"/>
        <v>0.47333333333333338</v>
      </c>
      <c r="BA53" s="117">
        <f t="shared" si="84"/>
        <v>0</v>
      </c>
      <c r="BB53" s="113">
        <f t="shared" si="24"/>
        <v>0</v>
      </c>
      <c r="BC53" s="113">
        <f t="shared" si="25"/>
        <v>0</v>
      </c>
      <c r="BD53" s="118">
        <f t="shared" si="85"/>
        <v>0.47333333333333338</v>
      </c>
      <c r="BE53" s="114">
        <f t="shared" si="27"/>
        <v>0</v>
      </c>
      <c r="BF53" s="113">
        <f t="shared" si="28"/>
        <v>0</v>
      </c>
      <c r="BG53" s="113">
        <f t="shared" si="54"/>
        <v>0</v>
      </c>
      <c r="BH53" s="118">
        <f t="shared" si="55"/>
        <v>0.47333333333333338</v>
      </c>
      <c r="BI53" s="117">
        <f t="shared" si="29"/>
        <v>0</v>
      </c>
      <c r="BJ53" s="113">
        <f t="shared" si="86"/>
        <v>0</v>
      </c>
      <c r="BK53" s="113">
        <f t="shared" si="87"/>
        <v>0</v>
      </c>
      <c r="BL53" s="118">
        <f t="shared" si="88"/>
        <v>0.47333333333333338</v>
      </c>
      <c r="BM53" s="117">
        <f t="shared" si="89"/>
        <v>0</v>
      </c>
      <c r="BN53" s="113">
        <f t="shared" si="56"/>
        <v>0</v>
      </c>
      <c r="BO53" s="113">
        <f t="shared" si="57"/>
        <v>0</v>
      </c>
      <c r="BP53" s="118">
        <f t="shared" si="90"/>
        <v>0.47333333333333338</v>
      </c>
      <c r="BQ53" s="117">
        <f t="shared" si="91"/>
        <v>0</v>
      </c>
      <c r="BR53" s="113">
        <f t="shared" si="92"/>
        <v>0</v>
      </c>
      <c r="BS53" s="113">
        <f t="shared" si="93"/>
        <v>0</v>
      </c>
      <c r="BT53" s="118">
        <f t="shared" si="94"/>
        <v>0.47333333333333338</v>
      </c>
      <c r="BU53" s="117">
        <f t="shared" si="39"/>
        <v>0</v>
      </c>
      <c r="BV53" s="113">
        <f t="shared" si="115"/>
        <v>0</v>
      </c>
      <c r="BW53" s="113">
        <f t="shared" si="116"/>
        <v>0</v>
      </c>
      <c r="BX53" s="118">
        <f t="shared" si="117"/>
        <v>0.47333333333333338</v>
      </c>
      <c r="BY53" s="117">
        <f t="shared" si="118"/>
        <v>0</v>
      </c>
      <c r="BZ53" s="113">
        <f t="shared" si="119"/>
        <v>0</v>
      </c>
      <c r="CA53" s="113">
        <f t="shared" si="120"/>
        <v>0</v>
      </c>
      <c r="CB53" s="118">
        <f t="shared" si="121"/>
        <v>0.47333333333333338</v>
      </c>
      <c r="CC53"/>
      <c r="CD53"/>
      <c r="CE53" s="114">
        <f t="shared" si="59"/>
        <v>0.47333333333333338</v>
      </c>
      <c r="CF53" s="114">
        <f t="shared" si="60"/>
        <v>0</v>
      </c>
      <c r="CG53" s="114">
        <f t="shared" si="61"/>
        <v>0</v>
      </c>
      <c r="CH53" s="114">
        <f t="shared" si="62"/>
        <v>0</v>
      </c>
      <c r="CI53" s="114"/>
      <c r="CJ53" s="114">
        <v>6</v>
      </c>
      <c r="CK53" s="113">
        <v>9</v>
      </c>
      <c r="CL53" s="113">
        <f t="shared" si="123"/>
        <v>10</v>
      </c>
      <c r="CM53" s="113">
        <f t="shared" si="123"/>
        <v>11</v>
      </c>
      <c r="CN53" s="113">
        <f t="shared" si="123"/>
        <v>12</v>
      </c>
      <c r="DB53" s="88"/>
      <c r="DC53" s="88"/>
      <c r="DD53" s="88"/>
      <c r="DE53" s="88"/>
      <c r="DF53" s="88"/>
      <c r="DG53" s="40"/>
      <c r="DH53" s="40"/>
    </row>
    <row r="54" spans="1:114" x14ac:dyDescent="0.25">
      <c r="A54" s="305" t="s">
        <v>438</v>
      </c>
      <c r="B54" s="306" t="s">
        <v>579</v>
      </c>
      <c r="C54" s="315">
        <f t="shared" si="80"/>
        <v>0</v>
      </c>
      <c r="D54" s="308">
        <v>0</v>
      </c>
      <c r="E54" s="315">
        <f t="shared" si="78"/>
        <v>0</v>
      </c>
      <c r="F54" s="307">
        <v>0</v>
      </c>
      <c r="G54" s="309" t="s">
        <v>213</v>
      </c>
      <c r="H54" s="308" t="s">
        <v>546</v>
      </c>
      <c r="I54" s="310" t="s">
        <v>422</v>
      </c>
      <c r="J54" s="311">
        <v>3500</v>
      </c>
      <c r="K54" s="311">
        <v>30000</v>
      </c>
      <c r="L54" s="312">
        <v>800000</v>
      </c>
      <c r="M54" s="313">
        <f t="shared" si="74"/>
        <v>0</v>
      </c>
      <c r="N54" s="314">
        <f t="shared" si="99"/>
        <v>0</v>
      </c>
      <c r="O54" s="139">
        <f t="shared" si="122"/>
        <v>0</v>
      </c>
      <c r="P54" s="133">
        <f t="shared" si="2"/>
        <v>0</v>
      </c>
      <c r="Q54" s="80">
        <f t="shared" si="100"/>
        <v>0</v>
      </c>
      <c r="R54" s="319">
        <f t="shared" si="75"/>
        <v>0</v>
      </c>
      <c r="S54" s="320">
        <f t="shared" si="81"/>
        <v>0</v>
      </c>
      <c r="T54" s="320">
        <f t="shared" si="82"/>
        <v>0</v>
      </c>
      <c r="U54" s="321">
        <f t="shared" si="79"/>
        <v>0.47333333333333338</v>
      </c>
      <c r="V54"/>
      <c r="W54" s="424">
        <f t="shared" si="48"/>
        <v>0</v>
      </c>
      <c r="X54" s="77">
        <f t="shared" si="49"/>
        <v>0</v>
      </c>
      <c r="Y54" s="77">
        <f t="shared" si="101"/>
        <v>0</v>
      </c>
      <c r="Z54" s="75">
        <f>'Project description'!$I$6</f>
        <v>1.79</v>
      </c>
      <c r="AA54" s="75">
        <f>VLOOKUP(G54,'Project description'!$H$21:$I$24,2,0)</f>
        <v>40000</v>
      </c>
      <c r="AB54" s="86">
        <f t="shared" si="111"/>
        <v>0</v>
      </c>
      <c r="AC54" s="144">
        <f t="shared" si="102"/>
        <v>0</v>
      </c>
      <c r="AD54" s="76">
        <f t="shared" si="103"/>
        <v>0</v>
      </c>
      <c r="AE54" s="76">
        <f t="shared" si="104"/>
        <v>0</v>
      </c>
      <c r="AF54" s="76">
        <f t="shared" si="105"/>
        <v>0</v>
      </c>
      <c r="AG54" s="66">
        <f t="shared" si="106"/>
        <v>0</v>
      </c>
      <c r="AH54" s="67" t="str">
        <f t="shared" si="10"/>
        <v>AccelReached</v>
      </c>
      <c r="AI54" s="66">
        <f t="shared" si="11"/>
        <v>0</v>
      </c>
      <c r="AJ54" s="68">
        <f t="shared" si="107"/>
        <v>0</v>
      </c>
      <c r="AK54" s="61">
        <f t="shared" si="13"/>
        <v>0</v>
      </c>
      <c r="AL54" s="62">
        <f t="shared" si="14"/>
        <v>0</v>
      </c>
      <c r="AM54" s="61">
        <f t="shared" si="51"/>
        <v>0</v>
      </c>
      <c r="AN54" s="61">
        <f t="shared" si="108"/>
        <v>0</v>
      </c>
      <c r="AO54" s="69" t="str">
        <f t="shared" si="16"/>
        <v>AccelLimited</v>
      </c>
      <c r="AP54" s="61">
        <f t="shared" si="109"/>
        <v>0</v>
      </c>
      <c r="AQ54" s="71">
        <f t="shared" si="18"/>
        <v>0</v>
      </c>
      <c r="AR54" s="64">
        <f t="shared" si="114"/>
        <v>0</v>
      </c>
      <c r="AS54" s="72">
        <f t="shared" si="19"/>
        <v>0</v>
      </c>
      <c r="AT54" s="79">
        <f t="shared" si="20"/>
        <v>0</v>
      </c>
      <c r="AU54" s="76">
        <f t="shared" si="21"/>
        <v>0</v>
      </c>
      <c r="AV54"/>
      <c r="AW54" s="117">
        <f t="shared" si="110"/>
        <v>0</v>
      </c>
      <c r="AX54"/>
      <c r="AY54"/>
      <c r="AZ54" s="118">
        <f t="shared" si="112"/>
        <v>0.47333333333333338</v>
      </c>
      <c r="BA54" s="117">
        <f t="shared" si="84"/>
        <v>0</v>
      </c>
      <c r="BB54" s="113">
        <f t="shared" si="24"/>
        <v>0</v>
      </c>
      <c r="BC54" s="113">
        <f t="shared" si="25"/>
        <v>0</v>
      </c>
      <c r="BD54" s="118">
        <f t="shared" si="85"/>
        <v>0.47333333333333338</v>
      </c>
      <c r="BE54" s="114">
        <f t="shared" si="27"/>
        <v>0</v>
      </c>
      <c r="BF54" s="113">
        <f t="shared" si="28"/>
        <v>0</v>
      </c>
      <c r="BG54" s="113">
        <f t="shared" si="54"/>
        <v>0</v>
      </c>
      <c r="BH54" s="118">
        <f t="shared" si="55"/>
        <v>0.47333333333333338</v>
      </c>
      <c r="BI54" s="117">
        <f t="shared" si="29"/>
        <v>0</v>
      </c>
      <c r="BJ54" s="113">
        <f t="shared" si="86"/>
        <v>0</v>
      </c>
      <c r="BK54" s="113">
        <f t="shared" si="87"/>
        <v>0</v>
      </c>
      <c r="BL54" s="118">
        <f t="shared" si="88"/>
        <v>0.47333333333333338</v>
      </c>
      <c r="BM54" s="117">
        <f t="shared" si="89"/>
        <v>0</v>
      </c>
      <c r="BN54" s="113">
        <f t="shared" si="56"/>
        <v>0</v>
      </c>
      <c r="BO54" s="113">
        <f t="shared" si="57"/>
        <v>0</v>
      </c>
      <c r="BP54" s="118">
        <f t="shared" si="90"/>
        <v>0.47333333333333338</v>
      </c>
      <c r="BQ54" s="117">
        <f t="shared" si="91"/>
        <v>0</v>
      </c>
      <c r="BR54" s="113">
        <f t="shared" si="92"/>
        <v>0</v>
      </c>
      <c r="BS54" s="113">
        <f t="shared" si="93"/>
        <v>0</v>
      </c>
      <c r="BT54" s="118">
        <f t="shared" si="94"/>
        <v>0.47333333333333338</v>
      </c>
      <c r="BU54" s="117">
        <f t="shared" si="39"/>
        <v>0</v>
      </c>
      <c r="BV54" s="113">
        <f t="shared" si="115"/>
        <v>0</v>
      </c>
      <c r="BW54" s="113">
        <f t="shared" si="116"/>
        <v>0</v>
      </c>
      <c r="BX54" s="118">
        <f t="shared" si="117"/>
        <v>0.47333333333333338</v>
      </c>
      <c r="BY54" s="117">
        <f t="shared" si="118"/>
        <v>0</v>
      </c>
      <c r="BZ54" s="113">
        <f t="shared" si="119"/>
        <v>0</v>
      </c>
      <c r="CA54" s="113">
        <f t="shared" si="120"/>
        <v>0</v>
      </c>
      <c r="CB54" s="118">
        <f t="shared" si="121"/>
        <v>0.47333333333333338</v>
      </c>
      <c r="CC54"/>
      <c r="CD54"/>
      <c r="CE54" s="114">
        <f t="shared" si="59"/>
        <v>0.47333333333333338</v>
      </c>
      <c r="CF54" s="114">
        <f t="shared" si="60"/>
        <v>0</v>
      </c>
      <c r="CG54" s="114">
        <f t="shared" si="61"/>
        <v>0</v>
      </c>
      <c r="CH54" s="114">
        <f t="shared" si="62"/>
        <v>0</v>
      </c>
      <c r="CI54" s="114"/>
      <c r="CJ54" s="114">
        <v>6</v>
      </c>
      <c r="CK54" s="113">
        <v>13</v>
      </c>
      <c r="CL54" s="113">
        <f t="shared" si="123"/>
        <v>14</v>
      </c>
      <c r="CM54" s="113">
        <f t="shared" si="123"/>
        <v>15</v>
      </c>
      <c r="CN54" s="113">
        <f t="shared" si="123"/>
        <v>16</v>
      </c>
      <c r="DB54" s="88"/>
      <c r="DC54" s="88"/>
      <c r="DD54" s="88"/>
      <c r="DE54" s="88"/>
      <c r="DF54" s="88"/>
      <c r="DG54" s="42"/>
      <c r="DH54" s="40"/>
    </row>
    <row r="55" spans="1:114" x14ac:dyDescent="0.25">
      <c r="A55" s="93" t="s">
        <v>438</v>
      </c>
      <c r="B55" s="282" t="s">
        <v>579</v>
      </c>
      <c r="C55" s="140">
        <f t="shared" si="80"/>
        <v>0</v>
      </c>
      <c r="D55" s="89">
        <v>0</v>
      </c>
      <c r="E55" s="140">
        <f t="shared" si="78"/>
        <v>0</v>
      </c>
      <c r="F55" s="41">
        <v>0</v>
      </c>
      <c r="G55" s="98" t="s">
        <v>213</v>
      </c>
      <c r="H55" s="171" t="s">
        <v>546</v>
      </c>
      <c r="I55" s="137" t="s">
        <v>422</v>
      </c>
      <c r="J55" s="132">
        <v>3500</v>
      </c>
      <c r="K55" s="132">
        <v>30000</v>
      </c>
      <c r="L55" s="148">
        <v>800000</v>
      </c>
      <c r="M55" s="151">
        <f t="shared" si="74"/>
        <v>0</v>
      </c>
      <c r="N55" s="139">
        <f t="shared" si="99"/>
        <v>0</v>
      </c>
      <c r="O55" s="139">
        <f t="shared" si="122"/>
        <v>0</v>
      </c>
      <c r="P55" s="133">
        <f t="shared" si="2"/>
        <v>0</v>
      </c>
      <c r="Q55" s="80">
        <f t="shared" si="100"/>
        <v>0</v>
      </c>
      <c r="R55" s="322">
        <f t="shared" si="75"/>
        <v>0</v>
      </c>
      <c r="S55" s="323">
        <f t="shared" si="81"/>
        <v>0</v>
      </c>
      <c r="T55" s="323">
        <f t="shared" si="82"/>
        <v>0</v>
      </c>
      <c r="U55" s="324">
        <f t="shared" si="79"/>
        <v>0.47333333333333338</v>
      </c>
      <c r="V55"/>
      <c r="W55" s="424">
        <f t="shared" si="48"/>
        <v>0</v>
      </c>
      <c r="X55" s="77">
        <f t="shared" si="49"/>
        <v>0</v>
      </c>
      <c r="Y55" s="77">
        <f t="shared" si="101"/>
        <v>0</v>
      </c>
      <c r="Z55" s="75">
        <f>'Project description'!$I$6</f>
        <v>1.79</v>
      </c>
      <c r="AA55" s="75">
        <f>VLOOKUP(G55,'Project description'!$H$21:$I$24,2,0)</f>
        <v>40000</v>
      </c>
      <c r="AB55" s="86">
        <f t="shared" si="111"/>
        <v>0</v>
      </c>
      <c r="AC55" s="144">
        <f t="shared" si="102"/>
        <v>0</v>
      </c>
      <c r="AD55" s="76">
        <f t="shared" si="103"/>
        <v>0</v>
      </c>
      <c r="AE55" s="76">
        <f t="shared" si="104"/>
        <v>0</v>
      </c>
      <c r="AF55" s="76">
        <f t="shared" si="105"/>
        <v>0</v>
      </c>
      <c r="AG55" s="66">
        <f t="shared" si="106"/>
        <v>0</v>
      </c>
      <c r="AH55" s="67" t="str">
        <f t="shared" si="10"/>
        <v>AccelReached</v>
      </c>
      <c r="AI55" s="66">
        <f t="shared" si="11"/>
        <v>0</v>
      </c>
      <c r="AJ55" s="68">
        <f t="shared" si="107"/>
        <v>0</v>
      </c>
      <c r="AK55" s="61">
        <f t="shared" si="13"/>
        <v>0</v>
      </c>
      <c r="AL55" s="62">
        <f t="shared" si="14"/>
        <v>0</v>
      </c>
      <c r="AM55" s="61">
        <f t="shared" si="51"/>
        <v>0</v>
      </c>
      <c r="AN55" s="61">
        <f t="shared" si="108"/>
        <v>0</v>
      </c>
      <c r="AO55" s="69" t="str">
        <f t="shared" si="16"/>
        <v>AccelLimited</v>
      </c>
      <c r="AP55" s="61">
        <f t="shared" si="109"/>
        <v>0</v>
      </c>
      <c r="AQ55" s="71">
        <f t="shared" si="18"/>
        <v>0</v>
      </c>
      <c r="AR55" s="64">
        <f t="shared" si="114"/>
        <v>0</v>
      </c>
      <c r="AS55" s="72">
        <f t="shared" si="19"/>
        <v>0</v>
      </c>
      <c r="AT55" s="79">
        <f t="shared" si="20"/>
        <v>0</v>
      </c>
      <c r="AU55" s="76">
        <f t="shared" si="21"/>
        <v>0</v>
      </c>
      <c r="AV55"/>
      <c r="AW55" s="117">
        <f t="shared" si="110"/>
        <v>0</v>
      </c>
      <c r="AX55"/>
      <c r="AY55"/>
      <c r="AZ55" s="118">
        <f t="shared" si="112"/>
        <v>0.47333333333333338</v>
      </c>
      <c r="BA55" s="117">
        <f t="shared" si="84"/>
        <v>0</v>
      </c>
      <c r="BB55" s="113">
        <f t="shared" si="24"/>
        <v>0</v>
      </c>
      <c r="BC55" s="113">
        <f t="shared" si="25"/>
        <v>0</v>
      </c>
      <c r="BD55" s="118">
        <f t="shared" si="85"/>
        <v>0.47333333333333338</v>
      </c>
      <c r="BE55" s="114">
        <f t="shared" si="27"/>
        <v>0</v>
      </c>
      <c r="BF55" s="113">
        <f t="shared" si="28"/>
        <v>0</v>
      </c>
      <c r="BG55" s="113">
        <f t="shared" si="54"/>
        <v>0</v>
      </c>
      <c r="BH55" s="118">
        <f t="shared" si="55"/>
        <v>0.47333333333333338</v>
      </c>
      <c r="BI55" s="117">
        <f t="shared" si="29"/>
        <v>0</v>
      </c>
      <c r="BJ55" s="113">
        <f t="shared" si="86"/>
        <v>0</v>
      </c>
      <c r="BK55" s="113">
        <f t="shared" si="87"/>
        <v>0</v>
      </c>
      <c r="BL55" s="118">
        <f t="shared" si="88"/>
        <v>0.47333333333333338</v>
      </c>
      <c r="BM55" s="117">
        <f t="shared" si="89"/>
        <v>0</v>
      </c>
      <c r="BN55" s="113">
        <f t="shared" si="56"/>
        <v>0</v>
      </c>
      <c r="BO55" s="113">
        <f t="shared" si="57"/>
        <v>0</v>
      </c>
      <c r="BP55" s="118">
        <f t="shared" si="90"/>
        <v>0.47333333333333338</v>
      </c>
      <c r="BQ55" s="117">
        <f t="shared" si="91"/>
        <v>0</v>
      </c>
      <c r="BR55" s="113">
        <f t="shared" si="92"/>
        <v>0</v>
      </c>
      <c r="BS55" s="113">
        <f t="shared" si="93"/>
        <v>0</v>
      </c>
      <c r="BT55" s="118">
        <f t="shared" si="94"/>
        <v>0.47333333333333338</v>
      </c>
      <c r="BU55" s="117">
        <f t="shared" si="39"/>
        <v>0</v>
      </c>
      <c r="BV55" s="113">
        <f t="shared" si="115"/>
        <v>0</v>
      </c>
      <c r="BW55" s="113">
        <f t="shared" si="116"/>
        <v>0</v>
      </c>
      <c r="BX55" s="118">
        <f t="shared" si="117"/>
        <v>0.47333333333333338</v>
      </c>
      <c r="BY55" s="117">
        <f t="shared" si="118"/>
        <v>0</v>
      </c>
      <c r="BZ55" s="113">
        <f t="shared" si="119"/>
        <v>0</v>
      </c>
      <c r="CA55" s="113">
        <f t="shared" si="120"/>
        <v>0</v>
      </c>
      <c r="CB55" s="118">
        <f t="shared" si="121"/>
        <v>0.47333333333333338</v>
      </c>
      <c r="CC55"/>
      <c r="CD55"/>
      <c r="CE55" s="114">
        <f t="shared" si="59"/>
        <v>0.47333333333333338</v>
      </c>
      <c r="CF55" s="114">
        <f t="shared" si="60"/>
        <v>0</v>
      </c>
      <c r="CG55" s="114">
        <f t="shared" si="61"/>
        <v>0</v>
      </c>
      <c r="CH55" s="114">
        <f t="shared" si="62"/>
        <v>0</v>
      </c>
      <c r="CI55" s="114"/>
      <c r="CJ55" s="114">
        <v>6</v>
      </c>
      <c r="CK55" s="113">
        <v>17</v>
      </c>
      <c r="CL55" s="113">
        <f t="shared" si="123"/>
        <v>18</v>
      </c>
      <c r="CM55" s="113">
        <f t="shared" si="123"/>
        <v>19</v>
      </c>
      <c r="CN55" s="113">
        <f t="shared" si="123"/>
        <v>20</v>
      </c>
      <c r="DB55" s="88"/>
      <c r="DC55" s="88"/>
      <c r="DD55" s="88"/>
      <c r="DE55" s="88"/>
      <c r="DF55" s="88"/>
      <c r="DG55" s="40"/>
      <c r="DH55" s="40"/>
    </row>
    <row r="56" spans="1:114" x14ac:dyDescent="0.25">
      <c r="A56" s="305" t="s">
        <v>438</v>
      </c>
      <c r="B56" s="306" t="s">
        <v>579</v>
      </c>
      <c r="C56" s="315">
        <f t="shared" si="80"/>
        <v>0</v>
      </c>
      <c r="D56" s="308">
        <v>0</v>
      </c>
      <c r="E56" s="315">
        <f t="shared" si="78"/>
        <v>0</v>
      </c>
      <c r="F56" s="307">
        <v>0</v>
      </c>
      <c r="G56" s="309" t="s">
        <v>213</v>
      </c>
      <c r="H56" s="308" t="s">
        <v>546</v>
      </c>
      <c r="I56" s="310" t="s">
        <v>422</v>
      </c>
      <c r="J56" s="311">
        <v>3500</v>
      </c>
      <c r="K56" s="311">
        <v>30000</v>
      </c>
      <c r="L56" s="312">
        <v>800000</v>
      </c>
      <c r="M56" s="313">
        <f t="shared" si="74"/>
        <v>0</v>
      </c>
      <c r="N56" s="314">
        <f t="shared" si="99"/>
        <v>0</v>
      </c>
      <c r="O56" s="139">
        <f t="shared" si="122"/>
        <v>0</v>
      </c>
      <c r="P56" s="133">
        <f t="shared" si="2"/>
        <v>0</v>
      </c>
      <c r="Q56" s="80">
        <f t="shared" si="100"/>
        <v>0</v>
      </c>
      <c r="R56" s="319">
        <f t="shared" si="75"/>
        <v>0</v>
      </c>
      <c r="S56" s="320">
        <f t="shared" si="81"/>
        <v>0</v>
      </c>
      <c r="T56" s="320">
        <f t="shared" si="82"/>
        <v>0</v>
      </c>
      <c r="U56" s="321">
        <f t="shared" si="79"/>
        <v>0.47333333333333338</v>
      </c>
      <c r="V56"/>
      <c r="W56" s="424">
        <f t="shared" si="48"/>
        <v>0</v>
      </c>
      <c r="X56" s="77">
        <f t="shared" si="49"/>
        <v>0</v>
      </c>
      <c r="Y56" s="77">
        <f t="shared" si="101"/>
        <v>0</v>
      </c>
      <c r="Z56" s="75">
        <f>'Project description'!$I$6</f>
        <v>1.79</v>
      </c>
      <c r="AA56" s="75">
        <f>VLOOKUP(G56,'Project description'!$H$21:$I$24,2,0)</f>
        <v>40000</v>
      </c>
      <c r="AB56" s="86">
        <f t="shared" si="111"/>
        <v>0</v>
      </c>
      <c r="AC56" s="144">
        <f t="shared" si="102"/>
        <v>0</v>
      </c>
      <c r="AD56" s="76">
        <f t="shared" si="103"/>
        <v>0</v>
      </c>
      <c r="AE56" s="76">
        <f t="shared" si="104"/>
        <v>0</v>
      </c>
      <c r="AF56" s="76">
        <f t="shared" si="105"/>
        <v>0</v>
      </c>
      <c r="AG56" s="66">
        <f t="shared" si="106"/>
        <v>0</v>
      </c>
      <c r="AH56" s="67" t="str">
        <f t="shared" si="10"/>
        <v>AccelReached</v>
      </c>
      <c r="AI56" s="66">
        <f t="shared" si="11"/>
        <v>0</v>
      </c>
      <c r="AJ56" s="68">
        <f t="shared" si="107"/>
        <v>0</v>
      </c>
      <c r="AK56" s="61">
        <f t="shared" si="13"/>
        <v>0</v>
      </c>
      <c r="AL56" s="62">
        <f t="shared" si="14"/>
        <v>0</v>
      </c>
      <c r="AM56" s="61">
        <f t="shared" si="51"/>
        <v>0</v>
      </c>
      <c r="AN56" s="61">
        <f t="shared" si="108"/>
        <v>0</v>
      </c>
      <c r="AO56" s="69" t="str">
        <f t="shared" si="16"/>
        <v>AccelLimited</v>
      </c>
      <c r="AP56" s="61">
        <f t="shared" si="109"/>
        <v>0</v>
      </c>
      <c r="AQ56" s="71">
        <f t="shared" si="18"/>
        <v>0</v>
      </c>
      <c r="AR56" s="64">
        <f t="shared" si="114"/>
        <v>0</v>
      </c>
      <c r="AS56" s="72">
        <f t="shared" si="19"/>
        <v>0</v>
      </c>
      <c r="AT56" s="79">
        <f t="shared" si="20"/>
        <v>0</v>
      </c>
      <c r="AU56" s="76">
        <f t="shared" si="21"/>
        <v>0</v>
      </c>
      <c r="AV56"/>
      <c r="AW56" s="117">
        <f t="shared" si="110"/>
        <v>0</v>
      </c>
      <c r="AX56"/>
      <c r="AY56"/>
      <c r="AZ56" s="118">
        <f t="shared" si="112"/>
        <v>0.47333333333333338</v>
      </c>
      <c r="BA56" s="117">
        <f t="shared" si="84"/>
        <v>0</v>
      </c>
      <c r="BB56" s="113">
        <f t="shared" si="24"/>
        <v>0</v>
      </c>
      <c r="BC56" s="113">
        <f t="shared" si="25"/>
        <v>0</v>
      </c>
      <c r="BD56" s="118">
        <f t="shared" si="85"/>
        <v>0.47333333333333338</v>
      </c>
      <c r="BE56" s="114">
        <f t="shared" si="27"/>
        <v>0</v>
      </c>
      <c r="BF56" s="113">
        <f t="shared" si="28"/>
        <v>0</v>
      </c>
      <c r="BG56" s="113">
        <f t="shared" si="54"/>
        <v>0</v>
      </c>
      <c r="BH56" s="118">
        <f t="shared" si="55"/>
        <v>0.47333333333333338</v>
      </c>
      <c r="BI56" s="117">
        <f t="shared" si="29"/>
        <v>0</v>
      </c>
      <c r="BJ56" s="113">
        <f t="shared" si="86"/>
        <v>0</v>
      </c>
      <c r="BK56" s="113">
        <f t="shared" si="87"/>
        <v>0</v>
      </c>
      <c r="BL56" s="118">
        <f t="shared" si="88"/>
        <v>0.47333333333333338</v>
      </c>
      <c r="BM56" s="117">
        <f t="shared" si="89"/>
        <v>0</v>
      </c>
      <c r="BN56" s="113">
        <f t="shared" si="56"/>
        <v>0</v>
      </c>
      <c r="BO56" s="113">
        <f t="shared" si="57"/>
        <v>0</v>
      </c>
      <c r="BP56" s="118">
        <f t="shared" si="90"/>
        <v>0.47333333333333338</v>
      </c>
      <c r="BQ56" s="117">
        <f t="shared" si="91"/>
        <v>0</v>
      </c>
      <c r="BR56" s="113">
        <f t="shared" si="92"/>
        <v>0</v>
      </c>
      <c r="BS56" s="113">
        <f t="shared" si="93"/>
        <v>0</v>
      </c>
      <c r="BT56" s="118">
        <f t="shared" si="94"/>
        <v>0.47333333333333338</v>
      </c>
      <c r="BU56" s="117">
        <f t="shared" si="39"/>
        <v>0</v>
      </c>
      <c r="BV56" s="113">
        <f t="shared" si="115"/>
        <v>0</v>
      </c>
      <c r="BW56" s="113">
        <f t="shared" si="116"/>
        <v>0</v>
      </c>
      <c r="BX56" s="118">
        <f t="shared" si="117"/>
        <v>0.47333333333333338</v>
      </c>
      <c r="BY56" s="117">
        <f t="shared" si="118"/>
        <v>0</v>
      </c>
      <c r="BZ56" s="113">
        <f t="shared" si="119"/>
        <v>0</v>
      </c>
      <c r="CA56" s="113">
        <f t="shared" si="120"/>
        <v>0</v>
      </c>
      <c r="CB56" s="118">
        <f t="shared" si="121"/>
        <v>0.47333333333333338</v>
      </c>
      <c r="CC56"/>
      <c r="CD56"/>
      <c r="CE56" s="114">
        <f t="shared" si="59"/>
        <v>0.47333333333333338</v>
      </c>
      <c r="CF56" s="114">
        <f t="shared" si="60"/>
        <v>0</v>
      </c>
      <c r="CG56" s="114">
        <f t="shared" si="61"/>
        <v>0</v>
      </c>
      <c r="CH56" s="114">
        <f t="shared" si="62"/>
        <v>0</v>
      </c>
      <c r="CI56" s="114"/>
      <c r="CJ56" s="114">
        <v>6</v>
      </c>
      <c r="CK56" s="113">
        <v>21</v>
      </c>
      <c r="CL56" s="113">
        <f t="shared" si="123"/>
        <v>22</v>
      </c>
      <c r="CM56" s="113">
        <f t="shared" si="123"/>
        <v>23</v>
      </c>
      <c r="CN56" s="113">
        <f t="shared" si="123"/>
        <v>24</v>
      </c>
      <c r="DB56" s="88"/>
      <c r="DC56" s="88"/>
      <c r="DD56" s="88"/>
      <c r="DE56" s="88"/>
      <c r="DF56" s="88"/>
      <c r="DG56" s="42"/>
      <c r="DH56" s="40"/>
    </row>
    <row r="57" spans="1:114" x14ac:dyDescent="0.25">
      <c r="A57" s="93" t="s">
        <v>438</v>
      </c>
      <c r="B57" s="282" t="s">
        <v>579</v>
      </c>
      <c r="C57" s="140">
        <f t="shared" si="80"/>
        <v>0</v>
      </c>
      <c r="D57" s="89">
        <v>0</v>
      </c>
      <c r="E57" s="140">
        <f t="shared" si="78"/>
        <v>0</v>
      </c>
      <c r="F57" s="41">
        <v>0</v>
      </c>
      <c r="G57" s="98" t="s">
        <v>213</v>
      </c>
      <c r="H57" s="171" t="s">
        <v>546</v>
      </c>
      <c r="I57" s="137" t="s">
        <v>422</v>
      </c>
      <c r="J57" s="132">
        <v>3500</v>
      </c>
      <c r="K57" s="132">
        <v>30000</v>
      </c>
      <c r="L57" s="148">
        <v>800000</v>
      </c>
      <c r="M57" s="151">
        <f t="shared" si="74"/>
        <v>0</v>
      </c>
      <c r="N57" s="139">
        <f t="shared" si="99"/>
        <v>0</v>
      </c>
      <c r="O57" s="139">
        <f t="shared" si="122"/>
        <v>0</v>
      </c>
      <c r="P57" s="133">
        <f t="shared" si="2"/>
        <v>0</v>
      </c>
      <c r="Q57" s="80">
        <f t="shared" si="100"/>
        <v>0</v>
      </c>
      <c r="R57" s="322">
        <f t="shared" si="75"/>
        <v>0</v>
      </c>
      <c r="S57" s="323">
        <f t="shared" si="81"/>
        <v>0</v>
      </c>
      <c r="T57" s="323">
        <f t="shared" si="82"/>
        <v>0</v>
      </c>
      <c r="U57" s="324">
        <f t="shared" si="79"/>
        <v>0.47333333333333338</v>
      </c>
      <c r="V57"/>
      <c r="W57" s="424">
        <f t="shared" si="48"/>
        <v>0</v>
      </c>
      <c r="X57" s="77">
        <f t="shared" si="49"/>
        <v>0</v>
      </c>
      <c r="Y57" s="77">
        <f t="shared" si="101"/>
        <v>0</v>
      </c>
      <c r="Z57" s="75">
        <f>'Project description'!$I$6</f>
        <v>1.79</v>
      </c>
      <c r="AA57" s="75">
        <f>VLOOKUP(G57,'Project description'!$H$21:$I$24,2,0)</f>
        <v>40000</v>
      </c>
      <c r="AB57" s="86">
        <f t="shared" si="111"/>
        <v>0</v>
      </c>
      <c r="AC57" s="144">
        <f t="shared" si="102"/>
        <v>0</v>
      </c>
      <c r="AD57" s="76">
        <f t="shared" si="103"/>
        <v>0</v>
      </c>
      <c r="AE57" s="76">
        <f t="shared" si="104"/>
        <v>0</v>
      </c>
      <c r="AF57" s="76">
        <f t="shared" si="105"/>
        <v>0</v>
      </c>
      <c r="AG57" s="66">
        <f t="shared" si="106"/>
        <v>0</v>
      </c>
      <c r="AH57" s="67" t="str">
        <f t="shared" si="10"/>
        <v>AccelReached</v>
      </c>
      <c r="AI57" s="66">
        <f t="shared" si="11"/>
        <v>0</v>
      </c>
      <c r="AJ57" s="68">
        <f t="shared" si="107"/>
        <v>0</v>
      </c>
      <c r="AK57" s="61">
        <f t="shared" si="13"/>
        <v>0</v>
      </c>
      <c r="AL57" s="62">
        <f t="shared" si="14"/>
        <v>0</v>
      </c>
      <c r="AM57" s="61">
        <f t="shared" si="51"/>
        <v>0</v>
      </c>
      <c r="AN57" s="61">
        <f t="shared" si="108"/>
        <v>0</v>
      </c>
      <c r="AO57" s="69" t="str">
        <f t="shared" si="16"/>
        <v>AccelLimited</v>
      </c>
      <c r="AP57" s="61">
        <f t="shared" si="109"/>
        <v>0</v>
      </c>
      <c r="AQ57" s="71">
        <f t="shared" si="18"/>
        <v>0</v>
      </c>
      <c r="AR57" s="64">
        <f t="shared" si="114"/>
        <v>0</v>
      </c>
      <c r="AS57" s="72">
        <f t="shared" si="19"/>
        <v>0</v>
      </c>
      <c r="AT57" s="79">
        <f t="shared" si="20"/>
        <v>0</v>
      </c>
      <c r="AU57" s="76">
        <f t="shared" si="21"/>
        <v>0</v>
      </c>
      <c r="AV57"/>
      <c r="AW57" s="117">
        <f t="shared" si="110"/>
        <v>0</v>
      </c>
      <c r="AX57"/>
      <c r="AY57"/>
      <c r="AZ57" s="118">
        <f t="shared" si="112"/>
        <v>0.47333333333333338</v>
      </c>
      <c r="BA57" s="117">
        <f t="shared" si="84"/>
        <v>0</v>
      </c>
      <c r="BB57" s="113">
        <f t="shared" si="24"/>
        <v>0</v>
      </c>
      <c r="BC57" s="113">
        <f t="shared" si="25"/>
        <v>0</v>
      </c>
      <c r="BD57" s="118">
        <f t="shared" si="85"/>
        <v>0.47333333333333338</v>
      </c>
      <c r="BE57" s="114">
        <f t="shared" si="27"/>
        <v>0</v>
      </c>
      <c r="BF57" s="113">
        <f t="shared" si="28"/>
        <v>0</v>
      </c>
      <c r="BG57" s="113">
        <f t="shared" si="54"/>
        <v>0</v>
      </c>
      <c r="BH57" s="118">
        <f t="shared" si="55"/>
        <v>0.47333333333333338</v>
      </c>
      <c r="BI57" s="117">
        <f t="shared" si="29"/>
        <v>0</v>
      </c>
      <c r="BJ57" s="113">
        <f t="shared" si="86"/>
        <v>0</v>
      </c>
      <c r="BK57" s="113">
        <f t="shared" si="87"/>
        <v>0</v>
      </c>
      <c r="BL57" s="118">
        <f t="shared" si="88"/>
        <v>0.47333333333333338</v>
      </c>
      <c r="BM57" s="117">
        <f t="shared" si="89"/>
        <v>0</v>
      </c>
      <c r="BN57" s="113">
        <f t="shared" si="56"/>
        <v>0</v>
      </c>
      <c r="BO57" s="113">
        <f t="shared" si="57"/>
        <v>0</v>
      </c>
      <c r="BP57" s="118">
        <f t="shared" si="90"/>
        <v>0.47333333333333338</v>
      </c>
      <c r="BQ57" s="117">
        <f t="shared" si="91"/>
        <v>0</v>
      </c>
      <c r="BR57" s="113">
        <f t="shared" si="92"/>
        <v>0</v>
      </c>
      <c r="BS57" s="113">
        <f t="shared" si="93"/>
        <v>0</v>
      </c>
      <c r="BT57" s="118">
        <f t="shared" si="94"/>
        <v>0.47333333333333338</v>
      </c>
      <c r="BU57" s="117">
        <f t="shared" si="39"/>
        <v>0</v>
      </c>
      <c r="BV57" s="113">
        <f t="shared" si="115"/>
        <v>0</v>
      </c>
      <c r="BW57" s="113">
        <f t="shared" si="116"/>
        <v>0</v>
      </c>
      <c r="BX57" s="118">
        <f t="shared" si="117"/>
        <v>0.47333333333333338</v>
      </c>
      <c r="BY57" s="117">
        <f t="shared" si="118"/>
        <v>0</v>
      </c>
      <c r="BZ57" s="113">
        <f t="shared" si="119"/>
        <v>0</v>
      </c>
      <c r="CA57" s="113">
        <f t="shared" si="120"/>
        <v>0</v>
      </c>
      <c r="CB57" s="118">
        <f t="shared" si="121"/>
        <v>0.47333333333333338</v>
      </c>
      <c r="CC57"/>
      <c r="CD57"/>
      <c r="CE57" s="114">
        <f t="shared" si="59"/>
        <v>0.47333333333333338</v>
      </c>
      <c r="CF57" s="114">
        <f t="shared" si="60"/>
        <v>0</v>
      </c>
      <c r="CG57" s="114">
        <f t="shared" si="61"/>
        <v>0</v>
      </c>
      <c r="CH57" s="114">
        <f t="shared" si="62"/>
        <v>0</v>
      </c>
      <c r="CI57" s="114"/>
      <c r="CJ57" s="114">
        <v>6</v>
      </c>
      <c r="CK57" s="113">
        <v>25</v>
      </c>
      <c r="CL57" s="113">
        <f t="shared" si="123"/>
        <v>26</v>
      </c>
      <c r="CM57" s="113">
        <f t="shared" si="123"/>
        <v>27</v>
      </c>
      <c r="CN57" s="113">
        <f t="shared" si="123"/>
        <v>28</v>
      </c>
      <c r="DB57" s="88"/>
      <c r="DC57" s="88"/>
      <c r="DD57" s="88"/>
      <c r="DE57" s="88"/>
      <c r="DF57" s="88"/>
      <c r="DG57" s="40"/>
      <c r="DH57" s="40"/>
    </row>
    <row r="58" spans="1:114" ht="14.4" x14ac:dyDescent="0.3">
      <c r="A58" s="305" t="s">
        <v>438</v>
      </c>
      <c r="B58" s="306" t="s">
        <v>579</v>
      </c>
      <c r="C58" s="315">
        <f t="shared" si="80"/>
        <v>0</v>
      </c>
      <c r="D58" s="308">
        <v>0</v>
      </c>
      <c r="E58" s="315">
        <f t="shared" si="78"/>
        <v>0</v>
      </c>
      <c r="F58" s="307">
        <v>0</v>
      </c>
      <c r="G58" s="309" t="s">
        <v>213</v>
      </c>
      <c r="H58" s="308" t="s">
        <v>546</v>
      </c>
      <c r="I58" s="310" t="s">
        <v>422</v>
      </c>
      <c r="J58" s="311">
        <v>3500</v>
      </c>
      <c r="K58" s="311">
        <v>30000</v>
      </c>
      <c r="L58" s="312">
        <v>800000</v>
      </c>
      <c r="M58" s="313">
        <f t="shared" si="74"/>
        <v>0</v>
      </c>
      <c r="N58" s="314">
        <f t="shared" si="99"/>
        <v>0</v>
      </c>
      <c r="O58" s="139">
        <f t="shared" si="122"/>
        <v>0</v>
      </c>
      <c r="P58" s="133">
        <f t="shared" si="2"/>
        <v>0</v>
      </c>
      <c r="Q58" s="80">
        <f t="shared" si="100"/>
        <v>0</v>
      </c>
      <c r="R58" s="319">
        <f t="shared" si="75"/>
        <v>0</v>
      </c>
      <c r="S58" s="320">
        <f t="shared" si="81"/>
        <v>0</v>
      </c>
      <c r="T58" s="320">
        <f t="shared" si="82"/>
        <v>0</v>
      </c>
      <c r="U58" s="321">
        <f t="shared" si="79"/>
        <v>0.47333333333333338</v>
      </c>
      <c r="V58" s="486"/>
      <c r="W58" s="424">
        <f t="shared" si="48"/>
        <v>0</v>
      </c>
      <c r="X58" s="77">
        <f t="shared" si="49"/>
        <v>0</v>
      </c>
      <c r="Y58" s="77">
        <f t="shared" si="101"/>
        <v>0</v>
      </c>
      <c r="Z58" s="75">
        <f>'Project description'!$I$6</f>
        <v>1.79</v>
      </c>
      <c r="AA58" s="75">
        <f>VLOOKUP(G58,'Project description'!$H$21:$I$24,2,0)</f>
        <v>40000</v>
      </c>
      <c r="AB58" s="86">
        <f t="shared" si="111"/>
        <v>0</v>
      </c>
      <c r="AC58" s="144">
        <f t="shared" si="102"/>
        <v>0</v>
      </c>
      <c r="AD58" s="76">
        <f t="shared" si="103"/>
        <v>0</v>
      </c>
      <c r="AE58" s="76">
        <f t="shared" si="104"/>
        <v>0</v>
      </c>
      <c r="AF58" s="76">
        <f t="shared" si="105"/>
        <v>0</v>
      </c>
      <c r="AG58" s="66">
        <f t="shared" si="106"/>
        <v>0</v>
      </c>
      <c r="AH58" s="67" t="str">
        <f t="shared" si="10"/>
        <v>AccelReached</v>
      </c>
      <c r="AI58" s="66">
        <f t="shared" si="11"/>
        <v>0</v>
      </c>
      <c r="AJ58" s="68">
        <f t="shared" si="107"/>
        <v>0</v>
      </c>
      <c r="AK58" s="61">
        <f t="shared" si="13"/>
        <v>0</v>
      </c>
      <c r="AL58" s="62">
        <f t="shared" si="14"/>
        <v>0</v>
      </c>
      <c r="AM58" s="61">
        <f t="shared" si="51"/>
        <v>0</v>
      </c>
      <c r="AN58" s="61">
        <f t="shared" si="108"/>
        <v>0</v>
      </c>
      <c r="AO58" s="69" t="str">
        <f t="shared" si="16"/>
        <v>AccelLimited</v>
      </c>
      <c r="AP58" s="61">
        <f t="shared" si="109"/>
        <v>0</v>
      </c>
      <c r="AQ58" s="71">
        <f t="shared" si="18"/>
        <v>0</v>
      </c>
      <c r="AR58" s="64">
        <f t="shared" si="114"/>
        <v>0</v>
      </c>
      <c r="AS58" s="72">
        <f t="shared" si="19"/>
        <v>0</v>
      </c>
      <c r="AT58" s="79">
        <f t="shared" si="20"/>
        <v>0</v>
      </c>
      <c r="AU58" s="76">
        <f t="shared" si="21"/>
        <v>0</v>
      </c>
      <c r="AV58"/>
      <c r="AW58" s="117">
        <f t="shared" si="110"/>
        <v>0</v>
      </c>
      <c r="AX58"/>
      <c r="AY58"/>
      <c r="AZ58" s="118">
        <f t="shared" si="112"/>
        <v>0.47333333333333338</v>
      </c>
      <c r="BA58" s="117">
        <f t="shared" si="84"/>
        <v>0</v>
      </c>
      <c r="BB58" s="113">
        <f t="shared" si="24"/>
        <v>0</v>
      </c>
      <c r="BC58" s="113">
        <f t="shared" si="25"/>
        <v>0</v>
      </c>
      <c r="BD58" s="118">
        <f t="shared" si="85"/>
        <v>0.47333333333333338</v>
      </c>
      <c r="BE58" s="114">
        <f t="shared" si="27"/>
        <v>0</v>
      </c>
      <c r="BF58" s="113">
        <f t="shared" si="28"/>
        <v>0</v>
      </c>
      <c r="BG58" s="113">
        <f t="shared" si="54"/>
        <v>0</v>
      </c>
      <c r="BH58" s="118">
        <f t="shared" si="55"/>
        <v>0.47333333333333338</v>
      </c>
      <c r="BI58" s="117">
        <f t="shared" si="29"/>
        <v>0</v>
      </c>
      <c r="BJ58" s="113">
        <f t="shared" si="86"/>
        <v>0</v>
      </c>
      <c r="BK58" s="113">
        <f t="shared" si="87"/>
        <v>0</v>
      </c>
      <c r="BL58" s="118">
        <f t="shared" si="88"/>
        <v>0.47333333333333338</v>
      </c>
      <c r="BM58" s="117">
        <f t="shared" si="89"/>
        <v>0</v>
      </c>
      <c r="BN58" s="113">
        <f t="shared" si="56"/>
        <v>0</v>
      </c>
      <c r="BO58" s="113">
        <f t="shared" si="57"/>
        <v>0</v>
      </c>
      <c r="BP58" s="118">
        <f t="shared" si="90"/>
        <v>0.47333333333333338</v>
      </c>
      <c r="BQ58" s="117">
        <f t="shared" si="91"/>
        <v>0</v>
      </c>
      <c r="BR58" s="113">
        <f t="shared" si="92"/>
        <v>0</v>
      </c>
      <c r="BS58" s="113">
        <f t="shared" si="93"/>
        <v>0</v>
      </c>
      <c r="BT58" s="118">
        <f t="shared" si="94"/>
        <v>0.47333333333333338</v>
      </c>
      <c r="BU58" s="117">
        <f t="shared" si="39"/>
        <v>0</v>
      </c>
      <c r="BV58" s="113">
        <f t="shared" si="115"/>
        <v>0</v>
      </c>
      <c r="BW58" s="113">
        <f t="shared" si="116"/>
        <v>0</v>
      </c>
      <c r="BX58" s="118">
        <f t="shared" si="117"/>
        <v>0.47333333333333338</v>
      </c>
      <c r="BY58" s="117">
        <f t="shared" si="118"/>
        <v>0</v>
      </c>
      <c r="BZ58" s="113">
        <f t="shared" si="119"/>
        <v>0</v>
      </c>
      <c r="CA58" s="113">
        <f t="shared" si="120"/>
        <v>0</v>
      </c>
      <c r="CB58" s="118">
        <f t="shared" si="121"/>
        <v>0.47333333333333338</v>
      </c>
      <c r="CC58"/>
      <c r="CD58"/>
      <c r="CE58" s="114">
        <f t="shared" si="59"/>
        <v>0.47333333333333338</v>
      </c>
      <c r="CF58" s="114">
        <f t="shared" si="60"/>
        <v>0</v>
      </c>
      <c r="CG58" s="114">
        <f t="shared" si="61"/>
        <v>0</v>
      </c>
      <c r="CH58" s="114">
        <f t="shared" si="62"/>
        <v>0</v>
      </c>
      <c r="CI58" s="114"/>
      <c r="CJ58" s="114">
        <v>6</v>
      </c>
      <c r="CK58" s="113">
        <v>29</v>
      </c>
      <c r="CL58" s="113">
        <f t="shared" si="123"/>
        <v>30</v>
      </c>
      <c r="CM58" s="113">
        <f t="shared" si="123"/>
        <v>31</v>
      </c>
      <c r="CN58" s="113">
        <f t="shared" si="123"/>
        <v>32</v>
      </c>
      <c r="DB58" s="88"/>
      <c r="DC58" s="88"/>
      <c r="DD58" s="88"/>
      <c r="DE58" s="88"/>
      <c r="DF58" s="88"/>
      <c r="DG58" s="42"/>
      <c r="DH58" s="40"/>
    </row>
    <row r="59" spans="1:114" x14ac:dyDescent="0.25">
      <c r="A59" s="93" t="s">
        <v>438</v>
      </c>
      <c r="B59" s="282" t="s">
        <v>579</v>
      </c>
      <c r="C59" s="140">
        <f t="shared" si="80"/>
        <v>0</v>
      </c>
      <c r="D59" s="89">
        <v>0</v>
      </c>
      <c r="E59" s="140">
        <f t="shared" si="78"/>
        <v>0</v>
      </c>
      <c r="F59" s="41">
        <v>0</v>
      </c>
      <c r="G59" s="98" t="s">
        <v>213</v>
      </c>
      <c r="H59" s="171" t="s">
        <v>546</v>
      </c>
      <c r="I59" s="137" t="s">
        <v>422</v>
      </c>
      <c r="J59" s="132">
        <v>3500</v>
      </c>
      <c r="K59" s="132">
        <v>30000</v>
      </c>
      <c r="L59" s="148">
        <v>800000</v>
      </c>
      <c r="M59" s="151">
        <f t="shared" si="74"/>
        <v>0</v>
      </c>
      <c r="N59" s="139">
        <f t="shared" si="99"/>
        <v>0</v>
      </c>
      <c r="O59" s="139">
        <f t="shared" si="122"/>
        <v>0</v>
      </c>
      <c r="P59" s="133">
        <f t="shared" si="2"/>
        <v>0</v>
      </c>
      <c r="Q59" s="80">
        <f t="shared" si="100"/>
        <v>0</v>
      </c>
      <c r="R59" s="322">
        <f t="shared" si="75"/>
        <v>0</v>
      </c>
      <c r="S59" s="323">
        <f t="shared" si="81"/>
        <v>0</v>
      </c>
      <c r="T59" s="323">
        <f t="shared" si="82"/>
        <v>0</v>
      </c>
      <c r="U59" s="324">
        <f t="shared" si="79"/>
        <v>0.47333333333333338</v>
      </c>
      <c r="V59"/>
      <c r="W59" s="424">
        <f t="shared" si="48"/>
        <v>0</v>
      </c>
      <c r="X59" s="77">
        <f t="shared" si="49"/>
        <v>0</v>
      </c>
      <c r="Y59" s="77">
        <f t="shared" si="101"/>
        <v>0</v>
      </c>
      <c r="Z59" s="75">
        <f>'Project description'!$I$6</f>
        <v>1.79</v>
      </c>
      <c r="AA59" s="75">
        <f>VLOOKUP(G59,'Project description'!$H$21:$I$24,2,0)</f>
        <v>40000</v>
      </c>
      <c r="AB59" s="86">
        <f t="shared" si="111"/>
        <v>0</v>
      </c>
      <c r="AC59" s="144">
        <f t="shared" si="102"/>
        <v>0</v>
      </c>
      <c r="AD59" s="76">
        <f t="shared" si="103"/>
        <v>0</v>
      </c>
      <c r="AE59" s="76">
        <f t="shared" si="104"/>
        <v>0</v>
      </c>
      <c r="AF59" s="76">
        <f t="shared" si="105"/>
        <v>0</v>
      </c>
      <c r="AG59" s="66">
        <f t="shared" si="106"/>
        <v>0</v>
      </c>
      <c r="AH59" s="67" t="str">
        <f t="shared" si="10"/>
        <v>AccelReached</v>
      </c>
      <c r="AI59" s="66">
        <f t="shared" si="11"/>
        <v>0</v>
      </c>
      <c r="AJ59" s="68">
        <f t="shared" si="107"/>
        <v>0</v>
      </c>
      <c r="AK59" s="61">
        <f t="shared" si="13"/>
        <v>0</v>
      </c>
      <c r="AL59" s="62">
        <f t="shared" si="14"/>
        <v>0</v>
      </c>
      <c r="AM59" s="61">
        <f t="shared" si="51"/>
        <v>0</v>
      </c>
      <c r="AN59" s="61">
        <f t="shared" si="108"/>
        <v>0</v>
      </c>
      <c r="AO59" s="69" t="str">
        <f t="shared" si="16"/>
        <v>AccelLimited</v>
      </c>
      <c r="AP59" s="61">
        <f t="shared" si="109"/>
        <v>0</v>
      </c>
      <c r="AQ59" s="71">
        <f t="shared" si="18"/>
        <v>0</v>
      </c>
      <c r="AR59" s="64">
        <f t="shared" si="114"/>
        <v>0</v>
      </c>
      <c r="AS59" s="72">
        <f t="shared" si="19"/>
        <v>0</v>
      </c>
      <c r="AT59" s="79">
        <f t="shared" si="20"/>
        <v>0</v>
      </c>
      <c r="AU59" s="76">
        <f t="shared" si="21"/>
        <v>0</v>
      </c>
      <c r="AV59"/>
      <c r="AW59" s="117">
        <f t="shared" si="110"/>
        <v>0</v>
      </c>
      <c r="AX59"/>
      <c r="AY59"/>
      <c r="AZ59" s="118">
        <f t="shared" si="112"/>
        <v>0.47333333333333338</v>
      </c>
      <c r="BA59" s="117">
        <f t="shared" si="84"/>
        <v>0</v>
      </c>
      <c r="BB59" s="113">
        <f t="shared" si="24"/>
        <v>0</v>
      </c>
      <c r="BC59" s="113">
        <f t="shared" si="25"/>
        <v>0</v>
      </c>
      <c r="BD59" s="118">
        <f t="shared" si="85"/>
        <v>0.47333333333333338</v>
      </c>
      <c r="BE59" s="114">
        <f t="shared" si="27"/>
        <v>0</v>
      </c>
      <c r="BF59" s="113">
        <f t="shared" si="28"/>
        <v>0</v>
      </c>
      <c r="BG59" s="113">
        <f t="shared" si="54"/>
        <v>0</v>
      </c>
      <c r="BH59" s="118">
        <f t="shared" si="55"/>
        <v>0.47333333333333338</v>
      </c>
      <c r="BI59" s="117">
        <f t="shared" si="29"/>
        <v>0</v>
      </c>
      <c r="BJ59" s="113">
        <f t="shared" si="86"/>
        <v>0</v>
      </c>
      <c r="BK59" s="113">
        <f t="shared" si="87"/>
        <v>0</v>
      </c>
      <c r="BL59" s="118">
        <f t="shared" si="88"/>
        <v>0.47333333333333338</v>
      </c>
      <c r="BM59" s="117">
        <f t="shared" si="89"/>
        <v>0</v>
      </c>
      <c r="BN59" s="113">
        <f t="shared" si="56"/>
        <v>0</v>
      </c>
      <c r="BO59" s="113">
        <f t="shared" si="57"/>
        <v>0</v>
      </c>
      <c r="BP59" s="118">
        <f t="shared" si="90"/>
        <v>0.47333333333333338</v>
      </c>
      <c r="BQ59" s="117">
        <f t="shared" si="91"/>
        <v>0</v>
      </c>
      <c r="BR59" s="113">
        <f t="shared" si="92"/>
        <v>0</v>
      </c>
      <c r="BS59" s="113">
        <f t="shared" si="93"/>
        <v>0</v>
      </c>
      <c r="BT59" s="118">
        <f t="shared" si="94"/>
        <v>0.47333333333333338</v>
      </c>
      <c r="BU59" s="117">
        <f t="shared" si="39"/>
        <v>0</v>
      </c>
      <c r="BV59" s="113">
        <f t="shared" si="115"/>
        <v>0</v>
      </c>
      <c r="BW59" s="113">
        <f t="shared" si="116"/>
        <v>0</v>
      </c>
      <c r="BX59" s="118">
        <f t="shared" si="117"/>
        <v>0.47333333333333338</v>
      </c>
      <c r="BY59" s="117">
        <f t="shared" si="118"/>
        <v>0</v>
      </c>
      <c r="BZ59" s="113">
        <f t="shared" si="119"/>
        <v>0</v>
      </c>
      <c r="CA59" s="113">
        <f t="shared" si="120"/>
        <v>0</v>
      </c>
      <c r="CB59" s="118">
        <f t="shared" si="121"/>
        <v>0.47333333333333338</v>
      </c>
      <c r="CC59"/>
      <c r="CD59"/>
      <c r="CE59" s="114">
        <f t="shared" si="59"/>
        <v>0.47333333333333338</v>
      </c>
      <c r="CF59" s="114">
        <f t="shared" si="60"/>
        <v>0</v>
      </c>
      <c r="CG59" s="114">
        <f t="shared" si="61"/>
        <v>0</v>
      </c>
      <c r="CH59" s="114">
        <f t="shared" si="62"/>
        <v>0</v>
      </c>
      <c r="CI59" s="114"/>
      <c r="CJ59" s="114">
        <v>7</v>
      </c>
      <c r="CK59" s="113">
        <v>1</v>
      </c>
      <c r="CL59" s="113">
        <f t="shared" si="123"/>
        <v>2</v>
      </c>
      <c r="CM59" s="113">
        <f t="shared" si="123"/>
        <v>3</v>
      </c>
      <c r="CN59" s="113">
        <f t="shared" si="123"/>
        <v>4</v>
      </c>
      <c r="DB59" s="88"/>
      <c r="DC59" s="88"/>
      <c r="DD59" s="88"/>
      <c r="DE59" s="88"/>
      <c r="DF59" s="88"/>
      <c r="DG59" s="40"/>
      <c r="DH59" s="40"/>
    </row>
    <row r="60" spans="1:114" x14ac:dyDescent="0.25">
      <c r="A60" s="305" t="s">
        <v>438</v>
      </c>
      <c r="B60" s="306" t="s">
        <v>579</v>
      </c>
      <c r="C60" s="315">
        <f t="shared" si="80"/>
        <v>0</v>
      </c>
      <c r="D60" s="308">
        <v>0</v>
      </c>
      <c r="E60" s="315">
        <f t="shared" si="78"/>
        <v>0</v>
      </c>
      <c r="F60" s="307">
        <v>0</v>
      </c>
      <c r="G60" s="309" t="s">
        <v>213</v>
      </c>
      <c r="H60" s="308" t="s">
        <v>546</v>
      </c>
      <c r="I60" s="310" t="s">
        <v>422</v>
      </c>
      <c r="J60" s="311">
        <v>3500</v>
      </c>
      <c r="K60" s="311">
        <v>30000</v>
      </c>
      <c r="L60" s="312">
        <v>800000</v>
      </c>
      <c r="M60" s="313">
        <f t="shared" si="74"/>
        <v>0</v>
      </c>
      <c r="N60" s="314">
        <f t="shared" si="99"/>
        <v>0</v>
      </c>
      <c r="O60" s="139">
        <f t="shared" si="122"/>
        <v>0</v>
      </c>
      <c r="P60" s="133">
        <f t="shared" si="2"/>
        <v>0</v>
      </c>
      <c r="Q60" s="80">
        <f t="shared" si="100"/>
        <v>0</v>
      </c>
      <c r="R60" s="319">
        <f t="shared" si="75"/>
        <v>0</v>
      </c>
      <c r="S60" s="320">
        <f t="shared" si="81"/>
        <v>0</v>
      </c>
      <c r="T60" s="320">
        <f t="shared" si="82"/>
        <v>0</v>
      </c>
      <c r="U60" s="321">
        <f t="shared" si="79"/>
        <v>0.47333333333333338</v>
      </c>
      <c r="V60"/>
      <c r="W60" s="424">
        <f t="shared" si="48"/>
        <v>0</v>
      </c>
      <c r="X60" s="77">
        <f t="shared" si="49"/>
        <v>0</v>
      </c>
      <c r="Y60" s="77">
        <f t="shared" si="101"/>
        <v>0</v>
      </c>
      <c r="Z60" s="75">
        <f>'Project description'!$I$6</f>
        <v>1.79</v>
      </c>
      <c r="AA60" s="75">
        <f>VLOOKUP(G60,'Project description'!$H$21:$I$24,2,0)</f>
        <v>40000</v>
      </c>
      <c r="AB60" s="86">
        <f t="shared" si="111"/>
        <v>0</v>
      </c>
      <c r="AC60" s="144">
        <f t="shared" si="102"/>
        <v>0</v>
      </c>
      <c r="AD60" s="76">
        <f t="shared" si="103"/>
        <v>0</v>
      </c>
      <c r="AE60" s="76">
        <f t="shared" si="104"/>
        <v>0</v>
      </c>
      <c r="AF60" s="76">
        <f t="shared" si="105"/>
        <v>0</v>
      </c>
      <c r="AG60" s="66">
        <f t="shared" si="106"/>
        <v>0</v>
      </c>
      <c r="AH60" s="67" t="str">
        <f t="shared" si="10"/>
        <v>AccelReached</v>
      </c>
      <c r="AI60" s="66">
        <f t="shared" si="11"/>
        <v>0</v>
      </c>
      <c r="AJ60" s="68">
        <f t="shared" si="107"/>
        <v>0</v>
      </c>
      <c r="AK60" s="61">
        <f t="shared" si="13"/>
        <v>0</v>
      </c>
      <c r="AL60" s="62">
        <f t="shared" si="14"/>
        <v>0</v>
      </c>
      <c r="AM60" s="61">
        <f t="shared" si="51"/>
        <v>0</v>
      </c>
      <c r="AN60" s="61">
        <f t="shared" si="108"/>
        <v>0</v>
      </c>
      <c r="AO60" s="69" t="str">
        <f t="shared" si="16"/>
        <v>AccelLimited</v>
      </c>
      <c r="AP60" s="61">
        <f t="shared" si="109"/>
        <v>0</v>
      </c>
      <c r="AQ60" s="71">
        <f t="shared" si="18"/>
        <v>0</v>
      </c>
      <c r="AR60" s="64">
        <f t="shared" si="114"/>
        <v>0</v>
      </c>
      <c r="AS60" s="72">
        <f t="shared" si="19"/>
        <v>0</v>
      </c>
      <c r="AT60" s="79">
        <f t="shared" si="20"/>
        <v>0</v>
      </c>
      <c r="AU60" s="76">
        <f t="shared" si="21"/>
        <v>0</v>
      </c>
      <c r="AV60"/>
      <c r="AW60" s="117">
        <f t="shared" si="110"/>
        <v>0</v>
      </c>
      <c r="AX60"/>
      <c r="AY60"/>
      <c r="AZ60" s="118">
        <f t="shared" si="112"/>
        <v>0.47333333333333338</v>
      </c>
      <c r="BA60" s="117">
        <f t="shared" si="84"/>
        <v>0</v>
      </c>
      <c r="BB60" s="113">
        <f t="shared" si="24"/>
        <v>0</v>
      </c>
      <c r="BC60" s="113">
        <f t="shared" si="25"/>
        <v>0</v>
      </c>
      <c r="BD60" s="118">
        <f t="shared" si="85"/>
        <v>0.47333333333333338</v>
      </c>
      <c r="BE60" s="114">
        <f t="shared" si="27"/>
        <v>0</v>
      </c>
      <c r="BF60" s="113">
        <f t="shared" si="28"/>
        <v>0</v>
      </c>
      <c r="BG60" s="113">
        <f t="shared" si="54"/>
        <v>0</v>
      </c>
      <c r="BH60" s="118">
        <f t="shared" si="55"/>
        <v>0.47333333333333338</v>
      </c>
      <c r="BI60" s="117">
        <f t="shared" si="29"/>
        <v>0</v>
      </c>
      <c r="BJ60" s="113">
        <f t="shared" si="86"/>
        <v>0</v>
      </c>
      <c r="BK60" s="113">
        <f t="shared" si="87"/>
        <v>0</v>
      </c>
      <c r="BL60" s="118">
        <f t="shared" si="88"/>
        <v>0.47333333333333338</v>
      </c>
      <c r="BM60" s="117">
        <f t="shared" si="89"/>
        <v>0</v>
      </c>
      <c r="BN60" s="113">
        <f t="shared" si="56"/>
        <v>0</v>
      </c>
      <c r="BO60" s="113">
        <f t="shared" si="57"/>
        <v>0</v>
      </c>
      <c r="BP60" s="118">
        <f t="shared" si="90"/>
        <v>0.47333333333333338</v>
      </c>
      <c r="BQ60" s="117">
        <f t="shared" si="91"/>
        <v>0</v>
      </c>
      <c r="BR60" s="113">
        <f t="shared" si="92"/>
        <v>0</v>
      </c>
      <c r="BS60" s="113">
        <f t="shared" si="93"/>
        <v>0</v>
      </c>
      <c r="BT60" s="118">
        <f t="shared" si="94"/>
        <v>0.47333333333333338</v>
      </c>
      <c r="BU60" s="117">
        <f t="shared" si="39"/>
        <v>0</v>
      </c>
      <c r="BV60" s="113">
        <f t="shared" si="115"/>
        <v>0</v>
      </c>
      <c r="BW60" s="113">
        <f t="shared" si="116"/>
        <v>0</v>
      </c>
      <c r="BX60" s="118">
        <f t="shared" si="117"/>
        <v>0.47333333333333338</v>
      </c>
      <c r="BY60" s="117">
        <f t="shared" si="118"/>
        <v>0</v>
      </c>
      <c r="BZ60" s="113">
        <f t="shared" si="119"/>
        <v>0</v>
      </c>
      <c r="CA60" s="113">
        <f t="shared" si="120"/>
        <v>0</v>
      </c>
      <c r="CB60" s="118">
        <f t="shared" si="121"/>
        <v>0.47333333333333338</v>
      </c>
      <c r="CC60"/>
      <c r="CD60"/>
      <c r="CE60" s="114">
        <f t="shared" si="59"/>
        <v>0.47333333333333338</v>
      </c>
      <c r="CF60" s="114">
        <f t="shared" si="60"/>
        <v>0</v>
      </c>
      <c r="CG60" s="114">
        <f t="shared" si="61"/>
        <v>0</v>
      </c>
      <c r="CH60" s="114">
        <f t="shared" si="62"/>
        <v>0</v>
      </c>
      <c r="CI60" s="114"/>
      <c r="CJ60" s="114">
        <v>7</v>
      </c>
      <c r="CK60" s="113">
        <v>5</v>
      </c>
      <c r="CL60" s="113">
        <f t="shared" si="123"/>
        <v>6</v>
      </c>
      <c r="CM60" s="113">
        <f t="shared" si="123"/>
        <v>7</v>
      </c>
      <c r="CN60" s="113">
        <f t="shared" si="123"/>
        <v>8</v>
      </c>
      <c r="DB60" s="88"/>
      <c r="DC60" s="88"/>
      <c r="DD60" s="88"/>
      <c r="DE60" s="88"/>
      <c r="DF60" s="88"/>
      <c r="DG60" s="42"/>
      <c r="DH60" s="40"/>
    </row>
    <row r="61" spans="1:114" x14ac:dyDescent="0.25">
      <c r="A61" s="93" t="s">
        <v>438</v>
      </c>
      <c r="B61" s="282" t="s">
        <v>579</v>
      </c>
      <c r="C61" s="140">
        <f t="shared" si="80"/>
        <v>0</v>
      </c>
      <c r="D61" s="89">
        <v>0</v>
      </c>
      <c r="E61" s="140">
        <f t="shared" si="78"/>
        <v>0</v>
      </c>
      <c r="F61" s="41">
        <v>0</v>
      </c>
      <c r="G61" s="98" t="s">
        <v>213</v>
      </c>
      <c r="H61" s="171" t="s">
        <v>546</v>
      </c>
      <c r="I61" s="137" t="s">
        <v>422</v>
      </c>
      <c r="J61" s="132">
        <v>3500</v>
      </c>
      <c r="K61" s="132">
        <v>30000</v>
      </c>
      <c r="L61" s="148">
        <v>800000</v>
      </c>
      <c r="M61" s="151">
        <f t="shared" si="74"/>
        <v>0</v>
      </c>
      <c r="N61" s="139">
        <f t="shared" si="99"/>
        <v>0</v>
      </c>
      <c r="O61" s="139">
        <f t="shared" si="122"/>
        <v>0</v>
      </c>
      <c r="P61" s="133">
        <f t="shared" si="2"/>
        <v>0</v>
      </c>
      <c r="Q61" s="80">
        <f t="shared" si="100"/>
        <v>0</v>
      </c>
      <c r="R61" s="322">
        <f t="shared" si="75"/>
        <v>0</v>
      </c>
      <c r="S61" s="323">
        <f t="shared" si="81"/>
        <v>0</v>
      </c>
      <c r="T61" s="323">
        <f t="shared" si="82"/>
        <v>0</v>
      </c>
      <c r="U61" s="324">
        <f t="shared" si="79"/>
        <v>0.47333333333333338</v>
      </c>
      <c r="V61"/>
      <c r="W61" s="424">
        <f t="shared" si="48"/>
        <v>0</v>
      </c>
      <c r="X61" s="77">
        <f t="shared" si="49"/>
        <v>0</v>
      </c>
      <c r="Y61" s="77">
        <f t="shared" si="101"/>
        <v>0</v>
      </c>
      <c r="Z61" s="75">
        <f>'Project description'!$I$6</f>
        <v>1.79</v>
      </c>
      <c r="AA61" s="75">
        <f>VLOOKUP(G61,'Project description'!$H$21:$I$24,2,0)</f>
        <v>40000</v>
      </c>
      <c r="AB61" s="86">
        <f t="shared" si="111"/>
        <v>0</v>
      </c>
      <c r="AC61" s="144">
        <f t="shared" si="102"/>
        <v>0</v>
      </c>
      <c r="AD61" s="76">
        <f t="shared" si="103"/>
        <v>0</v>
      </c>
      <c r="AE61" s="76">
        <f t="shared" si="104"/>
        <v>0</v>
      </c>
      <c r="AF61" s="76">
        <f t="shared" si="105"/>
        <v>0</v>
      </c>
      <c r="AG61" s="66">
        <f t="shared" si="106"/>
        <v>0</v>
      </c>
      <c r="AH61" s="67" t="str">
        <f t="shared" si="10"/>
        <v>AccelReached</v>
      </c>
      <c r="AI61" s="66">
        <f t="shared" si="11"/>
        <v>0</v>
      </c>
      <c r="AJ61" s="68">
        <f t="shared" si="107"/>
        <v>0</v>
      </c>
      <c r="AK61" s="61">
        <f t="shared" si="13"/>
        <v>0</v>
      </c>
      <c r="AL61" s="62">
        <f t="shared" si="14"/>
        <v>0</v>
      </c>
      <c r="AM61" s="61">
        <f t="shared" si="51"/>
        <v>0</v>
      </c>
      <c r="AN61" s="61">
        <f t="shared" si="108"/>
        <v>0</v>
      </c>
      <c r="AO61" s="69" t="str">
        <f t="shared" si="16"/>
        <v>AccelLimited</v>
      </c>
      <c r="AP61" s="61">
        <f t="shared" si="109"/>
        <v>0</v>
      </c>
      <c r="AQ61" s="71">
        <f t="shared" si="18"/>
        <v>0</v>
      </c>
      <c r="AR61" s="64">
        <f t="shared" si="114"/>
        <v>0</v>
      </c>
      <c r="AS61" s="72">
        <f t="shared" si="19"/>
        <v>0</v>
      </c>
      <c r="AT61" s="79">
        <f t="shared" si="20"/>
        <v>0</v>
      </c>
      <c r="AU61" s="76">
        <f t="shared" si="21"/>
        <v>0</v>
      </c>
      <c r="AV61"/>
      <c r="AW61" s="117">
        <f t="shared" si="110"/>
        <v>0</v>
      </c>
      <c r="AX61"/>
      <c r="AY61"/>
      <c r="AZ61" s="118">
        <f t="shared" si="112"/>
        <v>0.47333333333333338</v>
      </c>
      <c r="BA61" s="117">
        <f t="shared" si="84"/>
        <v>0</v>
      </c>
      <c r="BB61" s="113">
        <f t="shared" si="24"/>
        <v>0</v>
      </c>
      <c r="BC61" s="113">
        <f t="shared" si="25"/>
        <v>0</v>
      </c>
      <c r="BD61" s="118">
        <f t="shared" si="85"/>
        <v>0.47333333333333338</v>
      </c>
      <c r="BE61" s="114">
        <f t="shared" si="27"/>
        <v>0</v>
      </c>
      <c r="BF61" s="113">
        <f t="shared" si="28"/>
        <v>0</v>
      </c>
      <c r="BG61" s="113">
        <f t="shared" si="54"/>
        <v>0</v>
      </c>
      <c r="BH61" s="118">
        <f t="shared" si="55"/>
        <v>0.47333333333333338</v>
      </c>
      <c r="BI61" s="117">
        <f t="shared" si="29"/>
        <v>0</v>
      </c>
      <c r="BJ61" s="113">
        <f t="shared" si="86"/>
        <v>0</v>
      </c>
      <c r="BK61" s="113">
        <f t="shared" si="87"/>
        <v>0</v>
      </c>
      <c r="BL61" s="118">
        <f t="shared" si="88"/>
        <v>0.47333333333333338</v>
      </c>
      <c r="BM61" s="117">
        <f t="shared" si="89"/>
        <v>0</v>
      </c>
      <c r="BN61" s="113">
        <f t="shared" si="56"/>
        <v>0</v>
      </c>
      <c r="BO61" s="113">
        <f t="shared" si="57"/>
        <v>0</v>
      </c>
      <c r="BP61" s="118">
        <f t="shared" si="90"/>
        <v>0.47333333333333338</v>
      </c>
      <c r="BQ61" s="117">
        <f t="shared" si="91"/>
        <v>0</v>
      </c>
      <c r="BR61" s="113">
        <f t="shared" si="92"/>
        <v>0</v>
      </c>
      <c r="BS61" s="113">
        <f t="shared" si="93"/>
        <v>0</v>
      </c>
      <c r="BT61" s="118">
        <f t="shared" si="94"/>
        <v>0.47333333333333338</v>
      </c>
      <c r="BU61" s="117">
        <f t="shared" si="39"/>
        <v>0</v>
      </c>
      <c r="BV61" s="113">
        <f t="shared" si="115"/>
        <v>0</v>
      </c>
      <c r="BW61" s="113">
        <f t="shared" si="116"/>
        <v>0</v>
      </c>
      <c r="BX61" s="118">
        <f t="shared" si="117"/>
        <v>0.47333333333333338</v>
      </c>
      <c r="BY61" s="117">
        <f t="shared" si="118"/>
        <v>0</v>
      </c>
      <c r="BZ61" s="113">
        <f t="shared" si="119"/>
        <v>0</v>
      </c>
      <c r="CA61" s="113">
        <f t="shared" si="120"/>
        <v>0</v>
      </c>
      <c r="CB61" s="118">
        <f t="shared" si="121"/>
        <v>0.47333333333333338</v>
      </c>
      <c r="CC61"/>
      <c r="CD61"/>
      <c r="CE61" s="114">
        <f t="shared" si="59"/>
        <v>0.47333333333333338</v>
      </c>
      <c r="CF61" s="114">
        <f t="shared" si="60"/>
        <v>0</v>
      </c>
      <c r="CG61" s="114">
        <f t="shared" si="61"/>
        <v>0</v>
      </c>
      <c r="CH61" s="114">
        <f t="shared" si="62"/>
        <v>0</v>
      </c>
      <c r="CI61" s="114"/>
      <c r="CJ61" s="114">
        <v>7</v>
      </c>
      <c r="CK61" s="113">
        <v>9</v>
      </c>
      <c r="CL61" s="113">
        <f t="shared" si="123"/>
        <v>10</v>
      </c>
      <c r="CM61" s="113">
        <f t="shared" si="123"/>
        <v>11</v>
      </c>
      <c r="CN61" s="113">
        <f t="shared" si="123"/>
        <v>12</v>
      </c>
      <c r="DB61" s="88"/>
      <c r="DC61" s="88"/>
      <c r="DD61" s="88"/>
      <c r="DE61" s="88"/>
      <c r="DF61" s="88"/>
      <c r="DG61" s="40"/>
      <c r="DH61" s="40"/>
    </row>
    <row r="62" spans="1:114" x14ac:dyDescent="0.25">
      <c r="A62" s="305" t="s">
        <v>438</v>
      </c>
      <c r="B62" s="306" t="s">
        <v>579</v>
      </c>
      <c r="C62" s="315">
        <f t="shared" si="80"/>
        <v>0</v>
      </c>
      <c r="D62" s="308">
        <v>0</v>
      </c>
      <c r="E62" s="315">
        <f t="shared" si="78"/>
        <v>0</v>
      </c>
      <c r="F62" s="307">
        <v>0</v>
      </c>
      <c r="G62" s="309" t="s">
        <v>213</v>
      </c>
      <c r="H62" s="308" t="s">
        <v>546</v>
      </c>
      <c r="I62" s="310" t="s">
        <v>422</v>
      </c>
      <c r="J62" s="311">
        <v>3500</v>
      </c>
      <c r="K62" s="311">
        <v>30000</v>
      </c>
      <c r="L62" s="312">
        <v>800000</v>
      </c>
      <c r="M62" s="313">
        <f t="shared" si="74"/>
        <v>0</v>
      </c>
      <c r="N62" s="314">
        <f t="shared" si="99"/>
        <v>0</v>
      </c>
      <c r="O62" s="139">
        <f t="shared" si="122"/>
        <v>0</v>
      </c>
      <c r="P62" s="133">
        <f t="shared" si="2"/>
        <v>0</v>
      </c>
      <c r="Q62" s="80">
        <f t="shared" si="100"/>
        <v>0</v>
      </c>
      <c r="R62" s="319">
        <f t="shared" si="75"/>
        <v>0</v>
      </c>
      <c r="S62" s="320">
        <f t="shared" si="81"/>
        <v>0</v>
      </c>
      <c r="T62" s="320">
        <f t="shared" si="82"/>
        <v>0</v>
      </c>
      <c r="U62" s="321">
        <f t="shared" si="79"/>
        <v>0.47333333333333338</v>
      </c>
      <c r="V62"/>
      <c r="W62" s="424">
        <f t="shared" si="48"/>
        <v>0</v>
      </c>
      <c r="X62" s="77">
        <f t="shared" si="49"/>
        <v>0</v>
      </c>
      <c r="Y62" s="77">
        <f t="shared" si="101"/>
        <v>0</v>
      </c>
      <c r="Z62" s="75">
        <f>'Project description'!$I$6</f>
        <v>1.79</v>
      </c>
      <c r="AA62" s="75">
        <f>VLOOKUP(G62,'Project description'!$H$21:$I$24,2,0)</f>
        <v>40000</v>
      </c>
      <c r="AB62" s="86">
        <f t="shared" si="111"/>
        <v>0</v>
      </c>
      <c r="AC62" s="144">
        <f t="shared" si="102"/>
        <v>0</v>
      </c>
      <c r="AD62" s="76">
        <f t="shared" si="103"/>
        <v>0</v>
      </c>
      <c r="AE62" s="76">
        <f t="shared" si="104"/>
        <v>0</v>
      </c>
      <c r="AF62" s="76">
        <f t="shared" si="105"/>
        <v>0</v>
      </c>
      <c r="AG62" s="66">
        <f t="shared" si="106"/>
        <v>0</v>
      </c>
      <c r="AH62" s="67" t="str">
        <f t="shared" si="10"/>
        <v>AccelReached</v>
      </c>
      <c r="AI62" s="66">
        <f t="shared" si="11"/>
        <v>0</v>
      </c>
      <c r="AJ62" s="68">
        <f t="shared" si="107"/>
        <v>0</v>
      </c>
      <c r="AK62" s="61">
        <f t="shared" si="13"/>
        <v>0</v>
      </c>
      <c r="AL62" s="62">
        <f t="shared" si="14"/>
        <v>0</v>
      </c>
      <c r="AM62" s="61">
        <f t="shared" si="51"/>
        <v>0</v>
      </c>
      <c r="AN62" s="61">
        <f t="shared" si="108"/>
        <v>0</v>
      </c>
      <c r="AO62" s="69" t="str">
        <f t="shared" si="16"/>
        <v>AccelLimited</v>
      </c>
      <c r="AP62" s="61">
        <f t="shared" si="109"/>
        <v>0</v>
      </c>
      <c r="AQ62" s="71">
        <f t="shared" si="18"/>
        <v>0</v>
      </c>
      <c r="AR62" s="64">
        <f t="shared" si="114"/>
        <v>0</v>
      </c>
      <c r="AS62" s="72">
        <f t="shared" si="19"/>
        <v>0</v>
      </c>
      <c r="AT62" s="79">
        <f t="shared" si="20"/>
        <v>0</v>
      </c>
      <c r="AU62" s="76">
        <f t="shared" si="21"/>
        <v>0</v>
      </c>
      <c r="AV62"/>
      <c r="AW62" s="117">
        <f t="shared" si="110"/>
        <v>0</v>
      </c>
      <c r="AX62"/>
      <c r="AY62"/>
      <c r="AZ62" s="118">
        <f t="shared" si="112"/>
        <v>0.47333333333333338</v>
      </c>
      <c r="BA62" s="117">
        <f t="shared" si="84"/>
        <v>0</v>
      </c>
      <c r="BB62" s="113">
        <f t="shared" si="24"/>
        <v>0</v>
      </c>
      <c r="BC62" s="113">
        <f t="shared" si="25"/>
        <v>0</v>
      </c>
      <c r="BD62" s="118">
        <f t="shared" si="85"/>
        <v>0.47333333333333338</v>
      </c>
      <c r="BE62" s="114">
        <f t="shared" si="27"/>
        <v>0</v>
      </c>
      <c r="BF62" s="113">
        <f t="shared" si="28"/>
        <v>0</v>
      </c>
      <c r="BG62" s="113">
        <f t="shared" si="54"/>
        <v>0</v>
      </c>
      <c r="BH62" s="118">
        <f t="shared" si="55"/>
        <v>0.47333333333333338</v>
      </c>
      <c r="BI62" s="117">
        <f t="shared" si="29"/>
        <v>0</v>
      </c>
      <c r="BJ62" s="113">
        <f t="shared" si="86"/>
        <v>0</v>
      </c>
      <c r="BK62" s="113">
        <f t="shared" si="87"/>
        <v>0</v>
      </c>
      <c r="BL62" s="118">
        <f t="shared" si="88"/>
        <v>0.47333333333333338</v>
      </c>
      <c r="BM62" s="117">
        <f t="shared" si="89"/>
        <v>0</v>
      </c>
      <c r="BN62" s="113">
        <f t="shared" si="56"/>
        <v>0</v>
      </c>
      <c r="BO62" s="113">
        <f t="shared" si="57"/>
        <v>0</v>
      </c>
      <c r="BP62" s="118">
        <f t="shared" si="90"/>
        <v>0.47333333333333338</v>
      </c>
      <c r="BQ62" s="117">
        <f t="shared" si="91"/>
        <v>0</v>
      </c>
      <c r="BR62" s="113">
        <f t="shared" si="92"/>
        <v>0</v>
      </c>
      <c r="BS62" s="113">
        <f t="shared" si="93"/>
        <v>0</v>
      </c>
      <c r="BT62" s="118">
        <f t="shared" si="94"/>
        <v>0.47333333333333338</v>
      </c>
      <c r="BU62" s="117">
        <f t="shared" si="39"/>
        <v>0</v>
      </c>
      <c r="BV62" s="113">
        <f t="shared" si="115"/>
        <v>0</v>
      </c>
      <c r="BW62" s="113">
        <f t="shared" si="116"/>
        <v>0</v>
      </c>
      <c r="BX62" s="118">
        <f t="shared" si="117"/>
        <v>0.47333333333333338</v>
      </c>
      <c r="BY62" s="117">
        <f t="shared" si="118"/>
        <v>0</v>
      </c>
      <c r="BZ62" s="113">
        <f t="shared" si="119"/>
        <v>0</v>
      </c>
      <c r="CA62" s="113">
        <f t="shared" si="120"/>
        <v>0</v>
      </c>
      <c r="CB62" s="118">
        <f t="shared" si="121"/>
        <v>0.47333333333333338</v>
      </c>
      <c r="CC62"/>
      <c r="CD62"/>
      <c r="CE62" s="114">
        <f t="shared" si="59"/>
        <v>0.47333333333333338</v>
      </c>
      <c r="CF62" s="114">
        <f t="shared" si="60"/>
        <v>0</v>
      </c>
      <c r="CG62" s="114">
        <f t="shared" si="61"/>
        <v>0</v>
      </c>
      <c r="CH62" s="114">
        <f t="shared" si="62"/>
        <v>0</v>
      </c>
      <c r="CI62" s="114"/>
      <c r="CJ62" s="114">
        <v>7</v>
      </c>
      <c r="CK62" s="113">
        <v>13</v>
      </c>
      <c r="CL62" s="113">
        <f t="shared" si="123"/>
        <v>14</v>
      </c>
      <c r="CM62" s="113">
        <f t="shared" si="123"/>
        <v>15</v>
      </c>
      <c r="CN62" s="113">
        <f t="shared" si="123"/>
        <v>16</v>
      </c>
      <c r="DB62" s="88"/>
      <c r="DC62" s="88"/>
      <c r="DD62" s="88"/>
      <c r="DE62" s="88"/>
      <c r="DF62" s="88"/>
      <c r="DG62" s="42"/>
      <c r="DH62" s="40"/>
    </row>
    <row r="63" spans="1:114" x14ac:dyDescent="0.25">
      <c r="A63" s="93" t="s">
        <v>438</v>
      </c>
      <c r="B63" s="282" t="s">
        <v>579</v>
      </c>
      <c r="C63" s="140">
        <f t="shared" si="80"/>
        <v>0</v>
      </c>
      <c r="D63" s="89">
        <v>0</v>
      </c>
      <c r="E63" s="140">
        <f t="shared" si="78"/>
        <v>0</v>
      </c>
      <c r="F63" s="41">
        <v>0</v>
      </c>
      <c r="G63" s="98" t="s">
        <v>213</v>
      </c>
      <c r="H63" s="171" t="s">
        <v>546</v>
      </c>
      <c r="I63" s="137" t="s">
        <v>422</v>
      </c>
      <c r="J63" s="132">
        <v>3500</v>
      </c>
      <c r="K63" s="132">
        <v>30000</v>
      </c>
      <c r="L63" s="148">
        <v>800000</v>
      </c>
      <c r="M63" s="151">
        <f t="shared" si="74"/>
        <v>0</v>
      </c>
      <c r="N63" s="139">
        <f t="shared" si="99"/>
        <v>0</v>
      </c>
      <c r="O63" s="139">
        <f t="shared" si="122"/>
        <v>0</v>
      </c>
      <c r="P63" s="133">
        <f t="shared" si="2"/>
        <v>0</v>
      </c>
      <c r="Q63" s="80">
        <f t="shared" si="100"/>
        <v>0</v>
      </c>
      <c r="R63" s="322">
        <f t="shared" si="75"/>
        <v>0</v>
      </c>
      <c r="S63" s="323">
        <f t="shared" si="81"/>
        <v>0</v>
      </c>
      <c r="T63" s="323">
        <f t="shared" si="82"/>
        <v>0</v>
      </c>
      <c r="U63" s="324">
        <f t="shared" si="79"/>
        <v>0.47333333333333338</v>
      </c>
      <c r="V63"/>
      <c r="W63" s="424">
        <f t="shared" si="48"/>
        <v>0</v>
      </c>
      <c r="X63" s="77">
        <f t="shared" si="49"/>
        <v>0</v>
      </c>
      <c r="Y63" s="77">
        <f t="shared" si="101"/>
        <v>0</v>
      </c>
      <c r="Z63" s="75">
        <f>'Project description'!$I$6</f>
        <v>1.79</v>
      </c>
      <c r="AA63" s="75">
        <f>VLOOKUP(G63,'Project description'!$H$21:$I$24,2,0)</f>
        <v>40000</v>
      </c>
      <c r="AB63" s="86">
        <f t="shared" si="111"/>
        <v>0</v>
      </c>
      <c r="AC63" s="144">
        <f t="shared" si="102"/>
        <v>0</v>
      </c>
      <c r="AD63" s="76">
        <f t="shared" si="103"/>
        <v>0</v>
      </c>
      <c r="AE63" s="76">
        <f t="shared" si="104"/>
        <v>0</v>
      </c>
      <c r="AF63" s="76">
        <f t="shared" si="105"/>
        <v>0</v>
      </c>
      <c r="AG63" s="66">
        <f t="shared" si="106"/>
        <v>0</v>
      </c>
      <c r="AH63" s="67" t="str">
        <f t="shared" si="10"/>
        <v>AccelReached</v>
      </c>
      <c r="AI63" s="66">
        <f t="shared" si="11"/>
        <v>0</v>
      </c>
      <c r="AJ63" s="68">
        <f t="shared" si="107"/>
        <v>0</v>
      </c>
      <c r="AK63" s="61">
        <f t="shared" si="13"/>
        <v>0</v>
      </c>
      <c r="AL63" s="62">
        <f t="shared" si="14"/>
        <v>0</v>
      </c>
      <c r="AM63" s="61">
        <f t="shared" si="51"/>
        <v>0</v>
      </c>
      <c r="AN63" s="61">
        <f t="shared" si="108"/>
        <v>0</v>
      </c>
      <c r="AO63" s="69" t="str">
        <f t="shared" si="16"/>
        <v>AccelLimited</v>
      </c>
      <c r="AP63" s="61">
        <f t="shared" si="109"/>
        <v>0</v>
      </c>
      <c r="AQ63" s="71">
        <f t="shared" si="18"/>
        <v>0</v>
      </c>
      <c r="AR63" s="64">
        <f t="shared" si="114"/>
        <v>0</v>
      </c>
      <c r="AS63" s="72">
        <f t="shared" si="19"/>
        <v>0</v>
      </c>
      <c r="AT63" s="79">
        <f t="shared" si="20"/>
        <v>0</v>
      </c>
      <c r="AU63" s="76">
        <f t="shared" si="21"/>
        <v>0</v>
      </c>
      <c r="AV63"/>
      <c r="AW63" s="117">
        <f t="shared" si="110"/>
        <v>0</v>
      </c>
      <c r="AX63"/>
      <c r="AY63"/>
      <c r="AZ63" s="118">
        <f t="shared" si="112"/>
        <v>0.47333333333333338</v>
      </c>
      <c r="BA63" s="117">
        <f t="shared" si="84"/>
        <v>0</v>
      </c>
      <c r="BB63" s="113">
        <f t="shared" si="24"/>
        <v>0</v>
      </c>
      <c r="BC63" s="113">
        <f t="shared" si="25"/>
        <v>0</v>
      </c>
      <c r="BD63" s="118">
        <f t="shared" si="85"/>
        <v>0.47333333333333338</v>
      </c>
      <c r="BE63" s="114">
        <f t="shared" si="27"/>
        <v>0</v>
      </c>
      <c r="BF63" s="113">
        <f t="shared" si="28"/>
        <v>0</v>
      </c>
      <c r="BG63" s="113">
        <f t="shared" si="54"/>
        <v>0</v>
      </c>
      <c r="BH63" s="118">
        <f t="shared" si="55"/>
        <v>0.47333333333333338</v>
      </c>
      <c r="BI63" s="117">
        <f t="shared" si="29"/>
        <v>0</v>
      </c>
      <c r="BJ63" s="113">
        <f t="shared" si="86"/>
        <v>0</v>
      </c>
      <c r="BK63" s="113">
        <f t="shared" si="87"/>
        <v>0</v>
      </c>
      <c r="BL63" s="118">
        <f t="shared" si="88"/>
        <v>0.47333333333333338</v>
      </c>
      <c r="BM63" s="117">
        <f t="shared" si="89"/>
        <v>0</v>
      </c>
      <c r="BN63" s="113">
        <f t="shared" si="56"/>
        <v>0</v>
      </c>
      <c r="BO63" s="113">
        <f t="shared" si="57"/>
        <v>0</v>
      </c>
      <c r="BP63" s="118">
        <f t="shared" si="90"/>
        <v>0.47333333333333338</v>
      </c>
      <c r="BQ63" s="117">
        <f t="shared" si="91"/>
        <v>0</v>
      </c>
      <c r="BR63" s="113">
        <f t="shared" si="92"/>
        <v>0</v>
      </c>
      <c r="BS63" s="113">
        <f t="shared" si="93"/>
        <v>0</v>
      </c>
      <c r="BT63" s="118">
        <f t="shared" si="94"/>
        <v>0.47333333333333338</v>
      </c>
      <c r="BU63" s="117">
        <f t="shared" si="39"/>
        <v>0</v>
      </c>
      <c r="BV63" s="113">
        <f t="shared" si="115"/>
        <v>0</v>
      </c>
      <c r="BW63" s="113">
        <f t="shared" si="116"/>
        <v>0</v>
      </c>
      <c r="BX63" s="118">
        <f t="shared" si="117"/>
        <v>0.47333333333333338</v>
      </c>
      <c r="BY63" s="117">
        <f t="shared" si="118"/>
        <v>0</v>
      </c>
      <c r="BZ63" s="113">
        <f t="shared" si="119"/>
        <v>0</v>
      </c>
      <c r="CA63" s="113">
        <f t="shared" si="120"/>
        <v>0</v>
      </c>
      <c r="CB63" s="118">
        <f t="shared" si="121"/>
        <v>0.47333333333333338</v>
      </c>
      <c r="CC63"/>
      <c r="CD63"/>
      <c r="CE63" s="114">
        <f t="shared" si="59"/>
        <v>0.47333333333333338</v>
      </c>
      <c r="CF63" s="114">
        <f t="shared" si="60"/>
        <v>0</v>
      </c>
      <c r="CG63" s="114">
        <f t="shared" si="61"/>
        <v>0</v>
      </c>
      <c r="CH63" s="114">
        <f t="shared" si="62"/>
        <v>0</v>
      </c>
      <c r="CI63" s="114"/>
      <c r="CJ63" s="114">
        <v>7</v>
      </c>
      <c r="CK63" s="113">
        <v>17</v>
      </c>
      <c r="CL63" s="113">
        <f t="shared" si="123"/>
        <v>18</v>
      </c>
      <c r="CM63" s="113">
        <f t="shared" si="123"/>
        <v>19</v>
      </c>
      <c r="CN63" s="113">
        <f t="shared" si="123"/>
        <v>20</v>
      </c>
      <c r="DB63" s="88"/>
      <c r="DC63" s="88"/>
      <c r="DD63" s="88"/>
      <c r="DE63" s="88"/>
      <c r="DF63" s="88"/>
      <c r="DG63" s="40"/>
      <c r="DH63" s="40"/>
    </row>
    <row r="64" spans="1:114" x14ac:dyDescent="0.25">
      <c r="A64" s="305" t="s">
        <v>438</v>
      </c>
      <c r="B64" s="306" t="s">
        <v>579</v>
      </c>
      <c r="C64" s="315">
        <f t="shared" si="80"/>
        <v>0</v>
      </c>
      <c r="D64" s="308">
        <v>0</v>
      </c>
      <c r="E64" s="315">
        <f t="shared" si="78"/>
        <v>0</v>
      </c>
      <c r="F64" s="307">
        <v>0</v>
      </c>
      <c r="G64" s="309" t="s">
        <v>213</v>
      </c>
      <c r="H64" s="308" t="s">
        <v>546</v>
      </c>
      <c r="I64" s="310" t="s">
        <v>422</v>
      </c>
      <c r="J64" s="311">
        <v>3500</v>
      </c>
      <c r="K64" s="311">
        <v>30000</v>
      </c>
      <c r="L64" s="312">
        <v>800000</v>
      </c>
      <c r="M64" s="313">
        <f t="shared" si="74"/>
        <v>0</v>
      </c>
      <c r="N64" s="314">
        <f t="shared" si="99"/>
        <v>0</v>
      </c>
      <c r="O64" s="139">
        <f t="shared" si="122"/>
        <v>0</v>
      </c>
      <c r="P64" s="133">
        <f t="shared" si="2"/>
        <v>0</v>
      </c>
      <c r="Q64" s="80">
        <f t="shared" si="100"/>
        <v>0</v>
      </c>
      <c r="R64" s="319">
        <f t="shared" si="75"/>
        <v>0</v>
      </c>
      <c r="S64" s="320">
        <f t="shared" si="81"/>
        <v>0</v>
      </c>
      <c r="T64" s="320">
        <f t="shared" si="82"/>
        <v>0</v>
      </c>
      <c r="U64" s="321">
        <f t="shared" si="79"/>
        <v>0.47333333333333338</v>
      </c>
      <c r="V64"/>
      <c r="W64" s="424">
        <f t="shared" si="48"/>
        <v>0</v>
      </c>
      <c r="X64" s="77">
        <f t="shared" si="49"/>
        <v>0</v>
      </c>
      <c r="Y64" s="77">
        <f t="shared" si="101"/>
        <v>0</v>
      </c>
      <c r="Z64" s="75">
        <f>'Project description'!$I$6</f>
        <v>1.79</v>
      </c>
      <c r="AA64" s="75">
        <f>VLOOKUP(G64,'Project description'!$H$21:$I$24,2,0)</f>
        <v>40000</v>
      </c>
      <c r="AB64" s="86">
        <f t="shared" si="111"/>
        <v>0</v>
      </c>
      <c r="AC64" s="144">
        <f t="shared" si="102"/>
        <v>0</v>
      </c>
      <c r="AD64" s="76">
        <f t="shared" si="103"/>
        <v>0</v>
      </c>
      <c r="AE64" s="76">
        <f t="shared" si="104"/>
        <v>0</v>
      </c>
      <c r="AF64" s="76">
        <f t="shared" si="105"/>
        <v>0</v>
      </c>
      <c r="AG64" s="66">
        <f t="shared" si="106"/>
        <v>0</v>
      </c>
      <c r="AH64" s="67" t="str">
        <f t="shared" si="10"/>
        <v>AccelReached</v>
      </c>
      <c r="AI64" s="66">
        <f t="shared" si="11"/>
        <v>0</v>
      </c>
      <c r="AJ64" s="68">
        <f t="shared" si="107"/>
        <v>0</v>
      </c>
      <c r="AK64" s="61">
        <f t="shared" si="13"/>
        <v>0</v>
      </c>
      <c r="AL64" s="62">
        <f t="shared" si="14"/>
        <v>0</v>
      </c>
      <c r="AM64" s="61">
        <f t="shared" si="51"/>
        <v>0</v>
      </c>
      <c r="AN64" s="61">
        <f t="shared" si="108"/>
        <v>0</v>
      </c>
      <c r="AO64" s="69" t="str">
        <f t="shared" si="16"/>
        <v>AccelLimited</v>
      </c>
      <c r="AP64" s="61">
        <f t="shared" si="109"/>
        <v>0</v>
      </c>
      <c r="AQ64" s="71">
        <f t="shared" si="18"/>
        <v>0</v>
      </c>
      <c r="AR64" s="64">
        <f t="shared" si="114"/>
        <v>0</v>
      </c>
      <c r="AS64" s="72">
        <f t="shared" si="19"/>
        <v>0</v>
      </c>
      <c r="AT64" s="79">
        <f t="shared" si="20"/>
        <v>0</v>
      </c>
      <c r="AU64" s="76">
        <f t="shared" si="21"/>
        <v>0</v>
      </c>
      <c r="AV64"/>
      <c r="AW64" s="117">
        <f t="shared" si="110"/>
        <v>0</v>
      </c>
      <c r="AX64"/>
      <c r="AY64"/>
      <c r="AZ64" s="118">
        <f t="shared" si="112"/>
        <v>0.47333333333333338</v>
      </c>
      <c r="BA64" s="117">
        <f t="shared" si="84"/>
        <v>0</v>
      </c>
      <c r="BB64" s="113">
        <f t="shared" si="24"/>
        <v>0</v>
      </c>
      <c r="BC64" s="113">
        <f t="shared" si="25"/>
        <v>0</v>
      </c>
      <c r="BD64" s="118">
        <f t="shared" si="85"/>
        <v>0.47333333333333338</v>
      </c>
      <c r="BE64" s="114">
        <f t="shared" si="27"/>
        <v>0</v>
      </c>
      <c r="BF64" s="113">
        <f t="shared" si="28"/>
        <v>0</v>
      </c>
      <c r="BG64" s="113">
        <f t="shared" si="54"/>
        <v>0</v>
      </c>
      <c r="BH64" s="118">
        <f t="shared" si="55"/>
        <v>0.47333333333333338</v>
      </c>
      <c r="BI64" s="117">
        <f t="shared" si="29"/>
        <v>0</v>
      </c>
      <c r="BJ64" s="113">
        <f t="shared" si="86"/>
        <v>0</v>
      </c>
      <c r="BK64" s="113">
        <f t="shared" si="87"/>
        <v>0</v>
      </c>
      <c r="BL64" s="118">
        <f t="shared" si="88"/>
        <v>0.47333333333333338</v>
      </c>
      <c r="BM64" s="117">
        <f t="shared" si="89"/>
        <v>0</v>
      </c>
      <c r="BN64" s="113">
        <f t="shared" si="56"/>
        <v>0</v>
      </c>
      <c r="BO64" s="113">
        <f t="shared" si="57"/>
        <v>0</v>
      </c>
      <c r="BP64" s="118">
        <f t="shared" si="90"/>
        <v>0.47333333333333338</v>
      </c>
      <c r="BQ64" s="117">
        <f t="shared" si="91"/>
        <v>0</v>
      </c>
      <c r="BR64" s="113">
        <f t="shared" si="92"/>
        <v>0</v>
      </c>
      <c r="BS64" s="113">
        <f t="shared" si="93"/>
        <v>0</v>
      </c>
      <c r="BT64" s="118">
        <f t="shared" si="94"/>
        <v>0.47333333333333338</v>
      </c>
      <c r="BU64" s="117">
        <f t="shared" si="39"/>
        <v>0</v>
      </c>
      <c r="BV64" s="113">
        <f t="shared" si="115"/>
        <v>0</v>
      </c>
      <c r="BW64" s="113">
        <f t="shared" si="116"/>
        <v>0</v>
      </c>
      <c r="BX64" s="118">
        <f t="shared" si="117"/>
        <v>0.47333333333333338</v>
      </c>
      <c r="BY64" s="117">
        <f t="shared" si="118"/>
        <v>0</v>
      </c>
      <c r="BZ64" s="113">
        <f t="shared" si="119"/>
        <v>0</v>
      </c>
      <c r="CA64" s="113">
        <f t="shared" si="120"/>
        <v>0</v>
      </c>
      <c r="CB64" s="118">
        <f t="shared" si="121"/>
        <v>0.47333333333333338</v>
      </c>
      <c r="CC64"/>
      <c r="CD64"/>
      <c r="CE64" s="114">
        <f t="shared" si="59"/>
        <v>0.47333333333333338</v>
      </c>
      <c r="CF64" s="114">
        <f t="shared" si="60"/>
        <v>0</v>
      </c>
      <c r="CG64" s="114">
        <f t="shared" si="61"/>
        <v>0</v>
      </c>
      <c r="CH64" s="114">
        <f t="shared" si="62"/>
        <v>0</v>
      </c>
      <c r="CI64" s="114"/>
      <c r="CJ64" s="114">
        <v>7</v>
      </c>
      <c r="CK64" s="113">
        <v>21</v>
      </c>
      <c r="CL64" s="113">
        <f t="shared" si="123"/>
        <v>22</v>
      </c>
      <c r="CM64" s="113">
        <f t="shared" si="123"/>
        <v>23</v>
      </c>
      <c r="CN64" s="113">
        <f t="shared" si="123"/>
        <v>24</v>
      </c>
      <c r="DB64" s="88"/>
      <c r="DC64" s="88"/>
      <c r="DD64" s="88"/>
      <c r="DE64" s="88"/>
      <c r="DF64" s="88"/>
      <c r="DG64" s="42"/>
      <c r="DH64" s="40"/>
    </row>
    <row r="65" spans="1:112" x14ac:dyDescent="0.25">
      <c r="A65" s="93" t="s">
        <v>438</v>
      </c>
      <c r="B65" s="282" t="s">
        <v>579</v>
      </c>
      <c r="C65" s="140">
        <f t="shared" si="80"/>
        <v>0</v>
      </c>
      <c r="D65" s="89">
        <v>0</v>
      </c>
      <c r="E65" s="140">
        <f t="shared" si="78"/>
        <v>0</v>
      </c>
      <c r="F65" s="41">
        <v>0</v>
      </c>
      <c r="G65" s="98" t="s">
        <v>213</v>
      </c>
      <c r="H65" s="171" t="s">
        <v>546</v>
      </c>
      <c r="I65" s="137" t="s">
        <v>422</v>
      </c>
      <c r="J65" s="132">
        <v>3500</v>
      </c>
      <c r="K65" s="132">
        <v>30000</v>
      </c>
      <c r="L65" s="148">
        <v>800000</v>
      </c>
      <c r="M65" s="151">
        <f t="shared" si="74"/>
        <v>0</v>
      </c>
      <c r="N65" s="139">
        <f t="shared" si="99"/>
        <v>0</v>
      </c>
      <c r="O65" s="139">
        <f t="shared" si="122"/>
        <v>0</v>
      </c>
      <c r="P65" s="133">
        <f t="shared" si="2"/>
        <v>0</v>
      </c>
      <c r="Q65" s="80">
        <f t="shared" si="100"/>
        <v>0</v>
      </c>
      <c r="R65" s="322">
        <f t="shared" si="75"/>
        <v>0</v>
      </c>
      <c r="S65" s="323">
        <f t="shared" si="81"/>
        <v>0</v>
      </c>
      <c r="T65" s="323">
        <f t="shared" si="82"/>
        <v>0</v>
      </c>
      <c r="U65" s="324">
        <f t="shared" si="79"/>
        <v>0.47333333333333338</v>
      </c>
      <c r="V65"/>
      <c r="W65" s="424">
        <f t="shared" si="48"/>
        <v>0</v>
      </c>
      <c r="X65" s="77">
        <f t="shared" si="49"/>
        <v>0</v>
      </c>
      <c r="Y65" s="77">
        <f t="shared" si="101"/>
        <v>0</v>
      </c>
      <c r="Z65" s="75">
        <f>'Project description'!$I$6</f>
        <v>1.79</v>
      </c>
      <c r="AA65" s="75">
        <f>VLOOKUP(G65,'Project description'!$H$21:$I$24,2,0)</f>
        <v>40000</v>
      </c>
      <c r="AB65" s="86">
        <f t="shared" si="111"/>
        <v>0</v>
      </c>
      <c r="AC65" s="144">
        <f t="shared" si="102"/>
        <v>0</v>
      </c>
      <c r="AD65" s="76">
        <f t="shared" si="103"/>
        <v>0</v>
      </c>
      <c r="AE65" s="76">
        <f t="shared" si="104"/>
        <v>0</v>
      </c>
      <c r="AF65" s="76">
        <f t="shared" si="105"/>
        <v>0</v>
      </c>
      <c r="AG65" s="66">
        <f t="shared" si="106"/>
        <v>0</v>
      </c>
      <c r="AH65" s="67" t="str">
        <f t="shared" si="10"/>
        <v>AccelReached</v>
      </c>
      <c r="AI65" s="66">
        <f t="shared" si="11"/>
        <v>0</v>
      </c>
      <c r="AJ65" s="68">
        <f t="shared" si="107"/>
        <v>0</v>
      </c>
      <c r="AK65" s="61">
        <f t="shared" si="13"/>
        <v>0</v>
      </c>
      <c r="AL65" s="62">
        <f t="shared" si="14"/>
        <v>0</v>
      </c>
      <c r="AM65" s="61">
        <f t="shared" si="51"/>
        <v>0</v>
      </c>
      <c r="AN65" s="61">
        <f t="shared" si="108"/>
        <v>0</v>
      </c>
      <c r="AO65" s="69" t="str">
        <f t="shared" si="16"/>
        <v>AccelLimited</v>
      </c>
      <c r="AP65" s="61">
        <f t="shared" si="109"/>
        <v>0</v>
      </c>
      <c r="AQ65" s="71">
        <f t="shared" si="18"/>
        <v>0</v>
      </c>
      <c r="AR65" s="64">
        <f t="shared" si="114"/>
        <v>0</v>
      </c>
      <c r="AS65" s="72">
        <f t="shared" si="19"/>
        <v>0</v>
      </c>
      <c r="AT65" s="79">
        <f t="shared" si="20"/>
        <v>0</v>
      </c>
      <c r="AU65" s="76">
        <f t="shared" si="21"/>
        <v>0</v>
      </c>
      <c r="AV65"/>
      <c r="AW65" s="117">
        <f t="shared" si="110"/>
        <v>0</v>
      </c>
      <c r="AX65"/>
      <c r="AY65"/>
      <c r="AZ65" s="118">
        <f t="shared" si="112"/>
        <v>0.47333333333333338</v>
      </c>
      <c r="BA65" s="117">
        <f t="shared" si="84"/>
        <v>0</v>
      </c>
      <c r="BB65" s="113">
        <f t="shared" si="24"/>
        <v>0</v>
      </c>
      <c r="BC65" s="113">
        <f t="shared" si="25"/>
        <v>0</v>
      </c>
      <c r="BD65" s="118">
        <f t="shared" si="85"/>
        <v>0.47333333333333338</v>
      </c>
      <c r="BE65" s="114">
        <f t="shared" si="27"/>
        <v>0</v>
      </c>
      <c r="BF65" s="113">
        <f t="shared" si="28"/>
        <v>0</v>
      </c>
      <c r="BG65" s="113">
        <f t="shared" si="54"/>
        <v>0</v>
      </c>
      <c r="BH65" s="118">
        <f t="shared" si="55"/>
        <v>0.47333333333333338</v>
      </c>
      <c r="BI65" s="117">
        <f t="shared" si="29"/>
        <v>0</v>
      </c>
      <c r="BJ65" s="113">
        <f t="shared" si="86"/>
        <v>0</v>
      </c>
      <c r="BK65" s="113">
        <f t="shared" si="87"/>
        <v>0</v>
      </c>
      <c r="BL65" s="118">
        <f t="shared" si="88"/>
        <v>0.47333333333333338</v>
      </c>
      <c r="BM65" s="117">
        <f t="shared" si="89"/>
        <v>0</v>
      </c>
      <c r="BN65" s="113">
        <f t="shared" si="56"/>
        <v>0</v>
      </c>
      <c r="BO65" s="113">
        <f t="shared" si="57"/>
        <v>0</v>
      </c>
      <c r="BP65" s="118">
        <f t="shared" si="90"/>
        <v>0.47333333333333338</v>
      </c>
      <c r="BQ65" s="117">
        <f t="shared" si="91"/>
        <v>0</v>
      </c>
      <c r="BR65" s="113">
        <f t="shared" si="92"/>
        <v>0</v>
      </c>
      <c r="BS65" s="113">
        <f t="shared" si="93"/>
        <v>0</v>
      </c>
      <c r="BT65" s="118">
        <f t="shared" si="94"/>
        <v>0.47333333333333338</v>
      </c>
      <c r="BU65" s="117">
        <f t="shared" si="39"/>
        <v>0</v>
      </c>
      <c r="BV65" s="113">
        <f t="shared" si="115"/>
        <v>0</v>
      </c>
      <c r="BW65" s="113">
        <f t="shared" si="116"/>
        <v>0</v>
      </c>
      <c r="BX65" s="118">
        <f t="shared" si="117"/>
        <v>0.47333333333333338</v>
      </c>
      <c r="BY65" s="117">
        <f t="shared" si="118"/>
        <v>0</v>
      </c>
      <c r="BZ65" s="113">
        <f t="shared" si="119"/>
        <v>0</v>
      </c>
      <c r="CA65" s="113">
        <f t="shared" si="120"/>
        <v>0</v>
      </c>
      <c r="CB65" s="118">
        <f t="shared" si="121"/>
        <v>0.47333333333333338</v>
      </c>
      <c r="CC65"/>
      <c r="CD65"/>
      <c r="CE65" s="114">
        <f t="shared" si="59"/>
        <v>0.47333333333333338</v>
      </c>
      <c r="CF65" s="114">
        <f t="shared" si="60"/>
        <v>0</v>
      </c>
      <c r="CG65" s="114">
        <f t="shared" si="61"/>
        <v>0</v>
      </c>
      <c r="CH65" s="114">
        <f t="shared" si="62"/>
        <v>0</v>
      </c>
      <c r="CI65" s="114"/>
      <c r="CJ65" s="114">
        <v>7</v>
      </c>
      <c r="CK65" s="113">
        <v>25</v>
      </c>
      <c r="CL65" s="113">
        <f t="shared" si="123"/>
        <v>26</v>
      </c>
      <c r="CM65" s="113">
        <f t="shared" si="123"/>
        <v>27</v>
      </c>
      <c r="CN65" s="113">
        <f t="shared" si="123"/>
        <v>28</v>
      </c>
      <c r="DB65" s="88"/>
      <c r="DC65" s="88"/>
      <c r="DD65" s="88"/>
      <c r="DE65" s="88"/>
      <c r="DF65" s="88"/>
      <c r="DG65" s="40"/>
      <c r="DH65" s="88"/>
    </row>
    <row r="66" spans="1:112" x14ac:dyDescent="0.25">
      <c r="A66" s="305" t="s">
        <v>438</v>
      </c>
      <c r="B66" s="306" t="s">
        <v>579</v>
      </c>
      <c r="C66" s="315">
        <f t="shared" si="80"/>
        <v>0</v>
      </c>
      <c r="D66" s="308">
        <v>0</v>
      </c>
      <c r="E66" s="315">
        <f t="shared" si="78"/>
        <v>0</v>
      </c>
      <c r="F66" s="307">
        <v>0</v>
      </c>
      <c r="G66" s="309" t="s">
        <v>213</v>
      </c>
      <c r="H66" s="308" t="s">
        <v>546</v>
      </c>
      <c r="I66" s="310" t="s">
        <v>422</v>
      </c>
      <c r="J66" s="311">
        <v>3500</v>
      </c>
      <c r="K66" s="311">
        <v>30000</v>
      </c>
      <c r="L66" s="312">
        <v>800000</v>
      </c>
      <c r="M66" s="313">
        <f t="shared" si="74"/>
        <v>0</v>
      </c>
      <c r="N66" s="314">
        <f t="shared" si="99"/>
        <v>0</v>
      </c>
      <c r="O66" s="139">
        <f t="shared" si="122"/>
        <v>0</v>
      </c>
      <c r="P66" s="133">
        <f t="shared" si="2"/>
        <v>0</v>
      </c>
      <c r="Q66" s="80">
        <f t="shared" si="100"/>
        <v>0</v>
      </c>
      <c r="R66" s="319">
        <f t="shared" si="75"/>
        <v>0</v>
      </c>
      <c r="S66" s="320">
        <f t="shared" si="81"/>
        <v>0</v>
      </c>
      <c r="T66" s="320">
        <f t="shared" si="82"/>
        <v>0</v>
      </c>
      <c r="U66" s="321">
        <f t="shared" si="79"/>
        <v>0.47333333333333338</v>
      </c>
      <c r="V66"/>
      <c r="W66" s="424">
        <f t="shared" si="48"/>
        <v>0</v>
      </c>
      <c r="X66" s="77">
        <f t="shared" si="49"/>
        <v>0</v>
      </c>
      <c r="Y66" s="77">
        <f t="shared" si="101"/>
        <v>0</v>
      </c>
      <c r="Z66" s="75">
        <f>'Project description'!$I$6</f>
        <v>1.79</v>
      </c>
      <c r="AA66" s="75">
        <f>VLOOKUP(G66,'Project description'!$H$21:$I$24,2,0)</f>
        <v>40000</v>
      </c>
      <c r="AB66" s="86">
        <f t="shared" si="111"/>
        <v>0</v>
      </c>
      <c r="AC66" s="144">
        <f t="shared" si="102"/>
        <v>0</v>
      </c>
      <c r="AD66" s="76">
        <f t="shared" si="103"/>
        <v>0</v>
      </c>
      <c r="AE66" s="76">
        <f t="shared" si="104"/>
        <v>0</v>
      </c>
      <c r="AF66" s="76">
        <f t="shared" si="105"/>
        <v>0</v>
      </c>
      <c r="AG66" s="66">
        <f t="shared" si="106"/>
        <v>0</v>
      </c>
      <c r="AH66" s="67" t="str">
        <f t="shared" si="10"/>
        <v>AccelReached</v>
      </c>
      <c r="AI66" s="66">
        <f t="shared" si="11"/>
        <v>0</v>
      </c>
      <c r="AJ66" s="68">
        <f t="shared" si="107"/>
        <v>0</v>
      </c>
      <c r="AK66" s="61">
        <f t="shared" si="13"/>
        <v>0</v>
      </c>
      <c r="AL66" s="62">
        <f t="shared" si="14"/>
        <v>0</v>
      </c>
      <c r="AM66" s="61">
        <f t="shared" si="51"/>
        <v>0</v>
      </c>
      <c r="AN66" s="61">
        <f t="shared" si="108"/>
        <v>0</v>
      </c>
      <c r="AO66" s="69" t="str">
        <f t="shared" si="16"/>
        <v>AccelLimited</v>
      </c>
      <c r="AP66" s="61">
        <f t="shared" si="109"/>
        <v>0</v>
      </c>
      <c r="AQ66" s="71">
        <f t="shared" si="18"/>
        <v>0</v>
      </c>
      <c r="AR66" s="64">
        <f t="shared" si="114"/>
        <v>0</v>
      </c>
      <c r="AS66" s="72">
        <f t="shared" si="19"/>
        <v>0</v>
      </c>
      <c r="AT66" s="79">
        <f t="shared" si="20"/>
        <v>0</v>
      </c>
      <c r="AU66" s="76">
        <f t="shared" si="21"/>
        <v>0</v>
      </c>
      <c r="AV66"/>
      <c r="AW66" s="117">
        <f t="shared" si="110"/>
        <v>0</v>
      </c>
      <c r="AX66"/>
      <c r="AY66"/>
      <c r="AZ66" s="118">
        <f t="shared" si="112"/>
        <v>0.47333333333333338</v>
      </c>
      <c r="BA66" s="117">
        <f t="shared" si="84"/>
        <v>0</v>
      </c>
      <c r="BB66" s="113">
        <f t="shared" si="24"/>
        <v>0</v>
      </c>
      <c r="BC66" s="113">
        <f t="shared" si="25"/>
        <v>0</v>
      </c>
      <c r="BD66" s="118">
        <f t="shared" si="85"/>
        <v>0.47333333333333338</v>
      </c>
      <c r="BE66" s="114">
        <f t="shared" si="27"/>
        <v>0</v>
      </c>
      <c r="BF66" s="113">
        <f t="shared" si="28"/>
        <v>0</v>
      </c>
      <c r="BG66" s="113">
        <f t="shared" si="54"/>
        <v>0</v>
      </c>
      <c r="BH66" s="118">
        <f t="shared" si="55"/>
        <v>0.47333333333333338</v>
      </c>
      <c r="BI66" s="117">
        <f t="shared" si="29"/>
        <v>0</v>
      </c>
      <c r="BJ66" s="113">
        <f t="shared" si="86"/>
        <v>0</v>
      </c>
      <c r="BK66" s="113">
        <f t="shared" si="87"/>
        <v>0</v>
      </c>
      <c r="BL66" s="118">
        <f t="shared" si="88"/>
        <v>0.47333333333333338</v>
      </c>
      <c r="BM66" s="117">
        <f t="shared" si="89"/>
        <v>0</v>
      </c>
      <c r="BN66" s="113">
        <f t="shared" si="56"/>
        <v>0</v>
      </c>
      <c r="BO66" s="113">
        <f t="shared" si="57"/>
        <v>0</v>
      </c>
      <c r="BP66" s="118">
        <f t="shared" si="90"/>
        <v>0.47333333333333338</v>
      </c>
      <c r="BQ66" s="117">
        <f t="shared" si="91"/>
        <v>0</v>
      </c>
      <c r="BR66" s="113">
        <f t="shared" si="92"/>
        <v>0</v>
      </c>
      <c r="BS66" s="113">
        <f t="shared" si="93"/>
        <v>0</v>
      </c>
      <c r="BT66" s="118">
        <f t="shared" si="94"/>
        <v>0.47333333333333338</v>
      </c>
      <c r="BU66" s="117">
        <f t="shared" si="39"/>
        <v>0</v>
      </c>
      <c r="BV66" s="113">
        <f t="shared" si="115"/>
        <v>0</v>
      </c>
      <c r="BW66" s="113">
        <f t="shared" si="116"/>
        <v>0</v>
      </c>
      <c r="BX66" s="118">
        <f t="shared" si="117"/>
        <v>0.47333333333333338</v>
      </c>
      <c r="BY66" s="117">
        <f t="shared" si="118"/>
        <v>0</v>
      </c>
      <c r="BZ66" s="113">
        <f t="shared" si="119"/>
        <v>0</v>
      </c>
      <c r="CA66" s="113">
        <f t="shared" si="120"/>
        <v>0</v>
      </c>
      <c r="CB66" s="118">
        <f t="shared" si="121"/>
        <v>0.47333333333333338</v>
      </c>
      <c r="CC66"/>
      <c r="CD66"/>
      <c r="CE66" s="114">
        <f t="shared" si="59"/>
        <v>0.47333333333333338</v>
      </c>
      <c r="CF66" s="114">
        <f t="shared" si="60"/>
        <v>0</v>
      </c>
      <c r="CG66" s="114">
        <f t="shared" si="61"/>
        <v>0</v>
      </c>
      <c r="CH66" s="114">
        <f t="shared" si="62"/>
        <v>0</v>
      </c>
      <c r="CI66" s="114"/>
      <c r="CJ66" s="114">
        <v>7</v>
      </c>
      <c r="CK66" s="113">
        <v>29</v>
      </c>
      <c r="CL66" s="113">
        <f t="shared" si="123"/>
        <v>30</v>
      </c>
      <c r="CM66" s="113">
        <f t="shared" si="123"/>
        <v>31</v>
      </c>
      <c r="CN66" s="113">
        <f t="shared" si="123"/>
        <v>32</v>
      </c>
      <c r="DB66" s="88"/>
      <c r="DC66" s="88"/>
      <c r="DD66" s="88"/>
      <c r="DE66" s="88"/>
      <c r="DF66" s="88"/>
      <c r="DG66" s="42"/>
      <c r="DH66" s="88"/>
    </row>
    <row r="67" spans="1:112" x14ac:dyDescent="0.25">
      <c r="A67" s="93" t="s">
        <v>438</v>
      </c>
      <c r="B67" s="282" t="s">
        <v>579</v>
      </c>
      <c r="C67" s="140">
        <f t="shared" si="80"/>
        <v>0</v>
      </c>
      <c r="D67" s="89">
        <v>0</v>
      </c>
      <c r="E67" s="140">
        <f t="shared" si="78"/>
        <v>0</v>
      </c>
      <c r="F67" s="41">
        <v>0</v>
      </c>
      <c r="G67" s="98" t="s">
        <v>213</v>
      </c>
      <c r="H67" s="171" t="s">
        <v>546</v>
      </c>
      <c r="I67" s="137" t="s">
        <v>422</v>
      </c>
      <c r="J67" s="132">
        <v>3500</v>
      </c>
      <c r="K67" s="132">
        <v>30000</v>
      </c>
      <c r="L67" s="148">
        <v>800000</v>
      </c>
      <c r="M67" s="151">
        <f t="shared" si="74"/>
        <v>0</v>
      </c>
      <c r="N67" s="139">
        <f t="shared" si="99"/>
        <v>0</v>
      </c>
      <c r="O67" s="139">
        <f t="shared" si="122"/>
        <v>0</v>
      </c>
      <c r="P67" s="133">
        <f t="shared" si="2"/>
        <v>0</v>
      </c>
      <c r="Q67" s="80">
        <f t="shared" si="100"/>
        <v>0</v>
      </c>
      <c r="R67" s="322">
        <f t="shared" si="75"/>
        <v>0</v>
      </c>
      <c r="S67" s="323">
        <f t="shared" si="81"/>
        <v>0</v>
      </c>
      <c r="T67" s="323">
        <f t="shared" si="82"/>
        <v>0</v>
      </c>
      <c r="U67" s="324">
        <f t="shared" si="79"/>
        <v>0.47333333333333338</v>
      </c>
      <c r="V67"/>
      <c r="W67" s="424">
        <f t="shared" si="48"/>
        <v>0</v>
      </c>
      <c r="X67" s="77">
        <f t="shared" si="49"/>
        <v>0</v>
      </c>
      <c r="Y67" s="77">
        <f t="shared" si="101"/>
        <v>0</v>
      </c>
      <c r="Z67" s="75">
        <f>'Project description'!$I$6</f>
        <v>1.79</v>
      </c>
      <c r="AA67" s="75">
        <f>VLOOKUP(G67,'Project description'!$H$21:$I$24,2,0)</f>
        <v>40000</v>
      </c>
      <c r="AB67" s="86">
        <f t="shared" si="111"/>
        <v>0</v>
      </c>
      <c r="AC67" s="144">
        <f t="shared" si="102"/>
        <v>0</v>
      </c>
      <c r="AD67" s="76">
        <f t="shared" si="103"/>
        <v>0</v>
      </c>
      <c r="AE67" s="76">
        <f t="shared" si="104"/>
        <v>0</v>
      </c>
      <c r="AF67" s="76">
        <f t="shared" si="105"/>
        <v>0</v>
      </c>
      <c r="AG67" s="66">
        <f t="shared" si="106"/>
        <v>0</v>
      </c>
      <c r="AH67" s="67" t="str">
        <f t="shared" si="10"/>
        <v>AccelReached</v>
      </c>
      <c r="AI67" s="66">
        <f t="shared" si="11"/>
        <v>0</v>
      </c>
      <c r="AJ67" s="68">
        <f t="shared" si="107"/>
        <v>0</v>
      </c>
      <c r="AK67" s="61">
        <f t="shared" si="13"/>
        <v>0</v>
      </c>
      <c r="AL67" s="62">
        <f t="shared" si="14"/>
        <v>0</v>
      </c>
      <c r="AM67" s="61">
        <f t="shared" si="51"/>
        <v>0</v>
      </c>
      <c r="AN67" s="61">
        <f t="shared" si="108"/>
        <v>0</v>
      </c>
      <c r="AO67" s="69" t="str">
        <f t="shared" si="16"/>
        <v>AccelLimited</v>
      </c>
      <c r="AP67" s="61">
        <f t="shared" si="109"/>
        <v>0</v>
      </c>
      <c r="AQ67" s="71">
        <f t="shared" si="18"/>
        <v>0</v>
      </c>
      <c r="AR67" s="64">
        <f t="shared" si="114"/>
        <v>0</v>
      </c>
      <c r="AS67" s="72">
        <f t="shared" si="19"/>
        <v>0</v>
      </c>
      <c r="AT67" s="79">
        <f t="shared" si="20"/>
        <v>0</v>
      </c>
      <c r="AU67" s="76">
        <f t="shared" si="21"/>
        <v>0</v>
      </c>
      <c r="AV67"/>
      <c r="AW67" s="117">
        <f t="shared" si="110"/>
        <v>0</v>
      </c>
      <c r="AX67"/>
      <c r="AY67"/>
      <c r="AZ67" s="118">
        <f t="shared" si="112"/>
        <v>0.47333333333333338</v>
      </c>
      <c r="BA67" s="117">
        <f t="shared" si="84"/>
        <v>0</v>
      </c>
      <c r="BB67" s="113">
        <f t="shared" si="24"/>
        <v>0</v>
      </c>
      <c r="BC67" s="113">
        <f t="shared" si="25"/>
        <v>0</v>
      </c>
      <c r="BD67" s="118">
        <f t="shared" si="85"/>
        <v>0.47333333333333338</v>
      </c>
      <c r="BE67" s="114">
        <f t="shared" si="27"/>
        <v>0</v>
      </c>
      <c r="BF67" s="113">
        <f t="shared" si="28"/>
        <v>0</v>
      </c>
      <c r="BG67" s="113">
        <f t="shared" si="54"/>
        <v>0</v>
      </c>
      <c r="BH67" s="118">
        <f t="shared" si="55"/>
        <v>0.47333333333333338</v>
      </c>
      <c r="BI67" s="117">
        <f t="shared" si="29"/>
        <v>0</v>
      </c>
      <c r="BJ67" s="113">
        <f t="shared" si="86"/>
        <v>0</v>
      </c>
      <c r="BK67" s="113">
        <f t="shared" si="87"/>
        <v>0</v>
      </c>
      <c r="BL67" s="118">
        <f t="shared" si="88"/>
        <v>0.47333333333333338</v>
      </c>
      <c r="BM67" s="117">
        <f t="shared" si="89"/>
        <v>0</v>
      </c>
      <c r="BN67" s="113">
        <f t="shared" si="56"/>
        <v>0</v>
      </c>
      <c r="BO67" s="113">
        <f t="shared" si="57"/>
        <v>0</v>
      </c>
      <c r="BP67" s="118">
        <f t="shared" si="90"/>
        <v>0.47333333333333338</v>
      </c>
      <c r="BQ67" s="117">
        <f t="shared" si="91"/>
        <v>0</v>
      </c>
      <c r="BR67" s="113">
        <f t="shared" si="92"/>
        <v>0</v>
      </c>
      <c r="BS67" s="113">
        <f t="shared" si="93"/>
        <v>0</v>
      </c>
      <c r="BT67" s="118">
        <f t="shared" si="94"/>
        <v>0.47333333333333338</v>
      </c>
      <c r="BU67" s="117">
        <f t="shared" si="39"/>
        <v>0</v>
      </c>
      <c r="BV67" s="113">
        <f t="shared" si="115"/>
        <v>0</v>
      </c>
      <c r="BW67" s="113">
        <f t="shared" si="116"/>
        <v>0</v>
      </c>
      <c r="BX67" s="118">
        <f t="shared" si="117"/>
        <v>0.47333333333333338</v>
      </c>
      <c r="BY67" s="117">
        <f t="shared" si="118"/>
        <v>0</v>
      </c>
      <c r="BZ67" s="113">
        <f t="shared" si="119"/>
        <v>0</v>
      </c>
      <c r="CA67" s="113">
        <f t="shared" si="120"/>
        <v>0</v>
      </c>
      <c r="CB67" s="118">
        <f t="shared" si="121"/>
        <v>0.47333333333333338</v>
      </c>
      <c r="CC67"/>
      <c r="CD67"/>
      <c r="CE67" s="114">
        <f t="shared" si="59"/>
        <v>0.47333333333333338</v>
      </c>
      <c r="CF67" s="114">
        <f t="shared" si="60"/>
        <v>0</v>
      </c>
      <c r="CG67" s="114">
        <f t="shared" si="61"/>
        <v>0</v>
      </c>
      <c r="CH67" s="114">
        <f t="shared" si="62"/>
        <v>0</v>
      </c>
      <c r="CI67" s="114"/>
      <c r="CJ67" s="114">
        <v>8</v>
      </c>
      <c r="CK67" s="113">
        <v>1</v>
      </c>
      <c r="CL67" s="113">
        <f t="shared" si="123"/>
        <v>2</v>
      </c>
      <c r="CM67" s="113">
        <f t="shared" si="123"/>
        <v>3</v>
      </c>
      <c r="CN67" s="113">
        <f t="shared" si="123"/>
        <v>4</v>
      </c>
      <c r="DB67" s="88"/>
      <c r="DC67" s="88"/>
      <c r="DD67" s="88"/>
      <c r="DE67" s="88"/>
      <c r="DF67" s="88"/>
      <c r="DG67" s="40"/>
      <c r="DH67" s="88"/>
    </row>
    <row r="68" spans="1:112" x14ac:dyDescent="0.25">
      <c r="A68" s="305" t="s">
        <v>438</v>
      </c>
      <c r="B68" s="306" t="s">
        <v>579</v>
      </c>
      <c r="C68" s="315">
        <f t="shared" si="80"/>
        <v>0</v>
      </c>
      <c r="D68" s="308">
        <v>0</v>
      </c>
      <c r="E68" s="315">
        <f t="shared" si="78"/>
        <v>0</v>
      </c>
      <c r="F68" s="307">
        <v>0</v>
      </c>
      <c r="G68" s="309" t="s">
        <v>213</v>
      </c>
      <c r="H68" s="308" t="s">
        <v>546</v>
      </c>
      <c r="I68" s="310" t="s">
        <v>422</v>
      </c>
      <c r="J68" s="311">
        <v>3500</v>
      </c>
      <c r="K68" s="311">
        <v>30000</v>
      </c>
      <c r="L68" s="312">
        <v>800000</v>
      </c>
      <c r="M68" s="313">
        <f t="shared" si="74"/>
        <v>0</v>
      </c>
      <c r="N68" s="314">
        <f t="shared" si="99"/>
        <v>0</v>
      </c>
      <c r="O68" s="139">
        <f t="shared" si="122"/>
        <v>0</v>
      </c>
      <c r="P68" s="133">
        <f t="shared" si="2"/>
        <v>0</v>
      </c>
      <c r="Q68" s="80">
        <f t="shared" si="100"/>
        <v>0</v>
      </c>
      <c r="R68" s="319">
        <f t="shared" si="75"/>
        <v>0</v>
      </c>
      <c r="S68" s="320">
        <f t="shared" si="81"/>
        <v>0</v>
      </c>
      <c r="T68" s="320">
        <f t="shared" si="82"/>
        <v>0</v>
      </c>
      <c r="U68" s="321">
        <f t="shared" si="79"/>
        <v>0.47333333333333338</v>
      </c>
      <c r="V68"/>
      <c r="W68" s="424">
        <f t="shared" si="48"/>
        <v>0</v>
      </c>
      <c r="X68" s="77">
        <f t="shared" si="49"/>
        <v>0</v>
      </c>
      <c r="Y68" s="77">
        <f t="shared" si="101"/>
        <v>0</v>
      </c>
      <c r="Z68" s="75">
        <f>'Project description'!$I$6</f>
        <v>1.79</v>
      </c>
      <c r="AA68" s="75">
        <f>VLOOKUP(G68,'Project description'!$H$21:$I$24,2,0)</f>
        <v>40000</v>
      </c>
      <c r="AB68" s="86">
        <f t="shared" si="111"/>
        <v>0</v>
      </c>
      <c r="AC68" s="144">
        <f t="shared" si="102"/>
        <v>0</v>
      </c>
      <c r="AD68" s="76">
        <f t="shared" si="103"/>
        <v>0</v>
      </c>
      <c r="AE68" s="76">
        <f t="shared" si="104"/>
        <v>0</v>
      </c>
      <c r="AF68" s="76">
        <f t="shared" si="105"/>
        <v>0</v>
      </c>
      <c r="AG68" s="66">
        <f t="shared" si="106"/>
        <v>0</v>
      </c>
      <c r="AH68" s="67" t="str">
        <f t="shared" si="10"/>
        <v>AccelReached</v>
      </c>
      <c r="AI68" s="66">
        <f t="shared" si="11"/>
        <v>0</v>
      </c>
      <c r="AJ68" s="68">
        <f t="shared" si="107"/>
        <v>0</v>
      </c>
      <c r="AK68" s="61">
        <f t="shared" si="13"/>
        <v>0</v>
      </c>
      <c r="AL68" s="62">
        <f t="shared" si="14"/>
        <v>0</v>
      </c>
      <c r="AM68" s="61">
        <f t="shared" si="51"/>
        <v>0</v>
      </c>
      <c r="AN68" s="61">
        <f t="shared" si="108"/>
        <v>0</v>
      </c>
      <c r="AO68" s="69" t="str">
        <f t="shared" si="16"/>
        <v>AccelLimited</v>
      </c>
      <c r="AP68" s="61">
        <f t="shared" si="109"/>
        <v>0</v>
      </c>
      <c r="AQ68" s="71">
        <f t="shared" si="18"/>
        <v>0</v>
      </c>
      <c r="AR68" s="64">
        <f t="shared" si="114"/>
        <v>0</v>
      </c>
      <c r="AS68" s="72">
        <f t="shared" si="19"/>
        <v>0</v>
      </c>
      <c r="AT68" s="79">
        <f t="shared" si="20"/>
        <v>0</v>
      </c>
      <c r="AU68" s="76">
        <f t="shared" si="21"/>
        <v>0</v>
      </c>
      <c r="AV68"/>
      <c r="AW68" s="117">
        <f t="shared" si="110"/>
        <v>0</v>
      </c>
      <c r="AX68"/>
      <c r="AY68"/>
      <c r="AZ68" s="118">
        <f t="shared" si="112"/>
        <v>0.47333333333333338</v>
      </c>
      <c r="BA68" s="117">
        <f t="shared" si="84"/>
        <v>0</v>
      </c>
      <c r="BB68" s="113">
        <f t="shared" si="24"/>
        <v>0</v>
      </c>
      <c r="BC68" s="113">
        <f t="shared" si="25"/>
        <v>0</v>
      </c>
      <c r="BD68" s="118">
        <f t="shared" si="85"/>
        <v>0.47333333333333338</v>
      </c>
      <c r="BE68" s="114">
        <f t="shared" si="27"/>
        <v>0</v>
      </c>
      <c r="BF68" s="113">
        <f t="shared" si="28"/>
        <v>0</v>
      </c>
      <c r="BG68" s="113">
        <f t="shared" si="54"/>
        <v>0</v>
      </c>
      <c r="BH68" s="118">
        <f t="shared" si="55"/>
        <v>0.47333333333333338</v>
      </c>
      <c r="BI68" s="117">
        <f t="shared" si="29"/>
        <v>0</v>
      </c>
      <c r="BJ68" s="113">
        <f t="shared" si="86"/>
        <v>0</v>
      </c>
      <c r="BK68" s="113">
        <f t="shared" si="87"/>
        <v>0</v>
      </c>
      <c r="BL68" s="118">
        <f t="shared" si="88"/>
        <v>0.47333333333333338</v>
      </c>
      <c r="BM68" s="117">
        <f t="shared" si="89"/>
        <v>0</v>
      </c>
      <c r="BN68" s="113">
        <f t="shared" si="56"/>
        <v>0</v>
      </c>
      <c r="BO68" s="113">
        <f t="shared" si="57"/>
        <v>0</v>
      </c>
      <c r="BP68" s="118">
        <f t="shared" si="90"/>
        <v>0.47333333333333338</v>
      </c>
      <c r="BQ68" s="117">
        <f t="shared" si="91"/>
        <v>0</v>
      </c>
      <c r="BR68" s="113">
        <f t="shared" si="92"/>
        <v>0</v>
      </c>
      <c r="BS68" s="113">
        <f t="shared" si="93"/>
        <v>0</v>
      </c>
      <c r="BT68" s="118">
        <f t="shared" si="94"/>
        <v>0.47333333333333338</v>
      </c>
      <c r="BU68" s="117">
        <f t="shared" si="39"/>
        <v>0</v>
      </c>
      <c r="BV68" s="113">
        <f t="shared" si="115"/>
        <v>0</v>
      </c>
      <c r="BW68" s="113">
        <f t="shared" si="116"/>
        <v>0</v>
      </c>
      <c r="BX68" s="118">
        <f t="shared" si="117"/>
        <v>0.47333333333333338</v>
      </c>
      <c r="BY68" s="117">
        <f t="shared" si="118"/>
        <v>0</v>
      </c>
      <c r="BZ68" s="113">
        <f t="shared" si="119"/>
        <v>0</v>
      </c>
      <c r="CA68" s="113">
        <f t="shared" si="120"/>
        <v>0</v>
      </c>
      <c r="CB68" s="118">
        <f t="shared" si="121"/>
        <v>0.47333333333333338</v>
      </c>
      <c r="CC68"/>
      <c r="CD68"/>
      <c r="CE68" s="114">
        <f t="shared" si="59"/>
        <v>0.47333333333333338</v>
      </c>
      <c r="CF68" s="114">
        <f t="shared" si="60"/>
        <v>0</v>
      </c>
      <c r="CG68" s="114">
        <f t="shared" si="61"/>
        <v>0</v>
      </c>
      <c r="CH68" s="114">
        <f t="shared" si="62"/>
        <v>0</v>
      </c>
      <c r="CI68" s="114"/>
      <c r="CJ68" s="114">
        <v>8</v>
      </c>
      <c r="CK68" s="113">
        <v>5</v>
      </c>
      <c r="CL68" s="113">
        <f t="shared" si="123"/>
        <v>6</v>
      </c>
      <c r="CM68" s="113">
        <f t="shared" si="123"/>
        <v>7</v>
      </c>
      <c r="CN68" s="113">
        <f t="shared" si="123"/>
        <v>8</v>
      </c>
      <c r="DB68" s="88"/>
      <c r="DC68" s="88"/>
      <c r="DD68" s="88"/>
      <c r="DE68" s="88"/>
      <c r="DF68" s="88"/>
      <c r="DG68" s="42"/>
      <c r="DH68" s="88"/>
    </row>
    <row r="69" spans="1:112" x14ac:dyDescent="0.25">
      <c r="A69" s="93" t="s">
        <v>438</v>
      </c>
      <c r="B69" s="282" t="s">
        <v>579</v>
      </c>
      <c r="C69" s="140">
        <f t="shared" si="80"/>
        <v>0</v>
      </c>
      <c r="D69" s="89">
        <v>0</v>
      </c>
      <c r="E69" s="140">
        <f t="shared" si="78"/>
        <v>0</v>
      </c>
      <c r="F69" s="41">
        <v>0</v>
      </c>
      <c r="G69" s="98" t="s">
        <v>213</v>
      </c>
      <c r="H69" s="171" t="s">
        <v>546</v>
      </c>
      <c r="I69" s="137" t="s">
        <v>422</v>
      </c>
      <c r="J69" s="132">
        <v>3500</v>
      </c>
      <c r="K69" s="132">
        <v>30000</v>
      </c>
      <c r="L69" s="148">
        <v>800000</v>
      </c>
      <c r="M69" s="151">
        <f t="shared" si="74"/>
        <v>0</v>
      </c>
      <c r="N69" s="139">
        <f t="shared" si="99"/>
        <v>0</v>
      </c>
      <c r="O69" s="139">
        <f t="shared" si="122"/>
        <v>0</v>
      </c>
      <c r="P69" s="133">
        <f t="shared" si="2"/>
        <v>0</v>
      </c>
      <c r="Q69" s="80">
        <f t="shared" si="100"/>
        <v>0</v>
      </c>
      <c r="R69" s="322">
        <f t="shared" si="75"/>
        <v>0</v>
      </c>
      <c r="S69" s="323">
        <f t="shared" si="81"/>
        <v>0</v>
      </c>
      <c r="T69" s="323">
        <f t="shared" si="82"/>
        <v>0</v>
      </c>
      <c r="U69" s="324">
        <f t="shared" si="79"/>
        <v>0.47333333333333338</v>
      </c>
      <c r="V69"/>
      <c r="W69" s="424">
        <f t="shared" si="48"/>
        <v>0</v>
      </c>
      <c r="X69" s="77">
        <f t="shared" si="49"/>
        <v>0</v>
      </c>
      <c r="Y69" s="77">
        <f t="shared" si="101"/>
        <v>0</v>
      </c>
      <c r="Z69" s="75">
        <f>'Project description'!$I$6</f>
        <v>1.79</v>
      </c>
      <c r="AA69" s="75">
        <f>VLOOKUP(G69,'Project description'!$H$21:$I$24,2,0)</f>
        <v>40000</v>
      </c>
      <c r="AB69" s="86">
        <f t="shared" si="111"/>
        <v>0</v>
      </c>
      <c r="AC69" s="144">
        <f t="shared" si="102"/>
        <v>0</v>
      </c>
      <c r="AD69" s="76">
        <f t="shared" si="103"/>
        <v>0</v>
      </c>
      <c r="AE69" s="76">
        <f t="shared" si="104"/>
        <v>0</v>
      </c>
      <c r="AF69" s="76">
        <f t="shared" si="105"/>
        <v>0</v>
      </c>
      <c r="AG69" s="66">
        <f t="shared" si="106"/>
        <v>0</v>
      </c>
      <c r="AH69" s="67" t="str">
        <f t="shared" si="10"/>
        <v>AccelReached</v>
      </c>
      <c r="AI69" s="66">
        <f t="shared" si="11"/>
        <v>0</v>
      </c>
      <c r="AJ69" s="68">
        <f t="shared" si="107"/>
        <v>0</v>
      </c>
      <c r="AK69" s="61">
        <f t="shared" si="13"/>
        <v>0</v>
      </c>
      <c r="AL69" s="62">
        <f t="shared" si="14"/>
        <v>0</v>
      </c>
      <c r="AM69" s="61">
        <f t="shared" si="51"/>
        <v>0</v>
      </c>
      <c r="AN69" s="61">
        <f t="shared" si="108"/>
        <v>0</v>
      </c>
      <c r="AO69" s="69" t="str">
        <f t="shared" si="16"/>
        <v>AccelLimited</v>
      </c>
      <c r="AP69" s="61">
        <f t="shared" si="109"/>
        <v>0</v>
      </c>
      <c r="AQ69" s="71">
        <f t="shared" si="18"/>
        <v>0</v>
      </c>
      <c r="AR69" s="64">
        <f t="shared" si="114"/>
        <v>0</v>
      </c>
      <c r="AS69" s="72">
        <f t="shared" si="19"/>
        <v>0</v>
      </c>
      <c r="AT69" s="79">
        <f t="shared" si="20"/>
        <v>0</v>
      </c>
      <c r="AU69" s="76">
        <f t="shared" si="21"/>
        <v>0</v>
      </c>
      <c r="AV69"/>
      <c r="AW69" s="117">
        <f t="shared" si="110"/>
        <v>0</v>
      </c>
      <c r="AX69"/>
      <c r="AY69"/>
      <c r="AZ69" s="118">
        <f t="shared" si="112"/>
        <v>0.47333333333333338</v>
      </c>
      <c r="BA69" s="117">
        <f t="shared" si="84"/>
        <v>0</v>
      </c>
      <c r="BB69" s="113">
        <f t="shared" si="24"/>
        <v>0</v>
      </c>
      <c r="BC69" s="113">
        <f t="shared" si="25"/>
        <v>0</v>
      </c>
      <c r="BD69" s="118">
        <f t="shared" si="85"/>
        <v>0.47333333333333338</v>
      </c>
      <c r="BE69" s="114">
        <f t="shared" si="27"/>
        <v>0</v>
      </c>
      <c r="BF69" s="113">
        <f t="shared" si="28"/>
        <v>0</v>
      </c>
      <c r="BG69" s="113">
        <f t="shared" si="54"/>
        <v>0</v>
      </c>
      <c r="BH69" s="118">
        <f t="shared" si="55"/>
        <v>0.47333333333333338</v>
      </c>
      <c r="BI69" s="117">
        <f t="shared" si="29"/>
        <v>0</v>
      </c>
      <c r="BJ69" s="113">
        <f t="shared" si="86"/>
        <v>0</v>
      </c>
      <c r="BK69" s="113">
        <f t="shared" si="87"/>
        <v>0</v>
      </c>
      <c r="BL69" s="118">
        <f t="shared" si="88"/>
        <v>0.47333333333333338</v>
      </c>
      <c r="BM69" s="117">
        <f t="shared" si="89"/>
        <v>0</v>
      </c>
      <c r="BN69" s="113">
        <f t="shared" si="56"/>
        <v>0</v>
      </c>
      <c r="BO69" s="113">
        <f t="shared" si="57"/>
        <v>0</v>
      </c>
      <c r="BP69" s="118">
        <f t="shared" si="90"/>
        <v>0.47333333333333338</v>
      </c>
      <c r="BQ69" s="117">
        <f t="shared" si="91"/>
        <v>0</v>
      </c>
      <c r="BR69" s="113">
        <f t="shared" si="92"/>
        <v>0</v>
      </c>
      <c r="BS69" s="113">
        <f t="shared" si="93"/>
        <v>0</v>
      </c>
      <c r="BT69" s="118">
        <f t="shared" si="94"/>
        <v>0.47333333333333338</v>
      </c>
      <c r="BU69" s="117">
        <f t="shared" si="39"/>
        <v>0</v>
      </c>
      <c r="BV69" s="113">
        <f t="shared" si="115"/>
        <v>0</v>
      </c>
      <c r="BW69" s="113">
        <f t="shared" si="116"/>
        <v>0</v>
      </c>
      <c r="BX69" s="118">
        <f t="shared" si="117"/>
        <v>0.47333333333333338</v>
      </c>
      <c r="BY69" s="117">
        <f t="shared" si="118"/>
        <v>0</v>
      </c>
      <c r="BZ69" s="113">
        <f t="shared" si="119"/>
        <v>0</v>
      </c>
      <c r="CA69" s="113">
        <f t="shared" si="120"/>
        <v>0</v>
      </c>
      <c r="CB69" s="118">
        <f t="shared" si="121"/>
        <v>0.47333333333333338</v>
      </c>
      <c r="CC69"/>
      <c r="CD69"/>
      <c r="CE69" s="114">
        <f t="shared" si="59"/>
        <v>0.47333333333333338</v>
      </c>
      <c r="CF69" s="114">
        <f t="shared" si="60"/>
        <v>0</v>
      </c>
      <c r="CG69" s="114">
        <f t="shared" si="61"/>
        <v>0</v>
      </c>
      <c r="CH69" s="114">
        <f t="shared" si="62"/>
        <v>0</v>
      </c>
      <c r="CI69" s="114"/>
      <c r="CJ69" s="114">
        <v>8</v>
      </c>
      <c r="CK69" s="113">
        <v>9</v>
      </c>
      <c r="CL69" s="113">
        <f t="shared" si="123"/>
        <v>10</v>
      </c>
      <c r="CM69" s="113">
        <f t="shared" si="123"/>
        <v>11</v>
      </c>
      <c r="CN69" s="113">
        <f t="shared" si="123"/>
        <v>12</v>
      </c>
      <c r="DB69" s="88"/>
      <c r="DC69" s="88"/>
      <c r="DD69" s="88"/>
      <c r="DE69" s="88"/>
      <c r="DF69" s="88"/>
      <c r="DG69" s="40"/>
      <c r="DH69" s="88"/>
    </row>
    <row r="70" spans="1:112" x14ac:dyDescent="0.25">
      <c r="A70" s="305" t="s">
        <v>438</v>
      </c>
      <c r="B70" s="306" t="s">
        <v>579</v>
      </c>
      <c r="C70" s="315">
        <f t="shared" si="80"/>
        <v>0</v>
      </c>
      <c r="D70" s="308">
        <v>0</v>
      </c>
      <c r="E70" s="315">
        <f t="shared" si="78"/>
        <v>0</v>
      </c>
      <c r="F70" s="307">
        <v>0</v>
      </c>
      <c r="G70" s="309" t="s">
        <v>213</v>
      </c>
      <c r="H70" s="308" t="s">
        <v>546</v>
      </c>
      <c r="I70" s="310" t="s">
        <v>422</v>
      </c>
      <c r="J70" s="311">
        <v>3500</v>
      </c>
      <c r="K70" s="311">
        <v>30000</v>
      </c>
      <c r="L70" s="312">
        <v>800000</v>
      </c>
      <c r="M70" s="313">
        <f t="shared" si="74"/>
        <v>0</v>
      </c>
      <c r="N70" s="314">
        <f t="shared" si="99"/>
        <v>0</v>
      </c>
      <c r="O70" s="139">
        <f t="shared" si="122"/>
        <v>0</v>
      </c>
      <c r="P70" s="133">
        <f>O70/3.7</f>
        <v>0</v>
      </c>
      <c r="Q70" s="80">
        <f>IF((O70-$C$5)&gt;0,(O70-$C$5)/($C$4-$C$5),0)</f>
        <v>0</v>
      </c>
      <c r="R70" s="319">
        <f t="shared" si="75"/>
        <v>0</v>
      </c>
      <c r="S70" s="320">
        <f t="shared" si="81"/>
        <v>0</v>
      </c>
      <c r="T70" s="320">
        <f t="shared" si="82"/>
        <v>0</v>
      </c>
      <c r="U70" s="321">
        <f t="shared" si="79"/>
        <v>0.47333333333333338</v>
      </c>
      <c r="V70"/>
      <c r="W70" s="424">
        <f t="shared" si="48"/>
        <v>0</v>
      </c>
      <c r="X70" s="77">
        <f t="shared" si="49"/>
        <v>0</v>
      </c>
      <c r="Y70" s="77">
        <f>IF(F70&gt;0,(4/F70)*(4/F70)*W70,0)</f>
        <v>0</v>
      </c>
      <c r="Z70" s="75">
        <f>'Project description'!$I$6</f>
        <v>1.79</v>
      </c>
      <c r="AA70" s="75">
        <f>VLOOKUP(G70,'Project description'!$H$21:$I$24,2,0)</f>
        <v>40000</v>
      </c>
      <c r="AB70" s="86">
        <f>AB69+E69</f>
        <v>0</v>
      </c>
      <c r="AC70" s="144">
        <f>E70</f>
        <v>0</v>
      </c>
      <c r="AD70" s="76">
        <f>IF($I70="Best Fit",W70,J70)</f>
        <v>0</v>
      </c>
      <c r="AE70" s="76">
        <f>IF($I70="Best Fit",X70,K70)</f>
        <v>0</v>
      </c>
      <c r="AF70" s="76">
        <f>IF($I70="Best Fit",Y70,L70)</f>
        <v>0</v>
      </c>
      <c r="AG70" s="66">
        <f>IF(AF70 &lt;&gt; 0,POWER(E70/(2*AF70),1/3),0)</f>
        <v>0</v>
      </c>
      <c r="AH70" s="67" t="str">
        <f>IF(AND(AF70*AG70&lt;AE70,AF70*AG70*AG70&lt;AD70),"JerkOnly",IF(AF70*AD70&lt;AE70*AE70,"JerkVelocity","AccelReached"))</f>
        <v>AccelReached</v>
      </c>
      <c r="AI70" s="66">
        <f>IF(AND(AH70="JerkVelocity",AF70&lt;&gt;0),SQRT((AD70/AF70)),0)</f>
        <v>0</v>
      </c>
      <c r="AJ70" s="68">
        <f>IF(AND(AH70="JerkVelocity",AD70 &gt; 0),E70/AD70-2*AI70,0)</f>
        <v>0</v>
      </c>
      <c r="AK70" s="61">
        <f>IF(AND(AH70="AccelReached",AF70 &lt;&gt;0),AE70/AF70,0)</f>
        <v>0</v>
      </c>
      <c r="AL70" s="62">
        <f>IF(AH70="AccelReached",AE70*AK70/2,0)</f>
        <v>0</v>
      </c>
      <c r="AM70" s="61">
        <f>IF(AND(AH70="AccelReached",AE70&lt;&gt;0),(AD70-2*AL70)/AE70,0)</f>
        <v>0</v>
      </c>
      <c r="AN70" s="61">
        <f>IF(AND(AH70="AccelReached", AD70&lt;&gt;0),(E70-(AK70*AL70*4+AM70*AL70*2+AE70*AM70*AK70*2 +AM70*AM70*AE70))/AD70,0)</f>
        <v>0</v>
      </c>
      <c r="AO70" s="69" t="str">
        <f>IF(AN70&gt;0,"VelocityReached","AccelLimited")</f>
        <v>AccelLimited</v>
      </c>
      <c r="AP70" s="61">
        <f>IF(AND(AO70="AccelLimited",AH70="AccelReached",AE70&lt;&gt;0),-1.5*AK70+SQRT(AK70*AK70/4+E70/AE70),0)</f>
        <v>0</v>
      </c>
      <c r="AQ70" s="71">
        <f>IF(AK70&lt;&gt;0,AK70,IF(AI70&lt;&gt;0,AI70,AG70))</f>
        <v>0</v>
      </c>
      <c r="AR70" s="64">
        <f>IF(AO70="AccelLimited",AP70,AM70)</f>
        <v>0</v>
      </c>
      <c r="AS70" s="72">
        <f>IF(AN70&gt;0,AN70,IF(AJ70&gt;0,AJ70,0))</f>
        <v>0</v>
      </c>
      <c r="AT70" s="79">
        <f>AQ70*AQ70*AF70+AR70*AE70</f>
        <v>0</v>
      </c>
      <c r="AU70" s="76">
        <f>IF(OR(AP70&gt;0,AN70&gt;0),AE70,AQ70*AF70)</f>
        <v>0</v>
      </c>
      <c r="AV70"/>
      <c r="AW70" s="117">
        <f>C70</f>
        <v>0</v>
      </c>
      <c r="AX70"/>
      <c r="AY70"/>
      <c r="AZ70" s="118">
        <f>IF(A70="Process",F70+CB69,CB69)</f>
        <v>0.47333333333333338</v>
      </c>
      <c r="BA70" s="117">
        <f>1/6*AF70*AQ70*AQ70*AQ70+AW70</f>
        <v>0</v>
      </c>
      <c r="BB70" s="113">
        <f>0.5*AF70*AQ70*AQ70</f>
        <v>0</v>
      </c>
      <c r="BC70" s="113">
        <f>AF70*AQ70</f>
        <v>0</v>
      </c>
      <c r="BD70" s="118">
        <f>AQ70+AZ70</f>
        <v>0.47333333333333338</v>
      </c>
      <c r="BE70" s="114">
        <f>BA70+BB70*AR70+0.5*BC70*AR70*AR70</f>
        <v>0</v>
      </c>
      <c r="BF70" s="113">
        <f>BB70+AU70*AR70</f>
        <v>0</v>
      </c>
      <c r="BG70" s="113">
        <f>BC70</f>
        <v>0</v>
      </c>
      <c r="BH70" s="118">
        <f>BD70+AR70</f>
        <v>0.47333333333333338</v>
      </c>
      <c r="BI70" s="117">
        <f>BE70+BF70*AQ70+0.5*BG70*AQ70*AQ70-1/6*AF70*AQ70*AQ70*AQ70</f>
        <v>0</v>
      </c>
      <c r="BJ70" s="113">
        <f>BF70+BG70*AQ70-0.5*AF70*AQ70*AQ70</f>
        <v>0</v>
      </c>
      <c r="BK70" s="113">
        <f>BG70-AF70*AQ70</f>
        <v>0</v>
      </c>
      <c r="BL70" s="118">
        <f>BH70+AQ70</f>
        <v>0.47333333333333338</v>
      </c>
      <c r="BM70" s="117">
        <f>BI70+AS70*AD70</f>
        <v>0</v>
      </c>
      <c r="BN70" s="113">
        <f>BJ70</f>
        <v>0</v>
      </c>
      <c r="BO70" s="113">
        <f>BK70</f>
        <v>0</v>
      </c>
      <c r="BP70" s="118">
        <f>BL70+AS70</f>
        <v>0.47333333333333338</v>
      </c>
      <c r="BQ70" s="117">
        <f>BM70+BN70*AQ70-0.5*BO70*AQ70*AQ70-1/6*AF70*AQ70*AQ70*AQ70</f>
        <v>0</v>
      </c>
      <c r="BR70" s="113">
        <f>BN70+BO70*AQ70-0.5*AF70*AQ70*AQ70</f>
        <v>0</v>
      </c>
      <c r="BS70" s="113">
        <f>BO70-AF70*AQ70</f>
        <v>0</v>
      </c>
      <c r="BT70" s="118">
        <f>BP70+AQ70</f>
        <v>0.47333333333333338</v>
      </c>
      <c r="BU70" s="117">
        <f>BQ70+BR70*AR70+0.5*BS70*AR70*AR70</f>
        <v>0</v>
      </c>
      <c r="BV70" s="113">
        <f>BR70+BS70*AR70</f>
        <v>0</v>
      </c>
      <c r="BW70" s="113">
        <f>BS70</f>
        <v>0</v>
      </c>
      <c r="BX70" s="118">
        <f>BT70+AR70</f>
        <v>0.47333333333333338</v>
      </c>
      <c r="BY70" s="117">
        <f>BU70+BV70*AQ70+0.5*BW70*AQ70*AQ70+1/6*AF70*AQ70*AQ70*AQ70</f>
        <v>0</v>
      </c>
      <c r="BZ70" s="113">
        <f>BV70+BW70*AQ70+0.5*AF70*AQ70*AQ70</f>
        <v>0</v>
      </c>
      <c r="CA70" s="113">
        <f>BW70+AF70*AQ70</f>
        <v>0</v>
      </c>
      <c r="CB70" s="118">
        <f>BX70+AQ70</f>
        <v>0.47333333333333338</v>
      </c>
      <c r="CC70"/>
      <c r="CD70"/>
      <c r="CE70" s="114">
        <f t="shared" si="59"/>
        <v>0.47333333333333338</v>
      </c>
      <c r="CF70" s="114">
        <f t="shared" si="60"/>
        <v>0</v>
      </c>
      <c r="CG70" s="114">
        <f t="shared" si="61"/>
        <v>0</v>
      </c>
      <c r="CH70" s="114">
        <f t="shared" si="62"/>
        <v>0</v>
      </c>
      <c r="CI70" s="114"/>
      <c r="CJ70" s="114">
        <v>8</v>
      </c>
      <c r="CK70" s="113">
        <v>13</v>
      </c>
      <c r="CL70" s="113">
        <f t="shared" ref="CL70:CN71" si="124">CK70+1</f>
        <v>14</v>
      </c>
      <c r="CM70" s="113">
        <f t="shared" si="124"/>
        <v>15</v>
      </c>
      <c r="CN70" s="113">
        <f t="shared" si="124"/>
        <v>16</v>
      </c>
      <c r="DB70" s="88"/>
      <c r="DC70" s="88"/>
      <c r="DD70" s="88"/>
      <c r="DE70" s="88"/>
      <c r="DF70" s="88"/>
      <c r="DG70" s="42"/>
      <c r="DH70" s="88"/>
    </row>
    <row r="71" spans="1:112" x14ac:dyDescent="0.25">
      <c r="A71" s="93" t="s">
        <v>438</v>
      </c>
      <c r="B71" s="282" t="s">
        <v>579</v>
      </c>
      <c r="C71" s="140">
        <f t="shared" si="80"/>
        <v>0</v>
      </c>
      <c r="D71" s="89">
        <v>0</v>
      </c>
      <c r="E71" s="140">
        <f t="shared" si="78"/>
        <v>0</v>
      </c>
      <c r="F71" s="41">
        <v>0</v>
      </c>
      <c r="G71" s="98" t="s">
        <v>213</v>
      </c>
      <c r="H71" s="171" t="s">
        <v>546</v>
      </c>
      <c r="I71" s="137" t="s">
        <v>422</v>
      </c>
      <c r="J71" s="132">
        <v>3500</v>
      </c>
      <c r="K71" s="132">
        <v>30000</v>
      </c>
      <c r="L71" s="148">
        <v>800000</v>
      </c>
      <c r="M71" s="151">
        <f t="shared" si="74"/>
        <v>0</v>
      </c>
      <c r="N71" s="139">
        <f t="shared" si="99"/>
        <v>0</v>
      </c>
      <c r="O71" s="139">
        <f t="shared" si="122"/>
        <v>0</v>
      </c>
      <c r="P71" s="133">
        <f t="shared" ref="P71:P120" si="125">O71/3.7</f>
        <v>0</v>
      </c>
      <c r="Q71" s="80">
        <f t="shared" ref="Q71:Q120" si="126">IF((O71-$C$5)&gt;0,(O71-$C$5)/($C$4-$C$5),0)</f>
        <v>0</v>
      </c>
      <c r="R71" s="322">
        <f t="shared" si="75"/>
        <v>0</v>
      </c>
      <c r="S71" s="323">
        <f t="shared" si="81"/>
        <v>0</v>
      </c>
      <c r="T71" s="323">
        <f t="shared" si="82"/>
        <v>0</v>
      </c>
      <c r="U71" s="324">
        <f t="shared" si="79"/>
        <v>0.47333333333333338</v>
      </c>
      <c r="V71"/>
      <c r="W71" s="424">
        <f t="shared" si="48"/>
        <v>0</v>
      </c>
      <c r="X71" s="77">
        <f t="shared" si="49"/>
        <v>0</v>
      </c>
      <c r="Y71" s="77">
        <f t="shared" ref="Y71:Y120" si="127">IF(F71&gt;0,(4/F71)*(4/F71)*W71,0)</f>
        <v>0</v>
      </c>
      <c r="Z71" s="75">
        <f>'Project description'!$I$6</f>
        <v>1.79</v>
      </c>
      <c r="AA71" s="75">
        <f>VLOOKUP(G71,'Project description'!$H$21:$I$24,2,0)</f>
        <v>40000</v>
      </c>
      <c r="AB71" s="86">
        <f t="shared" ref="AB71:AB120" si="128">AB70+E70</f>
        <v>0</v>
      </c>
      <c r="AC71" s="144">
        <f t="shared" ref="AC71:AC120" si="129">E71</f>
        <v>0</v>
      </c>
      <c r="AD71" s="76">
        <f t="shared" ref="AD71:AD120" si="130">IF($I71="Best Fit",W71,J71)</f>
        <v>0</v>
      </c>
      <c r="AE71" s="76">
        <f t="shared" ref="AE71:AE120" si="131">IF($I71="Best Fit",X71,K71)</f>
        <v>0</v>
      </c>
      <c r="AF71" s="76">
        <f t="shared" ref="AF71:AF120" si="132">IF($I71="Best Fit",Y71,L71)</f>
        <v>0</v>
      </c>
      <c r="AG71" s="66">
        <f t="shared" ref="AG71:AG120" si="133">IF(AF71 &lt;&gt; 0,POWER(E71/(2*AF71),1/3),0)</f>
        <v>0</v>
      </c>
      <c r="AH71" s="67" t="str">
        <f t="shared" ref="AH71:AH120" si="134">IF(AND(AF71*AG71&lt;AE71,AF71*AG71*AG71&lt;AD71),"JerkOnly",IF(AF71*AD71&lt;AE71*AE71,"JerkVelocity","AccelReached"))</f>
        <v>AccelReached</v>
      </c>
      <c r="AI71" s="66">
        <f t="shared" ref="AI71:AI120" si="135">IF(AND(AH71="JerkVelocity",AF71&lt;&gt;0),SQRT((AD71/AF71)),0)</f>
        <v>0</v>
      </c>
      <c r="AJ71" s="68">
        <f t="shared" ref="AJ71:AJ120" si="136">IF(AND(AH71="JerkVelocity",AD71 &gt; 0),E71/AD71-2*AI71,0)</f>
        <v>0</v>
      </c>
      <c r="AK71" s="61">
        <f t="shared" ref="AK71:AK120" si="137">IF(AND(AH71="AccelReached",AF71 &lt;&gt;0),AE71/AF71,0)</f>
        <v>0</v>
      </c>
      <c r="AL71" s="62">
        <f t="shared" ref="AL71:AL120" si="138">IF(AH71="AccelReached",AE71*AK71/2,0)</f>
        <v>0</v>
      </c>
      <c r="AM71" s="61">
        <f t="shared" ref="AM71:AM120" si="139">IF(AND(AH71="AccelReached",AE71&lt;&gt;0),(AD71-2*AL71)/AE71,0)</f>
        <v>0</v>
      </c>
      <c r="AN71" s="61">
        <f t="shared" ref="AN71:AN120" si="140">IF(AND(AH71="AccelReached", AD71&lt;&gt;0),(E71-(AK71*AL71*4+AM71*AL71*2+AE71*AM71*AK71*2 +AM71*AM71*AE71))/AD71,0)</f>
        <v>0</v>
      </c>
      <c r="AO71" s="69" t="str">
        <f t="shared" ref="AO71:AO120" si="141">IF(AN71&gt;0,"VelocityReached","AccelLimited")</f>
        <v>AccelLimited</v>
      </c>
      <c r="AP71" s="61">
        <f t="shared" ref="AP71:AP120" si="142">IF(AND(AO71="AccelLimited",AH71="AccelReached",AE71&lt;&gt;0),-1.5*AK71+SQRT(AK71*AK71/4+E71/AE71),0)</f>
        <v>0</v>
      </c>
      <c r="AQ71" s="71">
        <f t="shared" ref="AQ71:AQ120" si="143">IF(AK71&lt;&gt;0,AK71,IF(AI71&lt;&gt;0,AI71,AG71))</f>
        <v>0</v>
      </c>
      <c r="AR71" s="64">
        <f t="shared" ref="AR71:AR120" si="144">IF(AO71="AccelLimited",AP71,AM71)</f>
        <v>0</v>
      </c>
      <c r="AS71" s="72">
        <f t="shared" ref="AS71:AS120" si="145">IF(AN71&gt;0,AN71,IF(AJ71&gt;0,AJ71,0))</f>
        <v>0</v>
      </c>
      <c r="AT71" s="79">
        <f t="shared" ref="AT71:AT120" si="146">AQ71*AQ71*AF71+AR71*AE71</f>
        <v>0</v>
      </c>
      <c r="AU71" s="76">
        <f t="shared" ref="AU71:AU120" si="147">IF(OR(AP71&gt;0,AN71&gt;0),AE71,AQ71*AF71)</f>
        <v>0</v>
      </c>
      <c r="AV71"/>
      <c r="AW71" s="117">
        <f t="shared" ref="AW71:AW120" si="148">C71</f>
        <v>0</v>
      </c>
      <c r="AX71"/>
      <c r="AY71"/>
      <c r="AZ71" s="118">
        <f t="shared" ref="AZ71:AZ120" si="149">IF(A71="Process",F71+CB70,CB70)</f>
        <v>0.47333333333333338</v>
      </c>
      <c r="BA71" s="117">
        <f t="shared" ref="BA71:BA120" si="150">1/6*AF71*AQ71*AQ71*AQ71+AW71</f>
        <v>0</v>
      </c>
      <c r="BB71" s="113">
        <f t="shared" ref="BB71:BB120" si="151">0.5*AF71*AQ71*AQ71</f>
        <v>0</v>
      </c>
      <c r="BC71" s="113">
        <f t="shared" ref="BC71:BC120" si="152">AF71*AQ71</f>
        <v>0</v>
      </c>
      <c r="BD71" s="118">
        <f t="shared" ref="BD71:BD120" si="153">AQ71+AZ71</f>
        <v>0.47333333333333338</v>
      </c>
      <c r="BE71" s="114">
        <f t="shared" ref="BE71:BE120" si="154">BA71+BB71*AR71+0.5*BC71*AR71*AR71</f>
        <v>0</v>
      </c>
      <c r="BF71" s="113">
        <f t="shared" ref="BF71:BF120" si="155">BB71+AU71*AR71</f>
        <v>0</v>
      </c>
      <c r="BG71" s="113">
        <f t="shared" ref="BG71:BG120" si="156">BC71</f>
        <v>0</v>
      </c>
      <c r="BH71" s="118">
        <f t="shared" ref="BH71:BH120" si="157">BD71+AR71</f>
        <v>0.47333333333333338</v>
      </c>
      <c r="BI71" s="117">
        <f t="shared" ref="BI71:BI120" si="158">BE71+BF71*AQ71+0.5*BG71*AQ71*AQ71-1/6*AF71*AQ71*AQ71*AQ71</f>
        <v>0</v>
      </c>
      <c r="BJ71" s="113">
        <f t="shared" ref="BJ71:BJ120" si="159">BF71+BG71*AQ71-0.5*AF71*AQ71*AQ71</f>
        <v>0</v>
      </c>
      <c r="BK71" s="113">
        <f t="shared" ref="BK71:BK120" si="160">BG71-AF71*AQ71</f>
        <v>0</v>
      </c>
      <c r="BL71" s="118">
        <f t="shared" ref="BL71:BL120" si="161">BH71+AQ71</f>
        <v>0.47333333333333338</v>
      </c>
      <c r="BM71" s="117">
        <f t="shared" ref="BM71:BM120" si="162">BI71+AS71*AD71</f>
        <v>0</v>
      </c>
      <c r="BN71" s="113">
        <f t="shared" ref="BN71:BN120" si="163">BJ71</f>
        <v>0</v>
      </c>
      <c r="BO71" s="113">
        <f t="shared" ref="BO71:BO120" si="164">BK71</f>
        <v>0</v>
      </c>
      <c r="BP71" s="118">
        <f t="shared" ref="BP71:BP120" si="165">BL71+AS71</f>
        <v>0.47333333333333338</v>
      </c>
      <c r="BQ71" s="117">
        <f t="shared" ref="BQ71:BQ120" si="166">BM71+BN71*AQ71-0.5*BO71*AQ71*AQ71-1/6*AF71*AQ71*AQ71*AQ71</f>
        <v>0</v>
      </c>
      <c r="BR71" s="113">
        <f t="shared" ref="BR71:BR120" si="167">BN71+BO71*AQ71-0.5*AF71*AQ71*AQ71</f>
        <v>0</v>
      </c>
      <c r="BS71" s="113">
        <f t="shared" ref="BS71:BS120" si="168">BO71-AF71*AQ71</f>
        <v>0</v>
      </c>
      <c r="BT71" s="118">
        <f t="shared" ref="BT71:BT120" si="169">BP71+AQ71</f>
        <v>0.47333333333333338</v>
      </c>
      <c r="BU71" s="117">
        <f t="shared" ref="BU71:BU120" si="170">BQ71+BR71*AR71+0.5*BS71*AR71*AR71</f>
        <v>0</v>
      </c>
      <c r="BV71" s="113">
        <f t="shared" ref="BV71:BV120" si="171">BR71+BS71*AR71</f>
        <v>0</v>
      </c>
      <c r="BW71" s="113">
        <f t="shared" ref="BW71:BW120" si="172">BS71</f>
        <v>0</v>
      </c>
      <c r="BX71" s="118">
        <f t="shared" ref="BX71:BX120" si="173">BT71+AR71</f>
        <v>0.47333333333333338</v>
      </c>
      <c r="BY71" s="117">
        <f t="shared" ref="BY71:BY120" si="174">BU71+BV71*AQ71+0.5*BW71*AQ71*AQ71+1/6*AF71*AQ71*AQ71*AQ71</f>
        <v>0</v>
      </c>
      <c r="BZ71" s="113">
        <f t="shared" ref="BZ71:BZ120" si="175">BV71+BW71*AQ71+0.5*AF71*AQ71*AQ71</f>
        <v>0</v>
      </c>
      <c r="CA71" s="113">
        <f t="shared" ref="CA71:CA120" si="176">BW71+AF71*AQ71</f>
        <v>0</v>
      </c>
      <c r="CB71" s="118">
        <f t="shared" ref="CB71:CB120" si="177">BX71+AQ71</f>
        <v>0.47333333333333338</v>
      </c>
      <c r="CC71"/>
      <c r="CD71"/>
      <c r="CE71" s="114">
        <f t="shared" si="59"/>
        <v>0.47333333333333338</v>
      </c>
      <c r="CF71" s="114">
        <f t="shared" si="60"/>
        <v>0</v>
      </c>
      <c r="CG71" s="114">
        <f t="shared" si="61"/>
        <v>0</v>
      </c>
      <c r="CH71" s="114">
        <f t="shared" si="62"/>
        <v>0</v>
      </c>
      <c r="CI71" s="114"/>
      <c r="CJ71" s="114">
        <v>8</v>
      </c>
      <c r="CK71" s="113">
        <v>17</v>
      </c>
      <c r="CL71" s="113">
        <f t="shared" si="124"/>
        <v>18</v>
      </c>
      <c r="CM71" s="113">
        <f t="shared" si="124"/>
        <v>19</v>
      </c>
      <c r="CN71" s="113">
        <f t="shared" si="124"/>
        <v>20</v>
      </c>
      <c r="DB71" s="88"/>
      <c r="DC71" s="88"/>
      <c r="DD71" s="88"/>
      <c r="DE71" s="88"/>
      <c r="DF71" s="88"/>
      <c r="DG71" s="40"/>
      <c r="DH71" s="88"/>
    </row>
    <row r="72" spans="1:112" x14ac:dyDescent="0.25">
      <c r="A72" s="305" t="s">
        <v>438</v>
      </c>
      <c r="B72" s="306" t="s">
        <v>579</v>
      </c>
      <c r="C72" s="315">
        <f t="shared" si="80"/>
        <v>0</v>
      </c>
      <c r="D72" s="308">
        <v>0</v>
      </c>
      <c r="E72" s="315">
        <f t="shared" si="78"/>
        <v>0</v>
      </c>
      <c r="F72" s="307">
        <v>0</v>
      </c>
      <c r="G72" s="309" t="s">
        <v>213</v>
      </c>
      <c r="H72" s="308" t="s">
        <v>546</v>
      </c>
      <c r="I72" s="310" t="s">
        <v>422</v>
      </c>
      <c r="J72" s="311">
        <v>3500</v>
      </c>
      <c r="K72" s="311">
        <v>30000</v>
      </c>
      <c r="L72" s="312">
        <v>800000</v>
      </c>
      <c r="M72" s="313">
        <f t="shared" si="74"/>
        <v>0</v>
      </c>
      <c r="N72" s="314">
        <f t="shared" si="99"/>
        <v>0</v>
      </c>
      <c r="O72" s="139">
        <f t="shared" si="122"/>
        <v>0</v>
      </c>
      <c r="P72" s="133">
        <f t="shared" si="125"/>
        <v>0</v>
      </c>
      <c r="Q72" s="80">
        <f t="shared" si="126"/>
        <v>0</v>
      </c>
      <c r="R72" s="319">
        <f t="shared" si="75"/>
        <v>0</v>
      </c>
      <c r="S72" s="320">
        <f t="shared" si="81"/>
        <v>0</v>
      </c>
      <c r="T72" s="320">
        <f t="shared" si="82"/>
        <v>0</v>
      </c>
      <c r="U72" s="321">
        <f t="shared" si="79"/>
        <v>0.47333333333333338</v>
      </c>
      <c r="V72"/>
      <c r="W72" s="424">
        <f t="shared" si="48"/>
        <v>0</v>
      </c>
      <c r="X72" s="77">
        <f t="shared" si="49"/>
        <v>0</v>
      </c>
      <c r="Y72" s="77">
        <f t="shared" si="127"/>
        <v>0</v>
      </c>
      <c r="Z72" s="75">
        <f>'Project description'!$I$6</f>
        <v>1.79</v>
      </c>
      <c r="AA72" s="75">
        <f>VLOOKUP(G72,'Project description'!$H$21:$I$24,2,0)</f>
        <v>40000</v>
      </c>
      <c r="AB72" s="86">
        <f t="shared" si="128"/>
        <v>0</v>
      </c>
      <c r="AC72" s="144">
        <f t="shared" si="129"/>
        <v>0</v>
      </c>
      <c r="AD72" s="76">
        <f t="shared" si="130"/>
        <v>0</v>
      </c>
      <c r="AE72" s="76">
        <f t="shared" si="131"/>
        <v>0</v>
      </c>
      <c r="AF72" s="76">
        <f t="shared" si="132"/>
        <v>0</v>
      </c>
      <c r="AG72" s="66">
        <f t="shared" si="133"/>
        <v>0</v>
      </c>
      <c r="AH72" s="67" t="str">
        <f t="shared" si="134"/>
        <v>AccelReached</v>
      </c>
      <c r="AI72" s="66">
        <f t="shared" si="135"/>
        <v>0</v>
      </c>
      <c r="AJ72" s="68">
        <f t="shared" si="136"/>
        <v>0</v>
      </c>
      <c r="AK72" s="61">
        <f t="shared" si="137"/>
        <v>0</v>
      </c>
      <c r="AL72" s="62">
        <f t="shared" si="138"/>
        <v>0</v>
      </c>
      <c r="AM72" s="61">
        <f t="shared" si="139"/>
        <v>0</v>
      </c>
      <c r="AN72" s="61">
        <f t="shared" si="140"/>
        <v>0</v>
      </c>
      <c r="AO72" s="69" t="str">
        <f t="shared" si="141"/>
        <v>AccelLimited</v>
      </c>
      <c r="AP72" s="61">
        <f t="shared" si="142"/>
        <v>0</v>
      </c>
      <c r="AQ72" s="71">
        <f t="shared" si="143"/>
        <v>0</v>
      </c>
      <c r="AR72" s="64">
        <f t="shared" si="144"/>
        <v>0</v>
      </c>
      <c r="AS72" s="72">
        <f t="shared" si="145"/>
        <v>0</v>
      </c>
      <c r="AT72" s="79">
        <f t="shared" si="146"/>
        <v>0</v>
      </c>
      <c r="AU72" s="76">
        <f t="shared" si="147"/>
        <v>0</v>
      </c>
      <c r="AV72"/>
      <c r="AW72" s="117">
        <f t="shared" si="148"/>
        <v>0</v>
      </c>
      <c r="AX72"/>
      <c r="AY72"/>
      <c r="AZ72" s="118">
        <f t="shared" si="149"/>
        <v>0.47333333333333338</v>
      </c>
      <c r="BA72" s="117">
        <f t="shared" si="150"/>
        <v>0</v>
      </c>
      <c r="BB72" s="113">
        <f t="shared" si="151"/>
        <v>0</v>
      </c>
      <c r="BC72" s="113">
        <f t="shared" si="152"/>
        <v>0</v>
      </c>
      <c r="BD72" s="118">
        <f t="shared" si="153"/>
        <v>0.47333333333333338</v>
      </c>
      <c r="BE72" s="114">
        <f t="shared" si="154"/>
        <v>0</v>
      </c>
      <c r="BF72" s="113">
        <f t="shared" si="155"/>
        <v>0</v>
      </c>
      <c r="BG72" s="113">
        <f t="shared" si="156"/>
        <v>0</v>
      </c>
      <c r="BH72" s="118">
        <f t="shared" si="157"/>
        <v>0.47333333333333338</v>
      </c>
      <c r="BI72" s="117">
        <f t="shared" si="158"/>
        <v>0</v>
      </c>
      <c r="BJ72" s="113">
        <f t="shared" si="159"/>
        <v>0</v>
      </c>
      <c r="BK72" s="113">
        <f t="shared" si="160"/>
        <v>0</v>
      </c>
      <c r="BL72" s="118">
        <f t="shared" si="161"/>
        <v>0.47333333333333338</v>
      </c>
      <c r="BM72" s="117">
        <f t="shared" si="162"/>
        <v>0</v>
      </c>
      <c r="BN72" s="113">
        <f t="shared" si="163"/>
        <v>0</v>
      </c>
      <c r="BO72" s="113">
        <f t="shared" si="164"/>
        <v>0</v>
      </c>
      <c r="BP72" s="118">
        <f t="shared" si="165"/>
        <v>0.47333333333333338</v>
      </c>
      <c r="BQ72" s="117">
        <f t="shared" si="166"/>
        <v>0</v>
      </c>
      <c r="BR72" s="113">
        <f t="shared" si="167"/>
        <v>0</v>
      </c>
      <c r="BS72" s="113">
        <f t="shared" si="168"/>
        <v>0</v>
      </c>
      <c r="BT72" s="118">
        <f t="shared" si="169"/>
        <v>0.47333333333333338</v>
      </c>
      <c r="BU72" s="117">
        <f t="shared" si="170"/>
        <v>0</v>
      </c>
      <c r="BV72" s="113">
        <f t="shared" si="171"/>
        <v>0</v>
      </c>
      <c r="BW72" s="113">
        <f t="shared" si="172"/>
        <v>0</v>
      </c>
      <c r="BX72" s="118">
        <f t="shared" si="173"/>
        <v>0.47333333333333338</v>
      </c>
      <c r="BY72" s="117">
        <f t="shared" si="174"/>
        <v>0</v>
      </c>
      <c r="BZ72" s="113">
        <f t="shared" si="175"/>
        <v>0</v>
      </c>
      <c r="CA72" s="113">
        <f t="shared" si="176"/>
        <v>0</v>
      </c>
      <c r="CB72" s="118">
        <f t="shared" si="177"/>
        <v>0.47333333333333338</v>
      </c>
      <c r="CC72"/>
      <c r="CD72"/>
      <c r="CE72" s="114">
        <f t="shared" si="59"/>
        <v>0.47333333333333338</v>
      </c>
      <c r="CF72" s="114">
        <f t="shared" si="60"/>
        <v>0</v>
      </c>
      <c r="CG72" s="114">
        <f t="shared" si="61"/>
        <v>0</v>
      </c>
      <c r="CH72" s="114">
        <f t="shared" si="62"/>
        <v>0</v>
      </c>
      <c r="CI72" s="114"/>
      <c r="CJ72" s="114">
        <v>8</v>
      </c>
      <c r="CK72" s="113">
        <v>21</v>
      </c>
      <c r="CL72" s="113">
        <f t="shared" ref="CL72:CN90" si="178">CK72+1</f>
        <v>22</v>
      </c>
      <c r="CM72" s="113">
        <f t="shared" si="178"/>
        <v>23</v>
      </c>
      <c r="CN72" s="113">
        <f t="shared" si="178"/>
        <v>24</v>
      </c>
      <c r="DB72" s="88"/>
      <c r="DC72" s="88"/>
      <c r="DD72" s="88"/>
      <c r="DE72" s="88"/>
      <c r="DF72" s="88"/>
      <c r="DG72" s="40"/>
      <c r="DH72" s="88"/>
    </row>
    <row r="73" spans="1:112" x14ac:dyDescent="0.25">
      <c r="A73" s="93" t="s">
        <v>438</v>
      </c>
      <c r="B73" s="282" t="s">
        <v>579</v>
      </c>
      <c r="C73" s="140">
        <f t="shared" si="80"/>
        <v>0</v>
      </c>
      <c r="D73" s="89">
        <v>0</v>
      </c>
      <c r="E73" s="140">
        <f t="shared" si="78"/>
        <v>0</v>
      </c>
      <c r="F73" s="41">
        <v>0</v>
      </c>
      <c r="G73" s="98" t="s">
        <v>213</v>
      </c>
      <c r="H73" s="171" t="s">
        <v>546</v>
      </c>
      <c r="I73" s="137" t="s">
        <v>422</v>
      </c>
      <c r="J73" s="132">
        <v>3500</v>
      </c>
      <c r="K73" s="132">
        <v>30000</v>
      </c>
      <c r="L73" s="148">
        <v>800000</v>
      </c>
      <c r="M73" s="151">
        <f t="shared" si="74"/>
        <v>0</v>
      </c>
      <c r="N73" s="139">
        <f t="shared" si="99"/>
        <v>0</v>
      </c>
      <c r="O73" s="139">
        <f t="shared" si="122"/>
        <v>0</v>
      </c>
      <c r="P73" s="133">
        <f t="shared" si="125"/>
        <v>0</v>
      </c>
      <c r="Q73" s="80">
        <f t="shared" si="126"/>
        <v>0</v>
      </c>
      <c r="R73" s="322">
        <f t="shared" si="75"/>
        <v>0</v>
      </c>
      <c r="S73" s="323">
        <f t="shared" si="81"/>
        <v>0</v>
      </c>
      <c r="T73" s="323">
        <f t="shared" si="82"/>
        <v>0</v>
      </c>
      <c r="U73" s="324">
        <f t="shared" si="79"/>
        <v>0.47333333333333338</v>
      </c>
      <c r="V73"/>
      <c r="W73" s="424">
        <f t="shared" si="48"/>
        <v>0</v>
      </c>
      <c r="X73" s="77">
        <f t="shared" si="49"/>
        <v>0</v>
      </c>
      <c r="Y73" s="77">
        <f t="shared" si="127"/>
        <v>0</v>
      </c>
      <c r="Z73" s="75">
        <f>'Project description'!$I$6</f>
        <v>1.79</v>
      </c>
      <c r="AA73" s="75">
        <f>VLOOKUP(G73,'Project description'!$H$21:$I$24,2,0)</f>
        <v>40000</v>
      </c>
      <c r="AB73" s="86">
        <f t="shared" si="128"/>
        <v>0</v>
      </c>
      <c r="AC73" s="144">
        <f t="shared" si="129"/>
        <v>0</v>
      </c>
      <c r="AD73" s="76">
        <f t="shared" si="130"/>
        <v>0</v>
      </c>
      <c r="AE73" s="76">
        <f t="shared" si="131"/>
        <v>0</v>
      </c>
      <c r="AF73" s="76">
        <f t="shared" si="132"/>
        <v>0</v>
      </c>
      <c r="AG73" s="66">
        <f t="shared" si="133"/>
        <v>0</v>
      </c>
      <c r="AH73" s="67" t="str">
        <f t="shared" si="134"/>
        <v>AccelReached</v>
      </c>
      <c r="AI73" s="66">
        <f t="shared" si="135"/>
        <v>0</v>
      </c>
      <c r="AJ73" s="68">
        <f t="shared" si="136"/>
        <v>0</v>
      </c>
      <c r="AK73" s="61">
        <f t="shared" si="137"/>
        <v>0</v>
      </c>
      <c r="AL73" s="62">
        <f t="shared" si="138"/>
        <v>0</v>
      </c>
      <c r="AM73" s="61">
        <f t="shared" si="139"/>
        <v>0</v>
      </c>
      <c r="AN73" s="61">
        <f t="shared" si="140"/>
        <v>0</v>
      </c>
      <c r="AO73" s="69" t="str">
        <f t="shared" si="141"/>
        <v>AccelLimited</v>
      </c>
      <c r="AP73" s="61">
        <f t="shared" si="142"/>
        <v>0</v>
      </c>
      <c r="AQ73" s="71">
        <f t="shared" si="143"/>
        <v>0</v>
      </c>
      <c r="AR73" s="64">
        <f t="shared" si="144"/>
        <v>0</v>
      </c>
      <c r="AS73" s="72">
        <f t="shared" si="145"/>
        <v>0</v>
      </c>
      <c r="AT73" s="79">
        <f t="shared" si="146"/>
        <v>0</v>
      </c>
      <c r="AU73" s="76">
        <f t="shared" si="147"/>
        <v>0</v>
      </c>
      <c r="AV73"/>
      <c r="AW73" s="117">
        <f t="shared" si="148"/>
        <v>0</v>
      </c>
      <c r="AX73"/>
      <c r="AY73"/>
      <c r="AZ73" s="118">
        <f t="shared" si="149"/>
        <v>0.47333333333333338</v>
      </c>
      <c r="BA73" s="117">
        <f t="shared" si="150"/>
        <v>0</v>
      </c>
      <c r="BB73" s="113">
        <f t="shared" si="151"/>
        <v>0</v>
      </c>
      <c r="BC73" s="113">
        <f t="shared" si="152"/>
        <v>0</v>
      </c>
      <c r="BD73" s="118">
        <f t="shared" si="153"/>
        <v>0.47333333333333338</v>
      </c>
      <c r="BE73" s="114">
        <f t="shared" si="154"/>
        <v>0</v>
      </c>
      <c r="BF73" s="113">
        <f t="shared" si="155"/>
        <v>0</v>
      </c>
      <c r="BG73" s="113">
        <f t="shared" si="156"/>
        <v>0</v>
      </c>
      <c r="BH73" s="118">
        <f t="shared" si="157"/>
        <v>0.47333333333333338</v>
      </c>
      <c r="BI73" s="117">
        <f t="shared" si="158"/>
        <v>0</v>
      </c>
      <c r="BJ73" s="113">
        <f t="shared" si="159"/>
        <v>0</v>
      </c>
      <c r="BK73" s="113">
        <f t="shared" si="160"/>
        <v>0</v>
      </c>
      <c r="BL73" s="118">
        <f t="shared" si="161"/>
        <v>0.47333333333333338</v>
      </c>
      <c r="BM73" s="117">
        <f t="shared" si="162"/>
        <v>0</v>
      </c>
      <c r="BN73" s="113">
        <f t="shared" si="163"/>
        <v>0</v>
      </c>
      <c r="BO73" s="113">
        <f t="shared" si="164"/>
        <v>0</v>
      </c>
      <c r="BP73" s="118">
        <f t="shared" si="165"/>
        <v>0.47333333333333338</v>
      </c>
      <c r="BQ73" s="117">
        <f t="shared" si="166"/>
        <v>0</v>
      </c>
      <c r="BR73" s="113">
        <f t="shared" si="167"/>
        <v>0</v>
      </c>
      <c r="BS73" s="113">
        <f t="shared" si="168"/>
        <v>0</v>
      </c>
      <c r="BT73" s="118">
        <f t="shared" si="169"/>
        <v>0.47333333333333338</v>
      </c>
      <c r="BU73" s="117">
        <f t="shared" si="170"/>
        <v>0</v>
      </c>
      <c r="BV73" s="113">
        <f t="shared" si="171"/>
        <v>0</v>
      </c>
      <c r="BW73" s="113">
        <f t="shared" si="172"/>
        <v>0</v>
      </c>
      <c r="BX73" s="118">
        <f t="shared" si="173"/>
        <v>0.47333333333333338</v>
      </c>
      <c r="BY73" s="117">
        <f t="shared" si="174"/>
        <v>0</v>
      </c>
      <c r="BZ73" s="113">
        <f t="shared" si="175"/>
        <v>0</v>
      </c>
      <c r="CA73" s="113">
        <f t="shared" si="176"/>
        <v>0</v>
      </c>
      <c r="CB73" s="118">
        <f t="shared" si="177"/>
        <v>0.47333333333333338</v>
      </c>
      <c r="CC73"/>
      <c r="CD73"/>
      <c r="CE73" s="114">
        <f t="shared" si="59"/>
        <v>0.47333333333333338</v>
      </c>
      <c r="CF73" s="114">
        <f t="shared" si="60"/>
        <v>0</v>
      </c>
      <c r="CG73" s="114">
        <f t="shared" si="61"/>
        <v>0</v>
      </c>
      <c r="CH73" s="114">
        <f t="shared" si="62"/>
        <v>0</v>
      </c>
      <c r="CI73" s="114"/>
      <c r="CJ73" s="114">
        <v>8</v>
      </c>
      <c r="CK73" s="113">
        <v>25</v>
      </c>
      <c r="CL73" s="113">
        <f t="shared" si="178"/>
        <v>26</v>
      </c>
      <c r="CM73" s="113">
        <f t="shared" si="178"/>
        <v>27</v>
      </c>
      <c r="CN73" s="113">
        <f t="shared" si="178"/>
        <v>28</v>
      </c>
      <c r="DB73" s="88"/>
      <c r="DC73" s="88"/>
      <c r="DD73" s="88"/>
      <c r="DE73" s="88"/>
      <c r="DF73" s="88"/>
      <c r="DG73" s="40"/>
      <c r="DH73" s="88"/>
    </row>
    <row r="74" spans="1:112" x14ac:dyDescent="0.25">
      <c r="A74" s="305" t="s">
        <v>438</v>
      </c>
      <c r="B74" s="306" t="s">
        <v>579</v>
      </c>
      <c r="C74" s="315">
        <f t="shared" si="80"/>
        <v>0</v>
      </c>
      <c r="D74" s="308">
        <v>0</v>
      </c>
      <c r="E74" s="315">
        <f t="shared" si="78"/>
        <v>0</v>
      </c>
      <c r="F74" s="307">
        <v>0</v>
      </c>
      <c r="G74" s="309" t="s">
        <v>213</v>
      </c>
      <c r="H74" s="308" t="s">
        <v>546</v>
      </c>
      <c r="I74" s="310" t="s">
        <v>422</v>
      </c>
      <c r="J74" s="311">
        <v>3500</v>
      </c>
      <c r="K74" s="311">
        <v>30000</v>
      </c>
      <c r="L74" s="312">
        <v>800000</v>
      </c>
      <c r="M74" s="313">
        <f t="shared" si="74"/>
        <v>0</v>
      </c>
      <c r="N74" s="314">
        <f t="shared" si="99"/>
        <v>0</v>
      </c>
      <c r="O74" s="139">
        <f t="shared" si="122"/>
        <v>0</v>
      </c>
      <c r="P74" s="133">
        <f t="shared" si="125"/>
        <v>0</v>
      </c>
      <c r="Q74" s="80">
        <f t="shared" si="126"/>
        <v>0</v>
      </c>
      <c r="R74" s="319">
        <f t="shared" si="75"/>
        <v>0</v>
      </c>
      <c r="S74" s="320">
        <f t="shared" si="81"/>
        <v>0</v>
      </c>
      <c r="T74" s="320">
        <f t="shared" si="82"/>
        <v>0</v>
      </c>
      <c r="U74" s="321">
        <f t="shared" si="79"/>
        <v>0.47333333333333338</v>
      </c>
      <c r="V74"/>
      <c r="W74" s="424">
        <f t="shared" si="48"/>
        <v>0</v>
      </c>
      <c r="X74" s="77">
        <f t="shared" si="49"/>
        <v>0</v>
      </c>
      <c r="Y74" s="77">
        <f t="shared" si="127"/>
        <v>0</v>
      </c>
      <c r="Z74" s="75">
        <f>'Project description'!$I$6</f>
        <v>1.79</v>
      </c>
      <c r="AA74" s="75">
        <f>VLOOKUP(G74,'Project description'!$H$21:$I$24,2,0)</f>
        <v>40000</v>
      </c>
      <c r="AB74" s="86">
        <f t="shared" si="128"/>
        <v>0</v>
      </c>
      <c r="AC74" s="144">
        <f t="shared" si="129"/>
        <v>0</v>
      </c>
      <c r="AD74" s="76">
        <f t="shared" si="130"/>
        <v>0</v>
      </c>
      <c r="AE74" s="76">
        <f t="shared" si="131"/>
        <v>0</v>
      </c>
      <c r="AF74" s="76">
        <f t="shared" si="132"/>
        <v>0</v>
      </c>
      <c r="AG74" s="66">
        <f t="shared" si="133"/>
        <v>0</v>
      </c>
      <c r="AH74" s="67" t="str">
        <f t="shared" si="134"/>
        <v>AccelReached</v>
      </c>
      <c r="AI74" s="66">
        <f t="shared" si="135"/>
        <v>0</v>
      </c>
      <c r="AJ74" s="68">
        <f t="shared" si="136"/>
        <v>0</v>
      </c>
      <c r="AK74" s="61">
        <f t="shared" si="137"/>
        <v>0</v>
      </c>
      <c r="AL74" s="62">
        <f t="shared" si="138"/>
        <v>0</v>
      </c>
      <c r="AM74" s="61">
        <f t="shared" si="139"/>
        <v>0</v>
      </c>
      <c r="AN74" s="61">
        <f t="shared" si="140"/>
        <v>0</v>
      </c>
      <c r="AO74" s="69" t="str">
        <f t="shared" si="141"/>
        <v>AccelLimited</v>
      </c>
      <c r="AP74" s="61">
        <f t="shared" si="142"/>
        <v>0</v>
      </c>
      <c r="AQ74" s="71">
        <f t="shared" si="143"/>
        <v>0</v>
      </c>
      <c r="AR74" s="64">
        <f t="shared" si="144"/>
        <v>0</v>
      </c>
      <c r="AS74" s="72">
        <f t="shared" si="145"/>
        <v>0</v>
      </c>
      <c r="AT74" s="79">
        <f t="shared" si="146"/>
        <v>0</v>
      </c>
      <c r="AU74" s="76">
        <f t="shared" si="147"/>
        <v>0</v>
      </c>
      <c r="AV74"/>
      <c r="AW74" s="117">
        <f t="shared" si="148"/>
        <v>0</v>
      </c>
      <c r="AX74"/>
      <c r="AY74"/>
      <c r="AZ74" s="118">
        <f t="shared" si="149"/>
        <v>0.47333333333333338</v>
      </c>
      <c r="BA74" s="117">
        <f t="shared" si="150"/>
        <v>0</v>
      </c>
      <c r="BB74" s="113">
        <f t="shared" si="151"/>
        <v>0</v>
      </c>
      <c r="BC74" s="113">
        <f t="shared" si="152"/>
        <v>0</v>
      </c>
      <c r="BD74" s="118">
        <f t="shared" si="153"/>
        <v>0.47333333333333338</v>
      </c>
      <c r="BE74" s="114">
        <f t="shared" si="154"/>
        <v>0</v>
      </c>
      <c r="BF74" s="113">
        <f t="shared" si="155"/>
        <v>0</v>
      </c>
      <c r="BG74" s="113">
        <f t="shared" si="156"/>
        <v>0</v>
      </c>
      <c r="BH74" s="118">
        <f t="shared" si="157"/>
        <v>0.47333333333333338</v>
      </c>
      <c r="BI74" s="117">
        <f t="shared" si="158"/>
        <v>0</v>
      </c>
      <c r="BJ74" s="113">
        <f t="shared" si="159"/>
        <v>0</v>
      </c>
      <c r="BK74" s="113">
        <f t="shared" si="160"/>
        <v>0</v>
      </c>
      <c r="BL74" s="118">
        <f t="shared" si="161"/>
        <v>0.47333333333333338</v>
      </c>
      <c r="BM74" s="117">
        <f t="shared" si="162"/>
        <v>0</v>
      </c>
      <c r="BN74" s="113">
        <f t="shared" si="163"/>
        <v>0</v>
      </c>
      <c r="BO74" s="113">
        <f t="shared" si="164"/>
        <v>0</v>
      </c>
      <c r="BP74" s="118">
        <f t="shared" si="165"/>
        <v>0.47333333333333338</v>
      </c>
      <c r="BQ74" s="117">
        <f t="shared" si="166"/>
        <v>0</v>
      </c>
      <c r="BR74" s="113">
        <f t="shared" si="167"/>
        <v>0</v>
      </c>
      <c r="BS74" s="113">
        <f t="shared" si="168"/>
        <v>0</v>
      </c>
      <c r="BT74" s="118">
        <f t="shared" si="169"/>
        <v>0.47333333333333338</v>
      </c>
      <c r="BU74" s="117">
        <f t="shared" si="170"/>
        <v>0</v>
      </c>
      <c r="BV74" s="113">
        <f t="shared" si="171"/>
        <v>0</v>
      </c>
      <c r="BW74" s="113">
        <f t="shared" si="172"/>
        <v>0</v>
      </c>
      <c r="BX74" s="118">
        <f t="shared" si="173"/>
        <v>0.47333333333333338</v>
      </c>
      <c r="BY74" s="117">
        <f t="shared" si="174"/>
        <v>0</v>
      </c>
      <c r="BZ74" s="113">
        <f t="shared" si="175"/>
        <v>0</v>
      </c>
      <c r="CA74" s="113">
        <f t="shared" si="176"/>
        <v>0</v>
      </c>
      <c r="CB74" s="118">
        <f t="shared" si="177"/>
        <v>0.47333333333333338</v>
      </c>
      <c r="CC74"/>
      <c r="CD74"/>
      <c r="CE74" s="114">
        <f t="shared" si="59"/>
        <v>0.47333333333333338</v>
      </c>
      <c r="CF74" s="114">
        <f t="shared" si="60"/>
        <v>0</v>
      </c>
      <c r="CG74" s="114">
        <f t="shared" si="61"/>
        <v>0</v>
      </c>
      <c r="CH74" s="114">
        <f t="shared" si="62"/>
        <v>0</v>
      </c>
      <c r="CI74" s="114"/>
      <c r="CJ74" s="114">
        <v>8</v>
      </c>
      <c r="CK74" s="113">
        <v>29</v>
      </c>
      <c r="CL74" s="113">
        <f t="shared" si="178"/>
        <v>30</v>
      </c>
      <c r="CM74" s="113">
        <f t="shared" si="178"/>
        <v>31</v>
      </c>
      <c r="CN74" s="113">
        <f t="shared" si="178"/>
        <v>32</v>
      </c>
      <c r="DB74" s="88"/>
      <c r="DC74" s="88"/>
      <c r="DD74" s="88"/>
      <c r="DE74" s="88"/>
      <c r="DF74" s="88"/>
      <c r="DG74" s="40"/>
      <c r="DH74" s="88"/>
    </row>
    <row r="75" spans="1:112" x14ac:dyDescent="0.25">
      <c r="A75" s="93" t="s">
        <v>438</v>
      </c>
      <c r="B75" s="282" t="s">
        <v>579</v>
      </c>
      <c r="C75" s="140">
        <f t="shared" si="80"/>
        <v>0</v>
      </c>
      <c r="D75" s="89">
        <v>0</v>
      </c>
      <c r="E75" s="140">
        <f t="shared" si="78"/>
        <v>0</v>
      </c>
      <c r="F75" s="41">
        <v>0</v>
      </c>
      <c r="G75" s="98" t="s">
        <v>213</v>
      </c>
      <c r="H75" s="171" t="s">
        <v>546</v>
      </c>
      <c r="I75" s="137" t="s">
        <v>422</v>
      </c>
      <c r="J75" s="132">
        <v>3500</v>
      </c>
      <c r="K75" s="132">
        <v>30000</v>
      </c>
      <c r="L75" s="148">
        <v>800000</v>
      </c>
      <c r="M75" s="151">
        <f t="shared" si="74"/>
        <v>0</v>
      </c>
      <c r="N75" s="139">
        <f t="shared" ref="N75:N106" si="179">IF(AE75&lt;=0,0,IF(G75="Straight",O75*AJ$3,IF(G75="180° Curve",O75*AJ$4,IF(G75="45° Curve",O75*AJ$5,IF(G75="22.5° Curve",O75*AJ$6)))))</f>
        <v>0</v>
      </c>
      <c r="O75" s="139">
        <f t="shared" si="122"/>
        <v>0</v>
      </c>
      <c r="P75" s="133">
        <f t="shared" si="125"/>
        <v>0</v>
      </c>
      <c r="Q75" s="80">
        <f t="shared" si="126"/>
        <v>0</v>
      </c>
      <c r="R75" s="322">
        <f t="shared" si="75"/>
        <v>0</v>
      </c>
      <c r="S75" s="323">
        <f t="shared" si="81"/>
        <v>0</v>
      </c>
      <c r="T75" s="323">
        <f t="shared" si="82"/>
        <v>0</v>
      </c>
      <c r="U75" s="324">
        <f t="shared" si="79"/>
        <v>0.47333333333333338</v>
      </c>
      <c r="V75"/>
      <c r="W75" s="424">
        <f t="shared" si="48"/>
        <v>0</v>
      </c>
      <c r="X75" s="77">
        <f t="shared" si="49"/>
        <v>0</v>
      </c>
      <c r="Y75" s="77">
        <f t="shared" si="127"/>
        <v>0</v>
      </c>
      <c r="Z75" s="75">
        <f>'Project description'!$I$6</f>
        <v>1.79</v>
      </c>
      <c r="AA75" s="75">
        <f>VLOOKUP(G75,'Project description'!$H$21:$I$24,2,0)</f>
        <v>40000</v>
      </c>
      <c r="AB75" s="86">
        <f t="shared" si="128"/>
        <v>0</v>
      </c>
      <c r="AC75" s="144">
        <f t="shared" si="129"/>
        <v>0</v>
      </c>
      <c r="AD75" s="76">
        <f t="shared" si="130"/>
        <v>0</v>
      </c>
      <c r="AE75" s="76">
        <f t="shared" si="131"/>
        <v>0</v>
      </c>
      <c r="AF75" s="76">
        <f t="shared" si="132"/>
        <v>0</v>
      </c>
      <c r="AG75" s="66">
        <f t="shared" si="133"/>
        <v>0</v>
      </c>
      <c r="AH75" s="67" t="str">
        <f t="shared" si="134"/>
        <v>AccelReached</v>
      </c>
      <c r="AI75" s="66">
        <f t="shared" si="135"/>
        <v>0</v>
      </c>
      <c r="AJ75" s="68">
        <f t="shared" si="136"/>
        <v>0</v>
      </c>
      <c r="AK75" s="61">
        <f t="shared" si="137"/>
        <v>0</v>
      </c>
      <c r="AL75" s="62">
        <f t="shared" si="138"/>
        <v>0</v>
      </c>
      <c r="AM75" s="61">
        <f t="shared" si="139"/>
        <v>0</v>
      </c>
      <c r="AN75" s="61">
        <f t="shared" si="140"/>
        <v>0</v>
      </c>
      <c r="AO75" s="69" t="str">
        <f t="shared" si="141"/>
        <v>AccelLimited</v>
      </c>
      <c r="AP75" s="61">
        <f t="shared" si="142"/>
        <v>0</v>
      </c>
      <c r="AQ75" s="71">
        <f t="shared" si="143"/>
        <v>0</v>
      </c>
      <c r="AR75" s="64">
        <f t="shared" si="144"/>
        <v>0</v>
      </c>
      <c r="AS75" s="72">
        <f t="shared" si="145"/>
        <v>0</v>
      </c>
      <c r="AT75" s="79">
        <f t="shared" si="146"/>
        <v>0</v>
      </c>
      <c r="AU75" s="76">
        <f t="shared" si="147"/>
        <v>0</v>
      </c>
      <c r="AV75"/>
      <c r="AW75" s="117">
        <f t="shared" si="148"/>
        <v>0</v>
      </c>
      <c r="AX75"/>
      <c r="AY75"/>
      <c r="AZ75" s="118">
        <f t="shared" si="149"/>
        <v>0.47333333333333338</v>
      </c>
      <c r="BA75" s="117">
        <f t="shared" si="150"/>
        <v>0</v>
      </c>
      <c r="BB75" s="113">
        <f t="shared" si="151"/>
        <v>0</v>
      </c>
      <c r="BC75" s="113">
        <f t="shared" si="152"/>
        <v>0</v>
      </c>
      <c r="BD75" s="118">
        <f t="shared" si="153"/>
        <v>0.47333333333333338</v>
      </c>
      <c r="BE75" s="114">
        <f t="shared" si="154"/>
        <v>0</v>
      </c>
      <c r="BF75" s="113">
        <f t="shared" si="155"/>
        <v>0</v>
      </c>
      <c r="BG75" s="113">
        <f t="shared" si="156"/>
        <v>0</v>
      </c>
      <c r="BH75" s="118">
        <f t="shared" si="157"/>
        <v>0.47333333333333338</v>
      </c>
      <c r="BI75" s="117">
        <f t="shared" si="158"/>
        <v>0</v>
      </c>
      <c r="BJ75" s="113">
        <f t="shared" si="159"/>
        <v>0</v>
      </c>
      <c r="BK75" s="113">
        <f t="shared" si="160"/>
        <v>0</v>
      </c>
      <c r="BL75" s="118">
        <f t="shared" si="161"/>
        <v>0.47333333333333338</v>
      </c>
      <c r="BM75" s="117">
        <f t="shared" si="162"/>
        <v>0</v>
      </c>
      <c r="BN75" s="113">
        <f t="shared" si="163"/>
        <v>0</v>
      </c>
      <c r="BO75" s="113">
        <f t="shared" si="164"/>
        <v>0</v>
      </c>
      <c r="BP75" s="118">
        <f t="shared" si="165"/>
        <v>0.47333333333333338</v>
      </c>
      <c r="BQ75" s="117">
        <f t="shared" si="166"/>
        <v>0</v>
      </c>
      <c r="BR75" s="113">
        <f t="shared" si="167"/>
        <v>0</v>
      </c>
      <c r="BS75" s="113">
        <f t="shared" si="168"/>
        <v>0</v>
      </c>
      <c r="BT75" s="118">
        <f t="shared" si="169"/>
        <v>0.47333333333333338</v>
      </c>
      <c r="BU75" s="117">
        <f t="shared" si="170"/>
        <v>0</v>
      </c>
      <c r="BV75" s="113">
        <f t="shared" si="171"/>
        <v>0</v>
      </c>
      <c r="BW75" s="113">
        <f t="shared" si="172"/>
        <v>0</v>
      </c>
      <c r="BX75" s="118">
        <f t="shared" si="173"/>
        <v>0.47333333333333338</v>
      </c>
      <c r="BY75" s="117">
        <f t="shared" si="174"/>
        <v>0</v>
      </c>
      <c r="BZ75" s="113">
        <f t="shared" si="175"/>
        <v>0</v>
      </c>
      <c r="CA75" s="113">
        <f t="shared" si="176"/>
        <v>0</v>
      </c>
      <c r="CB75" s="118">
        <f t="shared" si="177"/>
        <v>0.47333333333333338</v>
      </c>
      <c r="CC75"/>
      <c r="CD75"/>
      <c r="CE75" s="114">
        <f t="shared" si="59"/>
        <v>0.47333333333333338</v>
      </c>
      <c r="CF75" s="114">
        <f t="shared" si="60"/>
        <v>0</v>
      </c>
      <c r="CG75" s="114">
        <f t="shared" si="61"/>
        <v>0</v>
      </c>
      <c r="CH75" s="114">
        <f t="shared" si="62"/>
        <v>0</v>
      </c>
      <c r="CI75" s="114"/>
      <c r="CJ75" s="114">
        <v>9</v>
      </c>
      <c r="CK75" s="113">
        <v>1</v>
      </c>
      <c r="CL75" s="113">
        <f t="shared" si="178"/>
        <v>2</v>
      </c>
      <c r="CM75" s="113">
        <f t="shared" si="178"/>
        <v>3</v>
      </c>
      <c r="CN75" s="113">
        <f t="shared" si="178"/>
        <v>4</v>
      </c>
      <c r="DB75" s="88"/>
      <c r="DC75" s="88"/>
      <c r="DD75" s="88"/>
      <c r="DE75" s="88"/>
      <c r="DF75" s="88"/>
      <c r="DG75" s="40"/>
      <c r="DH75" s="88"/>
    </row>
    <row r="76" spans="1:112" x14ac:dyDescent="0.25">
      <c r="A76" s="305" t="s">
        <v>438</v>
      </c>
      <c r="B76" s="306" t="s">
        <v>579</v>
      </c>
      <c r="C76" s="315">
        <f t="shared" si="80"/>
        <v>0</v>
      </c>
      <c r="D76" s="308">
        <v>0</v>
      </c>
      <c r="E76" s="315">
        <f t="shared" si="78"/>
        <v>0</v>
      </c>
      <c r="F76" s="307">
        <v>0</v>
      </c>
      <c r="G76" s="309" t="s">
        <v>213</v>
      </c>
      <c r="H76" s="308" t="s">
        <v>546</v>
      </c>
      <c r="I76" s="310" t="s">
        <v>422</v>
      </c>
      <c r="J76" s="311">
        <v>3500</v>
      </c>
      <c r="K76" s="311">
        <v>30000</v>
      </c>
      <c r="L76" s="312">
        <v>800000</v>
      </c>
      <c r="M76" s="313">
        <f t="shared" si="74"/>
        <v>0</v>
      </c>
      <c r="N76" s="314">
        <f t="shared" si="179"/>
        <v>0</v>
      </c>
      <c r="O76" s="139">
        <f t="shared" si="122"/>
        <v>0</v>
      </c>
      <c r="P76" s="133">
        <f t="shared" si="125"/>
        <v>0</v>
      </c>
      <c r="Q76" s="80">
        <f t="shared" si="126"/>
        <v>0</v>
      </c>
      <c r="R76" s="319">
        <f t="shared" si="75"/>
        <v>0</v>
      </c>
      <c r="S76" s="320">
        <f t="shared" si="81"/>
        <v>0</v>
      </c>
      <c r="T76" s="320">
        <f t="shared" si="82"/>
        <v>0</v>
      </c>
      <c r="U76" s="321">
        <f t="shared" si="79"/>
        <v>0.47333333333333338</v>
      </c>
      <c r="V76"/>
      <c r="W76" s="424">
        <f t="shared" ref="W76:W120" si="180">IF(F76&gt;0,IF((4/F76)*(E76/2)&lt;4000,(4/F76)*(E76/2),4000),0)</f>
        <v>0</v>
      </c>
      <c r="X76" s="77">
        <f t="shared" ref="X76:X120" si="181">IF(F76&gt;0,IF((4/F76)*W76&lt;AA76,(4/F76)*W76,AA76),0)</f>
        <v>0</v>
      </c>
      <c r="Y76" s="77">
        <f t="shared" si="127"/>
        <v>0</v>
      </c>
      <c r="Z76" s="75">
        <f>'Project description'!$I$6</f>
        <v>1.79</v>
      </c>
      <c r="AA76" s="75">
        <f>VLOOKUP(G76,'Project description'!$H$21:$I$24,2,0)</f>
        <v>40000</v>
      </c>
      <c r="AB76" s="86">
        <f t="shared" si="128"/>
        <v>0</v>
      </c>
      <c r="AC76" s="144">
        <f t="shared" si="129"/>
        <v>0</v>
      </c>
      <c r="AD76" s="76">
        <f t="shared" si="130"/>
        <v>0</v>
      </c>
      <c r="AE76" s="76">
        <f t="shared" si="131"/>
        <v>0</v>
      </c>
      <c r="AF76" s="76">
        <f t="shared" si="132"/>
        <v>0</v>
      </c>
      <c r="AG76" s="66">
        <f t="shared" si="133"/>
        <v>0</v>
      </c>
      <c r="AH76" s="67" t="str">
        <f t="shared" si="134"/>
        <v>AccelReached</v>
      </c>
      <c r="AI76" s="66">
        <f t="shared" si="135"/>
        <v>0</v>
      </c>
      <c r="AJ76" s="68">
        <f t="shared" si="136"/>
        <v>0</v>
      </c>
      <c r="AK76" s="61">
        <f t="shared" si="137"/>
        <v>0</v>
      </c>
      <c r="AL76" s="62">
        <f t="shared" si="138"/>
        <v>0</v>
      </c>
      <c r="AM76" s="61">
        <f t="shared" si="139"/>
        <v>0</v>
      </c>
      <c r="AN76" s="61">
        <f t="shared" si="140"/>
        <v>0</v>
      </c>
      <c r="AO76" s="69" t="str">
        <f t="shared" si="141"/>
        <v>AccelLimited</v>
      </c>
      <c r="AP76" s="61">
        <f t="shared" si="142"/>
        <v>0</v>
      </c>
      <c r="AQ76" s="71">
        <f t="shared" si="143"/>
        <v>0</v>
      </c>
      <c r="AR76" s="64">
        <f t="shared" si="144"/>
        <v>0</v>
      </c>
      <c r="AS76" s="72">
        <f t="shared" si="145"/>
        <v>0</v>
      </c>
      <c r="AT76" s="79">
        <f t="shared" si="146"/>
        <v>0</v>
      </c>
      <c r="AU76" s="76">
        <f t="shared" si="147"/>
        <v>0</v>
      </c>
      <c r="AV76"/>
      <c r="AW76" s="117">
        <f t="shared" si="148"/>
        <v>0</v>
      </c>
      <c r="AX76"/>
      <c r="AY76"/>
      <c r="AZ76" s="118">
        <f t="shared" si="149"/>
        <v>0.47333333333333338</v>
      </c>
      <c r="BA76" s="117">
        <f t="shared" si="150"/>
        <v>0</v>
      </c>
      <c r="BB76" s="113">
        <f t="shared" si="151"/>
        <v>0</v>
      </c>
      <c r="BC76" s="113">
        <f t="shared" si="152"/>
        <v>0</v>
      </c>
      <c r="BD76" s="118">
        <f t="shared" si="153"/>
        <v>0.47333333333333338</v>
      </c>
      <c r="BE76" s="114">
        <f t="shared" si="154"/>
        <v>0</v>
      </c>
      <c r="BF76" s="113">
        <f t="shared" si="155"/>
        <v>0</v>
      </c>
      <c r="BG76" s="113">
        <f t="shared" si="156"/>
        <v>0</v>
      </c>
      <c r="BH76" s="118">
        <f t="shared" si="157"/>
        <v>0.47333333333333338</v>
      </c>
      <c r="BI76" s="117">
        <f t="shared" si="158"/>
        <v>0</v>
      </c>
      <c r="BJ76" s="113">
        <f t="shared" si="159"/>
        <v>0</v>
      </c>
      <c r="BK76" s="113">
        <f t="shared" si="160"/>
        <v>0</v>
      </c>
      <c r="BL76" s="118">
        <f t="shared" si="161"/>
        <v>0.47333333333333338</v>
      </c>
      <c r="BM76" s="117">
        <f t="shared" si="162"/>
        <v>0</v>
      </c>
      <c r="BN76" s="113">
        <f t="shared" si="163"/>
        <v>0</v>
      </c>
      <c r="BO76" s="113">
        <f t="shared" si="164"/>
        <v>0</v>
      </c>
      <c r="BP76" s="118">
        <f t="shared" si="165"/>
        <v>0.47333333333333338</v>
      </c>
      <c r="BQ76" s="117">
        <f t="shared" si="166"/>
        <v>0</v>
      </c>
      <c r="BR76" s="113">
        <f t="shared" si="167"/>
        <v>0</v>
      </c>
      <c r="BS76" s="113">
        <f t="shared" si="168"/>
        <v>0</v>
      </c>
      <c r="BT76" s="118">
        <f t="shared" si="169"/>
        <v>0.47333333333333338</v>
      </c>
      <c r="BU76" s="117">
        <f t="shared" si="170"/>
        <v>0</v>
      </c>
      <c r="BV76" s="113">
        <f t="shared" si="171"/>
        <v>0</v>
      </c>
      <c r="BW76" s="113">
        <f t="shared" si="172"/>
        <v>0</v>
      </c>
      <c r="BX76" s="118">
        <f t="shared" si="173"/>
        <v>0.47333333333333338</v>
      </c>
      <c r="BY76" s="117">
        <f t="shared" si="174"/>
        <v>0</v>
      </c>
      <c r="BZ76" s="113">
        <f t="shared" si="175"/>
        <v>0</v>
      </c>
      <c r="CA76" s="113">
        <f t="shared" si="176"/>
        <v>0</v>
      </c>
      <c r="CB76" s="118">
        <f t="shared" si="177"/>
        <v>0.47333333333333338</v>
      </c>
      <c r="CC76"/>
      <c r="CD76"/>
      <c r="CE76" s="114">
        <f t="shared" ref="CE76:CE139" si="182">INDEX($AW$11:$CB$120,$CJ76,CN76)</f>
        <v>0.47333333333333338</v>
      </c>
      <c r="CF76" s="114">
        <f t="shared" ref="CF76:CF139" si="183">INDEX($AW$11:$CB$120,$CJ76,CK76)</f>
        <v>0</v>
      </c>
      <c r="CG76" s="114">
        <f t="shared" ref="CG76:CG139" si="184">INDEX($AW$11:$CB$120,$CJ76,CL76)</f>
        <v>0</v>
      </c>
      <c r="CH76" s="114">
        <f t="shared" ref="CH76:CH139" si="185">INDEX($AW$11:$CB$120,$CJ76,CM76)</f>
        <v>0</v>
      </c>
      <c r="CI76" s="114"/>
      <c r="CJ76" s="114">
        <v>9</v>
      </c>
      <c r="CK76" s="113">
        <v>5</v>
      </c>
      <c r="CL76" s="113">
        <f t="shared" si="178"/>
        <v>6</v>
      </c>
      <c r="CM76" s="113">
        <f t="shared" si="178"/>
        <v>7</v>
      </c>
      <c r="CN76" s="113">
        <f t="shared" si="178"/>
        <v>8</v>
      </c>
      <c r="DB76" s="88"/>
      <c r="DC76" s="88"/>
      <c r="DD76" s="88"/>
      <c r="DE76" s="88"/>
      <c r="DF76" s="88"/>
      <c r="DG76" s="40"/>
      <c r="DH76" s="88"/>
    </row>
    <row r="77" spans="1:112" x14ac:dyDescent="0.25">
      <c r="A77" s="93" t="s">
        <v>438</v>
      </c>
      <c r="B77" s="282" t="s">
        <v>579</v>
      </c>
      <c r="C77" s="140">
        <f t="shared" si="80"/>
        <v>0</v>
      </c>
      <c r="D77" s="89">
        <v>0</v>
      </c>
      <c r="E77" s="140">
        <f t="shared" si="78"/>
        <v>0</v>
      </c>
      <c r="F77" s="41">
        <v>0</v>
      </c>
      <c r="G77" s="98" t="s">
        <v>213</v>
      </c>
      <c r="H77" s="171" t="s">
        <v>546</v>
      </c>
      <c r="I77" s="137" t="s">
        <v>422</v>
      </c>
      <c r="J77" s="132">
        <v>3500</v>
      </c>
      <c r="K77" s="132">
        <v>30000</v>
      </c>
      <c r="L77" s="148">
        <v>800000</v>
      </c>
      <c r="M77" s="151">
        <f t="shared" ref="M77:M120" si="186">4*AQ77+2*AR77+AS77</f>
        <v>0</v>
      </c>
      <c r="N77" s="139">
        <f t="shared" si="179"/>
        <v>0</v>
      </c>
      <c r="O77" s="139">
        <f t="shared" si="122"/>
        <v>0</v>
      </c>
      <c r="P77" s="133">
        <f t="shared" si="125"/>
        <v>0</v>
      </c>
      <c r="Q77" s="80">
        <f t="shared" si="126"/>
        <v>0</v>
      </c>
      <c r="R77" s="322">
        <f t="shared" ref="R77:R120" si="187">O77*O77*1.3*1.8+BF77/1000*N77</f>
        <v>0</v>
      </c>
      <c r="S77" s="323">
        <f t="shared" si="81"/>
        <v>0</v>
      </c>
      <c r="T77" s="323">
        <f t="shared" si="82"/>
        <v>0</v>
      </c>
      <c r="U77" s="324">
        <f t="shared" si="79"/>
        <v>0.47333333333333338</v>
      </c>
      <c r="V77"/>
      <c r="W77" s="424">
        <f t="shared" si="180"/>
        <v>0</v>
      </c>
      <c r="X77" s="77">
        <f t="shared" si="181"/>
        <v>0</v>
      </c>
      <c r="Y77" s="77">
        <f t="shared" si="127"/>
        <v>0</v>
      </c>
      <c r="Z77" s="75">
        <f>'Project description'!$I$6</f>
        <v>1.79</v>
      </c>
      <c r="AA77" s="75">
        <f>VLOOKUP(G77,'Project description'!$H$21:$I$24,2,0)</f>
        <v>40000</v>
      </c>
      <c r="AB77" s="86">
        <f t="shared" si="128"/>
        <v>0</v>
      </c>
      <c r="AC77" s="144">
        <f t="shared" si="129"/>
        <v>0</v>
      </c>
      <c r="AD77" s="76">
        <f t="shared" si="130"/>
        <v>0</v>
      </c>
      <c r="AE77" s="76">
        <f t="shared" si="131"/>
        <v>0</v>
      </c>
      <c r="AF77" s="76">
        <f t="shared" si="132"/>
        <v>0</v>
      </c>
      <c r="AG77" s="66">
        <f t="shared" si="133"/>
        <v>0</v>
      </c>
      <c r="AH77" s="67" t="str">
        <f t="shared" si="134"/>
        <v>AccelReached</v>
      </c>
      <c r="AI77" s="66">
        <f t="shared" si="135"/>
        <v>0</v>
      </c>
      <c r="AJ77" s="68">
        <f t="shared" si="136"/>
        <v>0</v>
      </c>
      <c r="AK77" s="61">
        <f t="shared" si="137"/>
        <v>0</v>
      </c>
      <c r="AL77" s="62">
        <f t="shared" si="138"/>
        <v>0</v>
      </c>
      <c r="AM77" s="61">
        <f t="shared" si="139"/>
        <v>0</v>
      </c>
      <c r="AN77" s="61">
        <f t="shared" si="140"/>
        <v>0</v>
      </c>
      <c r="AO77" s="69" t="str">
        <f t="shared" si="141"/>
        <v>AccelLimited</v>
      </c>
      <c r="AP77" s="61">
        <f t="shared" si="142"/>
        <v>0</v>
      </c>
      <c r="AQ77" s="71">
        <f t="shared" si="143"/>
        <v>0</v>
      </c>
      <c r="AR77" s="64">
        <f t="shared" si="144"/>
        <v>0</v>
      </c>
      <c r="AS77" s="72">
        <f t="shared" si="145"/>
        <v>0</v>
      </c>
      <c r="AT77" s="79">
        <f t="shared" si="146"/>
        <v>0</v>
      </c>
      <c r="AU77" s="76">
        <f t="shared" si="147"/>
        <v>0</v>
      </c>
      <c r="AV77"/>
      <c r="AW77" s="117">
        <f t="shared" si="148"/>
        <v>0</v>
      </c>
      <c r="AX77"/>
      <c r="AY77"/>
      <c r="AZ77" s="118">
        <f t="shared" si="149"/>
        <v>0.47333333333333338</v>
      </c>
      <c r="BA77" s="117">
        <f t="shared" si="150"/>
        <v>0</v>
      </c>
      <c r="BB77" s="113">
        <f t="shared" si="151"/>
        <v>0</v>
      </c>
      <c r="BC77" s="113">
        <f t="shared" si="152"/>
        <v>0</v>
      </c>
      <c r="BD77" s="118">
        <f t="shared" si="153"/>
        <v>0.47333333333333338</v>
      </c>
      <c r="BE77" s="114">
        <f t="shared" si="154"/>
        <v>0</v>
      </c>
      <c r="BF77" s="113">
        <f t="shared" si="155"/>
        <v>0</v>
      </c>
      <c r="BG77" s="113">
        <f t="shared" si="156"/>
        <v>0</v>
      </c>
      <c r="BH77" s="118">
        <f t="shared" si="157"/>
        <v>0.47333333333333338</v>
      </c>
      <c r="BI77" s="117">
        <f t="shared" si="158"/>
        <v>0</v>
      </c>
      <c r="BJ77" s="113">
        <f t="shared" si="159"/>
        <v>0</v>
      </c>
      <c r="BK77" s="113">
        <f t="shared" si="160"/>
        <v>0</v>
      </c>
      <c r="BL77" s="118">
        <f t="shared" si="161"/>
        <v>0.47333333333333338</v>
      </c>
      <c r="BM77" s="117">
        <f t="shared" si="162"/>
        <v>0</v>
      </c>
      <c r="BN77" s="113">
        <f t="shared" si="163"/>
        <v>0</v>
      </c>
      <c r="BO77" s="113">
        <f t="shared" si="164"/>
        <v>0</v>
      </c>
      <c r="BP77" s="118">
        <f t="shared" si="165"/>
        <v>0.47333333333333338</v>
      </c>
      <c r="BQ77" s="117">
        <f t="shared" si="166"/>
        <v>0</v>
      </c>
      <c r="BR77" s="113">
        <f t="shared" si="167"/>
        <v>0</v>
      </c>
      <c r="BS77" s="113">
        <f t="shared" si="168"/>
        <v>0</v>
      </c>
      <c r="BT77" s="118">
        <f t="shared" si="169"/>
        <v>0.47333333333333338</v>
      </c>
      <c r="BU77" s="117">
        <f t="shared" si="170"/>
        <v>0</v>
      </c>
      <c r="BV77" s="113">
        <f t="shared" si="171"/>
        <v>0</v>
      </c>
      <c r="BW77" s="113">
        <f t="shared" si="172"/>
        <v>0</v>
      </c>
      <c r="BX77" s="118">
        <f t="shared" si="173"/>
        <v>0.47333333333333338</v>
      </c>
      <c r="BY77" s="117">
        <f t="shared" si="174"/>
        <v>0</v>
      </c>
      <c r="BZ77" s="113">
        <f t="shared" si="175"/>
        <v>0</v>
      </c>
      <c r="CA77" s="113">
        <f t="shared" si="176"/>
        <v>0</v>
      </c>
      <c r="CB77" s="118">
        <f t="shared" si="177"/>
        <v>0.47333333333333338</v>
      </c>
      <c r="CC77"/>
      <c r="CD77"/>
      <c r="CE77" s="114">
        <f t="shared" si="182"/>
        <v>0.47333333333333338</v>
      </c>
      <c r="CF77" s="114">
        <f t="shared" si="183"/>
        <v>0</v>
      </c>
      <c r="CG77" s="114">
        <f t="shared" si="184"/>
        <v>0</v>
      </c>
      <c r="CH77" s="114">
        <f t="shared" si="185"/>
        <v>0</v>
      </c>
      <c r="CI77" s="114"/>
      <c r="CJ77" s="114">
        <v>9</v>
      </c>
      <c r="CK77" s="113">
        <v>9</v>
      </c>
      <c r="CL77" s="113">
        <f t="shared" si="178"/>
        <v>10</v>
      </c>
      <c r="CM77" s="113">
        <f t="shared" si="178"/>
        <v>11</v>
      </c>
      <c r="CN77" s="113">
        <f t="shared" si="178"/>
        <v>12</v>
      </c>
      <c r="DB77" s="88"/>
      <c r="DC77" s="88"/>
      <c r="DD77" s="88"/>
      <c r="DE77" s="88"/>
      <c r="DF77" s="88"/>
      <c r="DG77" s="40"/>
      <c r="DH77" s="88"/>
    </row>
    <row r="78" spans="1:112" x14ac:dyDescent="0.25">
      <c r="A78" s="305" t="s">
        <v>438</v>
      </c>
      <c r="B78" s="306" t="s">
        <v>579</v>
      </c>
      <c r="C78" s="315">
        <f t="shared" si="80"/>
        <v>0</v>
      </c>
      <c r="D78" s="308">
        <v>0</v>
      </c>
      <c r="E78" s="315">
        <f t="shared" ref="E78:E120" si="188">IF(A78="Process",0,D78-C78)</f>
        <v>0</v>
      </c>
      <c r="F78" s="307">
        <v>0</v>
      </c>
      <c r="G78" s="309" t="s">
        <v>213</v>
      </c>
      <c r="H78" s="308" t="s">
        <v>546</v>
      </c>
      <c r="I78" s="310" t="s">
        <v>422</v>
      </c>
      <c r="J78" s="311">
        <v>3500</v>
      </c>
      <c r="K78" s="311">
        <v>30000</v>
      </c>
      <c r="L78" s="312">
        <v>800000</v>
      </c>
      <c r="M78" s="313">
        <f t="shared" si="186"/>
        <v>0</v>
      </c>
      <c r="N78" s="314">
        <f t="shared" si="179"/>
        <v>0</v>
      </c>
      <c r="O78" s="139">
        <f t="shared" si="122"/>
        <v>0</v>
      </c>
      <c r="P78" s="133">
        <f t="shared" si="125"/>
        <v>0</v>
      </c>
      <c r="Q78" s="80">
        <f t="shared" si="126"/>
        <v>0</v>
      </c>
      <c r="R78" s="319">
        <f t="shared" si="187"/>
        <v>0</v>
      </c>
      <c r="S78" s="320">
        <f t="shared" si="81"/>
        <v>0</v>
      </c>
      <c r="T78" s="320">
        <f t="shared" si="82"/>
        <v>0</v>
      </c>
      <c r="U78" s="321">
        <f t="shared" ref="U78:U120" si="189">IF(A78="Process",U77+F78,U77+M78)</f>
        <v>0.47333333333333338</v>
      </c>
      <c r="V78"/>
      <c r="W78" s="424">
        <f t="shared" si="180"/>
        <v>0</v>
      </c>
      <c r="X78" s="77">
        <f t="shared" si="181"/>
        <v>0</v>
      </c>
      <c r="Y78" s="77">
        <f t="shared" si="127"/>
        <v>0</v>
      </c>
      <c r="Z78" s="75">
        <f>'Project description'!$I$6</f>
        <v>1.79</v>
      </c>
      <c r="AA78" s="75">
        <f>VLOOKUP(G78,'Project description'!$H$21:$I$24,2,0)</f>
        <v>40000</v>
      </c>
      <c r="AB78" s="86">
        <f t="shared" si="128"/>
        <v>0</v>
      </c>
      <c r="AC78" s="144">
        <f t="shared" si="129"/>
        <v>0</v>
      </c>
      <c r="AD78" s="76">
        <f t="shared" si="130"/>
        <v>0</v>
      </c>
      <c r="AE78" s="76">
        <f t="shared" si="131"/>
        <v>0</v>
      </c>
      <c r="AF78" s="76">
        <f t="shared" si="132"/>
        <v>0</v>
      </c>
      <c r="AG78" s="66">
        <f t="shared" si="133"/>
        <v>0</v>
      </c>
      <c r="AH78" s="67" t="str">
        <f t="shared" si="134"/>
        <v>AccelReached</v>
      </c>
      <c r="AI78" s="66">
        <f t="shared" si="135"/>
        <v>0</v>
      </c>
      <c r="AJ78" s="68">
        <f t="shared" si="136"/>
        <v>0</v>
      </c>
      <c r="AK78" s="61">
        <f t="shared" si="137"/>
        <v>0</v>
      </c>
      <c r="AL78" s="62">
        <f t="shared" si="138"/>
        <v>0</v>
      </c>
      <c r="AM78" s="61">
        <f t="shared" si="139"/>
        <v>0</v>
      </c>
      <c r="AN78" s="61">
        <f t="shared" si="140"/>
        <v>0</v>
      </c>
      <c r="AO78" s="69" t="str">
        <f t="shared" si="141"/>
        <v>AccelLimited</v>
      </c>
      <c r="AP78" s="61">
        <f t="shared" si="142"/>
        <v>0</v>
      </c>
      <c r="AQ78" s="71">
        <f t="shared" si="143"/>
        <v>0</v>
      </c>
      <c r="AR78" s="64">
        <f t="shared" si="144"/>
        <v>0</v>
      </c>
      <c r="AS78" s="72">
        <f t="shared" si="145"/>
        <v>0</v>
      </c>
      <c r="AT78" s="79">
        <f t="shared" si="146"/>
        <v>0</v>
      </c>
      <c r="AU78" s="76">
        <f t="shared" si="147"/>
        <v>0</v>
      </c>
      <c r="AV78"/>
      <c r="AW78" s="117">
        <f t="shared" si="148"/>
        <v>0</v>
      </c>
      <c r="AX78"/>
      <c r="AY78"/>
      <c r="AZ78" s="118">
        <f t="shared" si="149"/>
        <v>0.47333333333333338</v>
      </c>
      <c r="BA78" s="117">
        <f t="shared" si="150"/>
        <v>0</v>
      </c>
      <c r="BB78" s="113">
        <f t="shared" si="151"/>
        <v>0</v>
      </c>
      <c r="BC78" s="113">
        <f t="shared" si="152"/>
        <v>0</v>
      </c>
      <c r="BD78" s="118">
        <f t="shared" si="153"/>
        <v>0.47333333333333338</v>
      </c>
      <c r="BE78" s="114">
        <f t="shared" si="154"/>
        <v>0</v>
      </c>
      <c r="BF78" s="113">
        <f t="shared" si="155"/>
        <v>0</v>
      </c>
      <c r="BG78" s="113">
        <f t="shared" si="156"/>
        <v>0</v>
      </c>
      <c r="BH78" s="118">
        <f t="shared" si="157"/>
        <v>0.47333333333333338</v>
      </c>
      <c r="BI78" s="117">
        <f t="shared" si="158"/>
        <v>0</v>
      </c>
      <c r="BJ78" s="113">
        <f t="shared" si="159"/>
        <v>0</v>
      </c>
      <c r="BK78" s="113">
        <f t="shared" si="160"/>
        <v>0</v>
      </c>
      <c r="BL78" s="118">
        <f t="shared" si="161"/>
        <v>0.47333333333333338</v>
      </c>
      <c r="BM78" s="117">
        <f t="shared" si="162"/>
        <v>0</v>
      </c>
      <c r="BN78" s="113">
        <f t="shared" si="163"/>
        <v>0</v>
      </c>
      <c r="BO78" s="113">
        <f t="shared" si="164"/>
        <v>0</v>
      </c>
      <c r="BP78" s="118">
        <f t="shared" si="165"/>
        <v>0.47333333333333338</v>
      </c>
      <c r="BQ78" s="117">
        <f t="shared" si="166"/>
        <v>0</v>
      </c>
      <c r="BR78" s="113">
        <f t="shared" si="167"/>
        <v>0</v>
      </c>
      <c r="BS78" s="113">
        <f t="shared" si="168"/>
        <v>0</v>
      </c>
      <c r="BT78" s="118">
        <f t="shared" si="169"/>
        <v>0.47333333333333338</v>
      </c>
      <c r="BU78" s="117">
        <f t="shared" si="170"/>
        <v>0</v>
      </c>
      <c r="BV78" s="113">
        <f t="shared" si="171"/>
        <v>0</v>
      </c>
      <c r="BW78" s="113">
        <f t="shared" si="172"/>
        <v>0</v>
      </c>
      <c r="BX78" s="118">
        <f t="shared" si="173"/>
        <v>0.47333333333333338</v>
      </c>
      <c r="BY78" s="117">
        <f t="shared" si="174"/>
        <v>0</v>
      </c>
      <c r="BZ78" s="113">
        <f t="shared" si="175"/>
        <v>0</v>
      </c>
      <c r="CA78" s="113">
        <f t="shared" si="176"/>
        <v>0</v>
      </c>
      <c r="CB78" s="118">
        <f t="shared" si="177"/>
        <v>0.47333333333333338</v>
      </c>
      <c r="CC78"/>
      <c r="CD78"/>
      <c r="CE78" s="114">
        <f t="shared" si="182"/>
        <v>0.47333333333333338</v>
      </c>
      <c r="CF78" s="114">
        <f t="shared" si="183"/>
        <v>0</v>
      </c>
      <c r="CG78" s="114">
        <f t="shared" si="184"/>
        <v>0</v>
      </c>
      <c r="CH78" s="114">
        <f t="shared" si="185"/>
        <v>0</v>
      </c>
      <c r="CI78" s="114"/>
      <c r="CJ78" s="114">
        <v>9</v>
      </c>
      <c r="CK78" s="113">
        <v>13</v>
      </c>
      <c r="CL78" s="113">
        <f t="shared" si="178"/>
        <v>14</v>
      </c>
      <c r="CM78" s="113">
        <f t="shared" si="178"/>
        <v>15</v>
      </c>
      <c r="CN78" s="113">
        <f t="shared" si="178"/>
        <v>16</v>
      </c>
      <c r="DB78" s="88"/>
      <c r="DC78" s="88"/>
      <c r="DD78" s="88"/>
      <c r="DE78" s="88"/>
      <c r="DF78" s="88"/>
      <c r="DG78" s="40"/>
      <c r="DH78" s="88"/>
    </row>
    <row r="79" spans="1:112" x14ac:dyDescent="0.25">
      <c r="A79" s="93" t="s">
        <v>438</v>
      </c>
      <c r="B79" s="282" t="s">
        <v>579</v>
      </c>
      <c r="C79" s="140">
        <f t="shared" ref="C79:C120" si="190">D78</f>
        <v>0</v>
      </c>
      <c r="D79" s="89">
        <v>0</v>
      </c>
      <c r="E79" s="140">
        <f t="shared" si="188"/>
        <v>0</v>
      </c>
      <c r="F79" s="41">
        <v>0</v>
      </c>
      <c r="G79" s="98" t="s">
        <v>213</v>
      </c>
      <c r="H79" s="171" t="s">
        <v>546</v>
      </c>
      <c r="I79" s="137" t="s">
        <v>422</v>
      </c>
      <c r="J79" s="132">
        <v>3500</v>
      </c>
      <c r="K79" s="132">
        <v>30000</v>
      </c>
      <c r="L79" s="148">
        <v>800000</v>
      </c>
      <c r="M79" s="151">
        <f t="shared" si="186"/>
        <v>0</v>
      </c>
      <c r="N79" s="139">
        <f t="shared" si="179"/>
        <v>0</v>
      </c>
      <c r="O79" s="139">
        <f t="shared" si="122"/>
        <v>0</v>
      </c>
      <c r="P79" s="133">
        <f t="shared" si="125"/>
        <v>0</v>
      </c>
      <c r="Q79" s="80">
        <f t="shared" si="126"/>
        <v>0</v>
      </c>
      <c r="R79" s="322">
        <f t="shared" si="187"/>
        <v>0</v>
      </c>
      <c r="S79" s="323">
        <f t="shared" ref="S79:S120" si="191">AT79</f>
        <v>0</v>
      </c>
      <c r="T79" s="323">
        <f t="shared" ref="T79:T120" si="192">AU79</f>
        <v>0</v>
      </c>
      <c r="U79" s="324">
        <f t="shared" si="189"/>
        <v>0.47333333333333338</v>
      </c>
      <c r="V79"/>
      <c r="W79" s="424">
        <f t="shared" si="180"/>
        <v>0</v>
      </c>
      <c r="X79" s="77">
        <f t="shared" si="181"/>
        <v>0</v>
      </c>
      <c r="Y79" s="77">
        <f t="shared" si="127"/>
        <v>0</v>
      </c>
      <c r="Z79" s="75">
        <f>'Project description'!$I$6</f>
        <v>1.79</v>
      </c>
      <c r="AA79" s="75">
        <f>VLOOKUP(G79,'Project description'!$H$21:$I$24,2,0)</f>
        <v>40000</v>
      </c>
      <c r="AB79" s="86">
        <f t="shared" si="128"/>
        <v>0</v>
      </c>
      <c r="AC79" s="144">
        <f t="shared" si="129"/>
        <v>0</v>
      </c>
      <c r="AD79" s="76">
        <f t="shared" si="130"/>
        <v>0</v>
      </c>
      <c r="AE79" s="76">
        <f t="shared" si="131"/>
        <v>0</v>
      </c>
      <c r="AF79" s="76">
        <f t="shared" si="132"/>
        <v>0</v>
      </c>
      <c r="AG79" s="66">
        <f t="shared" si="133"/>
        <v>0</v>
      </c>
      <c r="AH79" s="67" t="str">
        <f t="shared" si="134"/>
        <v>AccelReached</v>
      </c>
      <c r="AI79" s="66">
        <f t="shared" si="135"/>
        <v>0</v>
      </c>
      <c r="AJ79" s="68">
        <f t="shared" si="136"/>
        <v>0</v>
      </c>
      <c r="AK79" s="61">
        <f t="shared" si="137"/>
        <v>0</v>
      </c>
      <c r="AL79" s="62">
        <f t="shared" si="138"/>
        <v>0</v>
      </c>
      <c r="AM79" s="61">
        <f t="shared" si="139"/>
        <v>0</v>
      </c>
      <c r="AN79" s="61">
        <f t="shared" si="140"/>
        <v>0</v>
      </c>
      <c r="AO79" s="69" t="str">
        <f t="shared" si="141"/>
        <v>AccelLimited</v>
      </c>
      <c r="AP79" s="61">
        <f t="shared" si="142"/>
        <v>0</v>
      </c>
      <c r="AQ79" s="71">
        <f t="shared" si="143"/>
        <v>0</v>
      </c>
      <c r="AR79" s="64">
        <f t="shared" si="144"/>
        <v>0</v>
      </c>
      <c r="AS79" s="72">
        <f t="shared" si="145"/>
        <v>0</v>
      </c>
      <c r="AT79" s="79">
        <f t="shared" si="146"/>
        <v>0</v>
      </c>
      <c r="AU79" s="76">
        <f t="shared" si="147"/>
        <v>0</v>
      </c>
      <c r="AV79"/>
      <c r="AW79" s="117">
        <f t="shared" si="148"/>
        <v>0</v>
      </c>
      <c r="AX79"/>
      <c r="AY79"/>
      <c r="AZ79" s="118">
        <f t="shared" si="149"/>
        <v>0.47333333333333338</v>
      </c>
      <c r="BA79" s="117">
        <f t="shared" si="150"/>
        <v>0</v>
      </c>
      <c r="BB79" s="113">
        <f t="shared" si="151"/>
        <v>0</v>
      </c>
      <c r="BC79" s="113">
        <f t="shared" si="152"/>
        <v>0</v>
      </c>
      <c r="BD79" s="118">
        <f t="shared" si="153"/>
        <v>0.47333333333333338</v>
      </c>
      <c r="BE79" s="114">
        <f t="shared" si="154"/>
        <v>0</v>
      </c>
      <c r="BF79" s="113">
        <f t="shared" si="155"/>
        <v>0</v>
      </c>
      <c r="BG79" s="113">
        <f t="shared" si="156"/>
        <v>0</v>
      </c>
      <c r="BH79" s="118">
        <f t="shared" si="157"/>
        <v>0.47333333333333338</v>
      </c>
      <c r="BI79" s="117">
        <f t="shared" si="158"/>
        <v>0</v>
      </c>
      <c r="BJ79" s="113">
        <f t="shared" si="159"/>
        <v>0</v>
      </c>
      <c r="BK79" s="113">
        <f t="shared" si="160"/>
        <v>0</v>
      </c>
      <c r="BL79" s="118">
        <f t="shared" si="161"/>
        <v>0.47333333333333338</v>
      </c>
      <c r="BM79" s="117">
        <f t="shared" si="162"/>
        <v>0</v>
      </c>
      <c r="BN79" s="113">
        <f t="shared" si="163"/>
        <v>0</v>
      </c>
      <c r="BO79" s="113">
        <f t="shared" si="164"/>
        <v>0</v>
      </c>
      <c r="BP79" s="118">
        <f t="shared" si="165"/>
        <v>0.47333333333333338</v>
      </c>
      <c r="BQ79" s="117">
        <f t="shared" si="166"/>
        <v>0</v>
      </c>
      <c r="BR79" s="113">
        <f t="shared" si="167"/>
        <v>0</v>
      </c>
      <c r="BS79" s="113">
        <f t="shared" si="168"/>
        <v>0</v>
      </c>
      <c r="BT79" s="118">
        <f t="shared" si="169"/>
        <v>0.47333333333333338</v>
      </c>
      <c r="BU79" s="117">
        <f t="shared" si="170"/>
        <v>0</v>
      </c>
      <c r="BV79" s="113">
        <f t="shared" si="171"/>
        <v>0</v>
      </c>
      <c r="BW79" s="113">
        <f t="shared" si="172"/>
        <v>0</v>
      </c>
      <c r="BX79" s="118">
        <f t="shared" si="173"/>
        <v>0.47333333333333338</v>
      </c>
      <c r="BY79" s="117">
        <f t="shared" si="174"/>
        <v>0</v>
      </c>
      <c r="BZ79" s="113">
        <f t="shared" si="175"/>
        <v>0</v>
      </c>
      <c r="CA79" s="113">
        <f t="shared" si="176"/>
        <v>0</v>
      </c>
      <c r="CB79" s="118">
        <f t="shared" si="177"/>
        <v>0.47333333333333338</v>
      </c>
      <c r="CC79"/>
      <c r="CD79"/>
      <c r="CE79" s="114">
        <f t="shared" si="182"/>
        <v>0.47333333333333338</v>
      </c>
      <c r="CF79" s="114">
        <f t="shared" si="183"/>
        <v>0</v>
      </c>
      <c r="CG79" s="114">
        <f t="shared" si="184"/>
        <v>0</v>
      </c>
      <c r="CH79" s="114">
        <f t="shared" si="185"/>
        <v>0</v>
      </c>
      <c r="CI79" s="114"/>
      <c r="CJ79" s="114">
        <v>9</v>
      </c>
      <c r="CK79" s="113">
        <v>17</v>
      </c>
      <c r="CL79" s="113">
        <f t="shared" si="178"/>
        <v>18</v>
      </c>
      <c r="CM79" s="113">
        <f t="shared" si="178"/>
        <v>19</v>
      </c>
      <c r="CN79" s="113">
        <f t="shared" si="178"/>
        <v>20</v>
      </c>
      <c r="DB79" s="88"/>
      <c r="DC79" s="88"/>
      <c r="DD79" s="88"/>
      <c r="DE79" s="88"/>
      <c r="DF79" s="88"/>
      <c r="DG79" s="40"/>
      <c r="DH79" s="88"/>
    </row>
    <row r="80" spans="1:112" x14ac:dyDescent="0.25">
      <c r="A80" s="305" t="s">
        <v>438</v>
      </c>
      <c r="B80" s="306" t="s">
        <v>579</v>
      </c>
      <c r="C80" s="315">
        <f t="shared" si="190"/>
        <v>0</v>
      </c>
      <c r="D80" s="308">
        <v>0</v>
      </c>
      <c r="E80" s="315">
        <f t="shared" si="188"/>
        <v>0</v>
      </c>
      <c r="F80" s="307">
        <v>0</v>
      </c>
      <c r="G80" s="309" t="s">
        <v>213</v>
      </c>
      <c r="H80" s="308" t="s">
        <v>546</v>
      </c>
      <c r="I80" s="310" t="s">
        <v>422</v>
      </c>
      <c r="J80" s="311">
        <v>3500</v>
      </c>
      <c r="K80" s="311">
        <v>30000</v>
      </c>
      <c r="L80" s="312">
        <v>800000</v>
      </c>
      <c r="M80" s="313">
        <f t="shared" si="186"/>
        <v>0</v>
      </c>
      <c r="N80" s="314">
        <f t="shared" si="179"/>
        <v>0</v>
      </c>
      <c r="O80" s="139">
        <f t="shared" si="122"/>
        <v>0</v>
      </c>
      <c r="P80" s="133">
        <f t="shared" si="125"/>
        <v>0</v>
      </c>
      <c r="Q80" s="80">
        <f t="shared" si="126"/>
        <v>0</v>
      </c>
      <c r="R80" s="319">
        <f t="shared" si="187"/>
        <v>0</v>
      </c>
      <c r="S80" s="320">
        <f t="shared" si="191"/>
        <v>0</v>
      </c>
      <c r="T80" s="320">
        <f t="shared" si="192"/>
        <v>0</v>
      </c>
      <c r="U80" s="321">
        <f t="shared" si="189"/>
        <v>0.47333333333333338</v>
      </c>
      <c r="V80"/>
      <c r="W80" s="424">
        <f t="shared" si="180"/>
        <v>0</v>
      </c>
      <c r="X80" s="77">
        <f t="shared" si="181"/>
        <v>0</v>
      </c>
      <c r="Y80" s="77">
        <f t="shared" si="127"/>
        <v>0</v>
      </c>
      <c r="Z80" s="75">
        <f>'Project description'!$I$6</f>
        <v>1.79</v>
      </c>
      <c r="AA80" s="75">
        <f>VLOOKUP(G80,'Project description'!$H$21:$I$24,2,0)</f>
        <v>40000</v>
      </c>
      <c r="AB80" s="86">
        <f t="shared" si="128"/>
        <v>0</v>
      </c>
      <c r="AC80" s="144">
        <f t="shared" si="129"/>
        <v>0</v>
      </c>
      <c r="AD80" s="76">
        <f t="shared" si="130"/>
        <v>0</v>
      </c>
      <c r="AE80" s="76">
        <f t="shared" si="131"/>
        <v>0</v>
      </c>
      <c r="AF80" s="76">
        <f t="shared" si="132"/>
        <v>0</v>
      </c>
      <c r="AG80" s="66">
        <f t="shared" si="133"/>
        <v>0</v>
      </c>
      <c r="AH80" s="67" t="str">
        <f t="shared" si="134"/>
        <v>AccelReached</v>
      </c>
      <c r="AI80" s="66">
        <f t="shared" si="135"/>
        <v>0</v>
      </c>
      <c r="AJ80" s="68">
        <f t="shared" si="136"/>
        <v>0</v>
      </c>
      <c r="AK80" s="61">
        <f t="shared" si="137"/>
        <v>0</v>
      </c>
      <c r="AL80" s="62">
        <f t="shared" si="138"/>
        <v>0</v>
      </c>
      <c r="AM80" s="61">
        <f t="shared" si="139"/>
        <v>0</v>
      </c>
      <c r="AN80" s="61">
        <f t="shared" si="140"/>
        <v>0</v>
      </c>
      <c r="AO80" s="69" t="str">
        <f t="shared" si="141"/>
        <v>AccelLimited</v>
      </c>
      <c r="AP80" s="61">
        <f t="shared" si="142"/>
        <v>0</v>
      </c>
      <c r="AQ80" s="71">
        <f t="shared" si="143"/>
        <v>0</v>
      </c>
      <c r="AR80" s="64">
        <f t="shared" si="144"/>
        <v>0</v>
      </c>
      <c r="AS80" s="72">
        <f t="shared" si="145"/>
        <v>0</v>
      </c>
      <c r="AT80" s="79">
        <f t="shared" si="146"/>
        <v>0</v>
      </c>
      <c r="AU80" s="76">
        <f t="shared" si="147"/>
        <v>0</v>
      </c>
      <c r="AV80"/>
      <c r="AW80" s="117">
        <f t="shared" si="148"/>
        <v>0</v>
      </c>
      <c r="AX80"/>
      <c r="AY80"/>
      <c r="AZ80" s="118">
        <f t="shared" si="149"/>
        <v>0.47333333333333338</v>
      </c>
      <c r="BA80" s="117">
        <f t="shared" si="150"/>
        <v>0</v>
      </c>
      <c r="BB80" s="113">
        <f t="shared" si="151"/>
        <v>0</v>
      </c>
      <c r="BC80" s="113">
        <f t="shared" si="152"/>
        <v>0</v>
      </c>
      <c r="BD80" s="118">
        <f t="shared" si="153"/>
        <v>0.47333333333333338</v>
      </c>
      <c r="BE80" s="114">
        <f t="shared" si="154"/>
        <v>0</v>
      </c>
      <c r="BF80" s="113">
        <f t="shared" si="155"/>
        <v>0</v>
      </c>
      <c r="BG80" s="113">
        <f t="shared" si="156"/>
        <v>0</v>
      </c>
      <c r="BH80" s="118">
        <f t="shared" si="157"/>
        <v>0.47333333333333338</v>
      </c>
      <c r="BI80" s="117">
        <f t="shared" si="158"/>
        <v>0</v>
      </c>
      <c r="BJ80" s="113">
        <f t="shared" si="159"/>
        <v>0</v>
      </c>
      <c r="BK80" s="113">
        <f t="shared" si="160"/>
        <v>0</v>
      </c>
      <c r="BL80" s="118">
        <f t="shared" si="161"/>
        <v>0.47333333333333338</v>
      </c>
      <c r="BM80" s="117">
        <f t="shared" si="162"/>
        <v>0</v>
      </c>
      <c r="BN80" s="113">
        <f t="shared" si="163"/>
        <v>0</v>
      </c>
      <c r="BO80" s="113">
        <f t="shared" si="164"/>
        <v>0</v>
      </c>
      <c r="BP80" s="118">
        <f t="shared" si="165"/>
        <v>0.47333333333333338</v>
      </c>
      <c r="BQ80" s="117">
        <f t="shared" si="166"/>
        <v>0</v>
      </c>
      <c r="BR80" s="113">
        <f t="shared" si="167"/>
        <v>0</v>
      </c>
      <c r="BS80" s="113">
        <f t="shared" si="168"/>
        <v>0</v>
      </c>
      <c r="BT80" s="118">
        <f t="shared" si="169"/>
        <v>0.47333333333333338</v>
      </c>
      <c r="BU80" s="117">
        <f t="shared" si="170"/>
        <v>0</v>
      </c>
      <c r="BV80" s="113">
        <f t="shared" si="171"/>
        <v>0</v>
      </c>
      <c r="BW80" s="113">
        <f t="shared" si="172"/>
        <v>0</v>
      </c>
      <c r="BX80" s="118">
        <f t="shared" si="173"/>
        <v>0.47333333333333338</v>
      </c>
      <c r="BY80" s="117">
        <f t="shared" si="174"/>
        <v>0</v>
      </c>
      <c r="BZ80" s="113">
        <f t="shared" si="175"/>
        <v>0</v>
      </c>
      <c r="CA80" s="113">
        <f t="shared" si="176"/>
        <v>0</v>
      </c>
      <c r="CB80" s="118">
        <f t="shared" si="177"/>
        <v>0.47333333333333338</v>
      </c>
      <c r="CC80"/>
      <c r="CD80"/>
      <c r="CE80" s="114">
        <f t="shared" si="182"/>
        <v>0.47333333333333338</v>
      </c>
      <c r="CF80" s="114">
        <f t="shared" si="183"/>
        <v>0</v>
      </c>
      <c r="CG80" s="114">
        <f t="shared" si="184"/>
        <v>0</v>
      </c>
      <c r="CH80" s="114">
        <f t="shared" si="185"/>
        <v>0</v>
      </c>
      <c r="CI80" s="114"/>
      <c r="CJ80" s="114">
        <v>9</v>
      </c>
      <c r="CK80" s="113">
        <v>21</v>
      </c>
      <c r="CL80" s="113">
        <f t="shared" si="178"/>
        <v>22</v>
      </c>
      <c r="CM80" s="113">
        <f t="shared" si="178"/>
        <v>23</v>
      </c>
      <c r="CN80" s="113">
        <f t="shared" si="178"/>
        <v>24</v>
      </c>
      <c r="DB80" s="88"/>
      <c r="DC80" s="88"/>
      <c r="DD80" s="88"/>
      <c r="DE80" s="88"/>
      <c r="DF80" s="88"/>
      <c r="DG80" s="40"/>
      <c r="DH80" s="88"/>
    </row>
    <row r="81" spans="1:112" x14ac:dyDescent="0.25">
      <c r="A81" s="93" t="s">
        <v>438</v>
      </c>
      <c r="B81" s="282" t="s">
        <v>579</v>
      </c>
      <c r="C81" s="140">
        <f t="shared" si="190"/>
        <v>0</v>
      </c>
      <c r="D81" s="89">
        <v>0</v>
      </c>
      <c r="E81" s="140">
        <f t="shared" si="188"/>
        <v>0</v>
      </c>
      <c r="F81" s="41">
        <v>0</v>
      </c>
      <c r="G81" s="98" t="s">
        <v>213</v>
      </c>
      <c r="H81" s="171" t="s">
        <v>546</v>
      </c>
      <c r="I81" s="137" t="s">
        <v>422</v>
      </c>
      <c r="J81" s="132">
        <v>3500</v>
      </c>
      <c r="K81" s="132">
        <v>30000</v>
      </c>
      <c r="L81" s="148">
        <v>800000</v>
      </c>
      <c r="M81" s="151">
        <f t="shared" si="186"/>
        <v>0</v>
      </c>
      <c r="N81" s="139">
        <f t="shared" si="179"/>
        <v>0</v>
      </c>
      <c r="O81" s="139">
        <f t="shared" si="122"/>
        <v>0</v>
      </c>
      <c r="P81" s="133">
        <f t="shared" si="125"/>
        <v>0</v>
      </c>
      <c r="Q81" s="80">
        <f t="shared" si="126"/>
        <v>0</v>
      </c>
      <c r="R81" s="322">
        <f t="shared" si="187"/>
        <v>0</v>
      </c>
      <c r="S81" s="323">
        <f t="shared" si="191"/>
        <v>0</v>
      </c>
      <c r="T81" s="323">
        <f t="shared" si="192"/>
        <v>0</v>
      </c>
      <c r="U81" s="324">
        <f t="shared" si="189"/>
        <v>0.47333333333333338</v>
      </c>
      <c r="V81"/>
      <c r="W81" s="424">
        <f t="shared" si="180"/>
        <v>0</v>
      </c>
      <c r="X81" s="77">
        <f t="shared" si="181"/>
        <v>0</v>
      </c>
      <c r="Y81" s="77">
        <f t="shared" si="127"/>
        <v>0</v>
      </c>
      <c r="Z81" s="75">
        <f>'Project description'!$I$6</f>
        <v>1.79</v>
      </c>
      <c r="AA81" s="75">
        <f>VLOOKUP(G81,'Project description'!$H$21:$I$24,2,0)</f>
        <v>40000</v>
      </c>
      <c r="AB81" s="86">
        <f t="shared" si="128"/>
        <v>0</v>
      </c>
      <c r="AC81" s="144">
        <f t="shared" si="129"/>
        <v>0</v>
      </c>
      <c r="AD81" s="76">
        <f t="shared" si="130"/>
        <v>0</v>
      </c>
      <c r="AE81" s="76">
        <f t="shared" si="131"/>
        <v>0</v>
      </c>
      <c r="AF81" s="76">
        <f t="shared" si="132"/>
        <v>0</v>
      </c>
      <c r="AG81" s="66">
        <f t="shared" si="133"/>
        <v>0</v>
      </c>
      <c r="AH81" s="67" t="str">
        <f t="shared" si="134"/>
        <v>AccelReached</v>
      </c>
      <c r="AI81" s="66">
        <f t="shared" si="135"/>
        <v>0</v>
      </c>
      <c r="AJ81" s="68">
        <f t="shared" si="136"/>
        <v>0</v>
      </c>
      <c r="AK81" s="61">
        <f t="shared" si="137"/>
        <v>0</v>
      </c>
      <c r="AL81" s="62">
        <f t="shared" si="138"/>
        <v>0</v>
      </c>
      <c r="AM81" s="61">
        <f t="shared" si="139"/>
        <v>0</v>
      </c>
      <c r="AN81" s="61">
        <f t="shared" si="140"/>
        <v>0</v>
      </c>
      <c r="AO81" s="69" t="str">
        <f t="shared" si="141"/>
        <v>AccelLimited</v>
      </c>
      <c r="AP81" s="61">
        <f t="shared" si="142"/>
        <v>0</v>
      </c>
      <c r="AQ81" s="71">
        <f t="shared" si="143"/>
        <v>0</v>
      </c>
      <c r="AR81" s="64">
        <f t="shared" si="144"/>
        <v>0</v>
      </c>
      <c r="AS81" s="72">
        <f t="shared" si="145"/>
        <v>0</v>
      </c>
      <c r="AT81" s="79">
        <f t="shared" si="146"/>
        <v>0</v>
      </c>
      <c r="AU81" s="76">
        <f t="shared" si="147"/>
        <v>0</v>
      </c>
      <c r="AV81"/>
      <c r="AW81" s="117">
        <f t="shared" si="148"/>
        <v>0</v>
      </c>
      <c r="AX81"/>
      <c r="AY81"/>
      <c r="AZ81" s="118">
        <f t="shared" si="149"/>
        <v>0.47333333333333338</v>
      </c>
      <c r="BA81" s="117">
        <f t="shared" si="150"/>
        <v>0</v>
      </c>
      <c r="BB81" s="113">
        <f t="shared" si="151"/>
        <v>0</v>
      </c>
      <c r="BC81" s="113">
        <f t="shared" si="152"/>
        <v>0</v>
      </c>
      <c r="BD81" s="118">
        <f t="shared" si="153"/>
        <v>0.47333333333333338</v>
      </c>
      <c r="BE81" s="114">
        <f t="shared" si="154"/>
        <v>0</v>
      </c>
      <c r="BF81" s="113">
        <f t="shared" si="155"/>
        <v>0</v>
      </c>
      <c r="BG81" s="113">
        <f t="shared" si="156"/>
        <v>0</v>
      </c>
      <c r="BH81" s="118">
        <f t="shared" si="157"/>
        <v>0.47333333333333338</v>
      </c>
      <c r="BI81" s="117">
        <f t="shared" si="158"/>
        <v>0</v>
      </c>
      <c r="BJ81" s="113">
        <f t="shared" si="159"/>
        <v>0</v>
      </c>
      <c r="BK81" s="113">
        <f t="shared" si="160"/>
        <v>0</v>
      </c>
      <c r="BL81" s="118">
        <f t="shared" si="161"/>
        <v>0.47333333333333338</v>
      </c>
      <c r="BM81" s="117">
        <f t="shared" si="162"/>
        <v>0</v>
      </c>
      <c r="BN81" s="113">
        <f t="shared" si="163"/>
        <v>0</v>
      </c>
      <c r="BO81" s="113">
        <f t="shared" si="164"/>
        <v>0</v>
      </c>
      <c r="BP81" s="118">
        <f t="shared" si="165"/>
        <v>0.47333333333333338</v>
      </c>
      <c r="BQ81" s="117">
        <f t="shared" si="166"/>
        <v>0</v>
      </c>
      <c r="BR81" s="113">
        <f t="shared" si="167"/>
        <v>0</v>
      </c>
      <c r="BS81" s="113">
        <f t="shared" si="168"/>
        <v>0</v>
      </c>
      <c r="BT81" s="118">
        <f t="shared" si="169"/>
        <v>0.47333333333333338</v>
      </c>
      <c r="BU81" s="117">
        <f t="shared" si="170"/>
        <v>0</v>
      </c>
      <c r="BV81" s="113">
        <f t="shared" si="171"/>
        <v>0</v>
      </c>
      <c r="BW81" s="113">
        <f t="shared" si="172"/>
        <v>0</v>
      </c>
      <c r="BX81" s="118">
        <f t="shared" si="173"/>
        <v>0.47333333333333338</v>
      </c>
      <c r="BY81" s="117">
        <f t="shared" si="174"/>
        <v>0</v>
      </c>
      <c r="BZ81" s="113">
        <f t="shared" si="175"/>
        <v>0</v>
      </c>
      <c r="CA81" s="113">
        <f t="shared" si="176"/>
        <v>0</v>
      </c>
      <c r="CB81" s="118">
        <f t="shared" si="177"/>
        <v>0.47333333333333338</v>
      </c>
      <c r="CC81"/>
      <c r="CD81"/>
      <c r="CE81" s="114">
        <f t="shared" si="182"/>
        <v>0.47333333333333338</v>
      </c>
      <c r="CF81" s="114">
        <f t="shared" si="183"/>
        <v>0</v>
      </c>
      <c r="CG81" s="114">
        <f t="shared" si="184"/>
        <v>0</v>
      </c>
      <c r="CH81" s="114">
        <f t="shared" si="185"/>
        <v>0</v>
      </c>
      <c r="CI81" s="114"/>
      <c r="CJ81" s="114">
        <v>9</v>
      </c>
      <c r="CK81" s="113">
        <v>25</v>
      </c>
      <c r="CL81" s="113">
        <f t="shared" si="178"/>
        <v>26</v>
      </c>
      <c r="CM81" s="113">
        <f t="shared" si="178"/>
        <v>27</v>
      </c>
      <c r="CN81" s="113">
        <f t="shared" si="178"/>
        <v>28</v>
      </c>
      <c r="DB81" s="88"/>
      <c r="DC81" s="88"/>
      <c r="DD81" s="88"/>
      <c r="DE81" s="88"/>
      <c r="DF81" s="88"/>
      <c r="DG81" s="40"/>
      <c r="DH81" s="88"/>
    </row>
    <row r="82" spans="1:112" x14ac:dyDescent="0.25">
      <c r="A82" s="305" t="s">
        <v>438</v>
      </c>
      <c r="B82" s="306" t="s">
        <v>579</v>
      </c>
      <c r="C82" s="315">
        <f t="shared" si="190"/>
        <v>0</v>
      </c>
      <c r="D82" s="308">
        <v>0</v>
      </c>
      <c r="E82" s="315">
        <f t="shared" si="188"/>
        <v>0</v>
      </c>
      <c r="F82" s="307">
        <v>0</v>
      </c>
      <c r="G82" s="309" t="s">
        <v>213</v>
      </c>
      <c r="H82" s="308" t="s">
        <v>546</v>
      </c>
      <c r="I82" s="310" t="s">
        <v>422</v>
      </c>
      <c r="J82" s="311">
        <v>3500</v>
      </c>
      <c r="K82" s="311">
        <v>30000</v>
      </c>
      <c r="L82" s="312">
        <v>800000</v>
      </c>
      <c r="M82" s="313">
        <f t="shared" si="186"/>
        <v>0</v>
      </c>
      <c r="N82" s="314">
        <f t="shared" si="179"/>
        <v>0</v>
      </c>
      <c r="O82" s="139">
        <f t="shared" si="122"/>
        <v>0</v>
      </c>
      <c r="P82" s="133">
        <f t="shared" si="125"/>
        <v>0</v>
      </c>
      <c r="Q82" s="80">
        <f t="shared" si="126"/>
        <v>0</v>
      </c>
      <c r="R82" s="319">
        <f t="shared" si="187"/>
        <v>0</v>
      </c>
      <c r="S82" s="320">
        <f t="shared" si="191"/>
        <v>0</v>
      </c>
      <c r="T82" s="320">
        <f t="shared" si="192"/>
        <v>0</v>
      </c>
      <c r="U82" s="321">
        <f t="shared" si="189"/>
        <v>0.47333333333333338</v>
      </c>
      <c r="V82"/>
      <c r="W82" s="424">
        <f t="shared" si="180"/>
        <v>0</v>
      </c>
      <c r="X82" s="77">
        <f t="shared" si="181"/>
        <v>0</v>
      </c>
      <c r="Y82" s="77">
        <f t="shared" si="127"/>
        <v>0</v>
      </c>
      <c r="Z82" s="75">
        <f>'Project description'!$I$6</f>
        <v>1.79</v>
      </c>
      <c r="AA82" s="75">
        <f>VLOOKUP(G82,'Project description'!$H$21:$I$24,2,0)</f>
        <v>40000</v>
      </c>
      <c r="AB82" s="86">
        <f t="shared" si="128"/>
        <v>0</v>
      </c>
      <c r="AC82" s="144">
        <f t="shared" si="129"/>
        <v>0</v>
      </c>
      <c r="AD82" s="76">
        <f t="shared" si="130"/>
        <v>0</v>
      </c>
      <c r="AE82" s="76">
        <f t="shared" si="131"/>
        <v>0</v>
      </c>
      <c r="AF82" s="76">
        <f t="shared" si="132"/>
        <v>0</v>
      </c>
      <c r="AG82" s="66">
        <f t="shared" si="133"/>
        <v>0</v>
      </c>
      <c r="AH82" s="67" t="str">
        <f t="shared" si="134"/>
        <v>AccelReached</v>
      </c>
      <c r="AI82" s="66">
        <f t="shared" si="135"/>
        <v>0</v>
      </c>
      <c r="AJ82" s="68">
        <f t="shared" si="136"/>
        <v>0</v>
      </c>
      <c r="AK82" s="61">
        <f t="shared" si="137"/>
        <v>0</v>
      </c>
      <c r="AL82" s="62">
        <f t="shared" si="138"/>
        <v>0</v>
      </c>
      <c r="AM82" s="61">
        <f t="shared" si="139"/>
        <v>0</v>
      </c>
      <c r="AN82" s="61">
        <f t="shared" si="140"/>
        <v>0</v>
      </c>
      <c r="AO82" s="69" t="str">
        <f t="shared" si="141"/>
        <v>AccelLimited</v>
      </c>
      <c r="AP82" s="61">
        <f t="shared" si="142"/>
        <v>0</v>
      </c>
      <c r="AQ82" s="71">
        <f t="shared" si="143"/>
        <v>0</v>
      </c>
      <c r="AR82" s="64">
        <f t="shared" si="144"/>
        <v>0</v>
      </c>
      <c r="AS82" s="72">
        <f t="shared" si="145"/>
        <v>0</v>
      </c>
      <c r="AT82" s="79">
        <f t="shared" si="146"/>
        <v>0</v>
      </c>
      <c r="AU82" s="76">
        <f t="shared" si="147"/>
        <v>0</v>
      </c>
      <c r="AV82"/>
      <c r="AW82" s="117">
        <f t="shared" si="148"/>
        <v>0</v>
      </c>
      <c r="AX82"/>
      <c r="AY82"/>
      <c r="AZ82" s="118">
        <f t="shared" si="149"/>
        <v>0.47333333333333338</v>
      </c>
      <c r="BA82" s="117">
        <f t="shared" si="150"/>
        <v>0</v>
      </c>
      <c r="BB82" s="113">
        <f t="shared" si="151"/>
        <v>0</v>
      </c>
      <c r="BC82" s="113">
        <f t="shared" si="152"/>
        <v>0</v>
      </c>
      <c r="BD82" s="118">
        <f t="shared" si="153"/>
        <v>0.47333333333333338</v>
      </c>
      <c r="BE82" s="114">
        <f t="shared" si="154"/>
        <v>0</v>
      </c>
      <c r="BF82" s="113">
        <f t="shared" si="155"/>
        <v>0</v>
      </c>
      <c r="BG82" s="113">
        <f t="shared" si="156"/>
        <v>0</v>
      </c>
      <c r="BH82" s="118">
        <f t="shared" si="157"/>
        <v>0.47333333333333338</v>
      </c>
      <c r="BI82" s="117">
        <f t="shared" si="158"/>
        <v>0</v>
      </c>
      <c r="BJ82" s="113">
        <f t="shared" si="159"/>
        <v>0</v>
      </c>
      <c r="BK82" s="113">
        <f t="shared" si="160"/>
        <v>0</v>
      </c>
      <c r="BL82" s="118">
        <f t="shared" si="161"/>
        <v>0.47333333333333338</v>
      </c>
      <c r="BM82" s="117">
        <f t="shared" si="162"/>
        <v>0</v>
      </c>
      <c r="BN82" s="113">
        <f t="shared" si="163"/>
        <v>0</v>
      </c>
      <c r="BO82" s="113">
        <f t="shared" si="164"/>
        <v>0</v>
      </c>
      <c r="BP82" s="118">
        <f t="shared" si="165"/>
        <v>0.47333333333333338</v>
      </c>
      <c r="BQ82" s="117">
        <f t="shared" si="166"/>
        <v>0</v>
      </c>
      <c r="BR82" s="113">
        <f t="shared" si="167"/>
        <v>0</v>
      </c>
      <c r="BS82" s="113">
        <f t="shared" si="168"/>
        <v>0</v>
      </c>
      <c r="BT82" s="118">
        <f t="shared" si="169"/>
        <v>0.47333333333333338</v>
      </c>
      <c r="BU82" s="117">
        <f t="shared" si="170"/>
        <v>0</v>
      </c>
      <c r="BV82" s="113">
        <f t="shared" si="171"/>
        <v>0</v>
      </c>
      <c r="BW82" s="113">
        <f t="shared" si="172"/>
        <v>0</v>
      </c>
      <c r="BX82" s="118">
        <f t="shared" si="173"/>
        <v>0.47333333333333338</v>
      </c>
      <c r="BY82" s="117">
        <f t="shared" si="174"/>
        <v>0</v>
      </c>
      <c r="BZ82" s="113">
        <f t="shared" si="175"/>
        <v>0</v>
      </c>
      <c r="CA82" s="113">
        <f t="shared" si="176"/>
        <v>0</v>
      </c>
      <c r="CB82" s="118">
        <f t="shared" si="177"/>
        <v>0.47333333333333338</v>
      </c>
      <c r="CC82"/>
      <c r="CD82"/>
      <c r="CE82" s="114">
        <f t="shared" si="182"/>
        <v>0.47333333333333338</v>
      </c>
      <c r="CF82" s="114">
        <f t="shared" si="183"/>
        <v>0</v>
      </c>
      <c r="CG82" s="114">
        <f t="shared" si="184"/>
        <v>0</v>
      </c>
      <c r="CH82" s="114">
        <f t="shared" si="185"/>
        <v>0</v>
      </c>
      <c r="CI82" s="114"/>
      <c r="CJ82" s="114">
        <v>9</v>
      </c>
      <c r="CK82" s="113">
        <v>29</v>
      </c>
      <c r="CL82" s="113">
        <f t="shared" si="178"/>
        <v>30</v>
      </c>
      <c r="CM82" s="113">
        <f t="shared" si="178"/>
        <v>31</v>
      </c>
      <c r="CN82" s="113">
        <f t="shared" si="178"/>
        <v>32</v>
      </c>
      <c r="DB82" s="88"/>
      <c r="DC82" s="88"/>
      <c r="DD82" s="88"/>
      <c r="DE82" s="88"/>
      <c r="DF82" s="88"/>
      <c r="DG82" s="40"/>
      <c r="DH82" s="88"/>
    </row>
    <row r="83" spans="1:112" x14ac:dyDescent="0.25">
      <c r="A83" s="93" t="s">
        <v>438</v>
      </c>
      <c r="B83" s="282" t="s">
        <v>579</v>
      </c>
      <c r="C83" s="140">
        <f t="shared" si="190"/>
        <v>0</v>
      </c>
      <c r="D83" s="89">
        <v>0</v>
      </c>
      <c r="E83" s="140">
        <f t="shared" si="188"/>
        <v>0</v>
      </c>
      <c r="F83" s="41">
        <v>0</v>
      </c>
      <c r="G83" s="98" t="s">
        <v>213</v>
      </c>
      <c r="H83" s="171" t="s">
        <v>546</v>
      </c>
      <c r="I83" s="137" t="s">
        <v>422</v>
      </c>
      <c r="J83" s="132">
        <v>3500</v>
      </c>
      <c r="K83" s="132">
        <v>30000</v>
      </c>
      <c r="L83" s="148">
        <v>800000</v>
      </c>
      <c r="M83" s="151">
        <f t="shared" si="186"/>
        <v>0</v>
      </c>
      <c r="N83" s="139">
        <f t="shared" si="179"/>
        <v>0</v>
      </c>
      <c r="O83" s="139">
        <f t="shared" ref="O83:O114" si="193">IF(AE83&lt;=0,0,IF(G83="Straight",IF(H83="Lifting",AU83/AI$3+AG$3+AM$3,AU83/AI$3+AG$3),IF(G83="180° Curve",IF(H83="Lifting",AU83/AI$4+AG$4+AM$4,AU83/AI$4+AG$4),IF(G83="45° Curve",IF(H83="Lifting",AU83/AI$5+AG$5+AM$5,AU83/AI$5+AG$5),IF(G83="22.5° Curve",IF(H83="Lifting",AU83/AI$6+AG$6+AM$6,AU83/AI$6+AG$6))))))</f>
        <v>0</v>
      </c>
      <c r="P83" s="133">
        <f t="shared" si="125"/>
        <v>0</v>
      </c>
      <c r="Q83" s="80">
        <f t="shared" si="126"/>
        <v>0</v>
      </c>
      <c r="R83" s="322">
        <f t="shared" si="187"/>
        <v>0</v>
      </c>
      <c r="S83" s="323">
        <f t="shared" si="191"/>
        <v>0</v>
      </c>
      <c r="T83" s="323">
        <f t="shared" si="192"/>
        <v>0</v>
      </c>
      <c r="U83" s="324">
        <f t="shared" si="189"/>
        <v>0.47333333333333338</v>
      </c>
      <c r="V83"/>
      <c r="W83" s="424">
        <f t="shared" si="180"/>
        <v>0</v>
      </c>
      <c r="X83" s="77">
        <f t="shared" si="181"/>
        <v>0</v>
      </c>
      <c r="Y83" s="77">
        <f t="shared" si="127"/>
        <v>0</v>
      </c>
      <c r="Z83" s="75">
        <f>'Project description'!$I$6</f>
        <v>1.79</v>
      </c>
      <c r="AA83" s="75">
        <f>VLOOKUP(G83,'Project description'!$H$21:$I$24,2,0)</f>
        <v>40000</v>
      </c>
      <c r="AB83" s="86">
        <f t="shared" si="128"/>
        <v>0</v>
      </c>
      <c r="AC83" s="144">
        <f t="shared" si="129"/>
        <v>0</v>
      </c>
      <c r="AD83" s="76">
        <f t="shared" si="130"/>
        <v>0</v>
      </c>
      <c r="AE83" s="76">
        <f t="shared" si="131"/>
        <v>0</v>
      </c>
      <c r="AF83" s="76">
        <f t="shared" si="132"/>
        <v>0</v>
      </c>
      <c r="AG83" s="66">
        <f t="shared" si="133"/>
        <v>0</v>
      </c>
      <c r="AH83" s="67" t="str">
        <f t="shared" si="134"/>
        <v>AccelReached</v>
      </c>
      <c r="AI83" s="66">
        <f t="shared" si="135"/>
        <v>0</v>
      </c>
      <c r="AJ83" s="68">
        <f t="shared" si="136"/>
        <v>0</v>
      </c>
      <c r="AK83" s="61">
        <f t="shared" si="137"/>
        <v>0</v>
      </c>
      <c r="AL83" s="62">
        <f t="shared" si="138"/>
        <v>0</v>
      </c>
      <c r="AM83" s="61">
        <f t="shared" si="139"/>
        <v>0</v>
      </c>
      <c r="AN83" s="61">
        <f t="shared" si="140"/>
        <v>0</v>
      </c>
      <c r="AO83" s="69" t="str">
        <f t="shared" si="141"/>
        <v>AccelLimited</v>
      </c>
      <c r="AP83" s="61">
        <f t="shared" si="142"/>
        <v>0</v>
      </c>
      <c r="AQ83" s="71">
        <f t="shared" si="143"/>
        <v>0</v>
      </c>
      <c r="AR83" s="64">
        <f t="shared" si="144"/>
        <v>0</v>
      </c>
      <c r="AS83" s="72">
        <f t="shared" si="145"/>
        <v>0</v>
      </c>
      <c r="AT83" s="79">
        <f t="shared" si="146"/>
        <v>0</v>
      </c>
      <c r="AU83" s="76">
        <f t="shared" si="147"/>
        <v>0</v>
      </c>
      <c r="AV83"/>
      <c r="AW83" s="117">
        <f t="shared" si="148"/>
        <v>0</v>
      </c>
      <c r="AX83"/>
      <c r="AY83"/>
      <c r="AZ83" s="118">
        <f t="shared" si="149"/>
        <v>0.47333333333333338</v>
      </c>
      <c r="BA83" s="117">
        <f t="shared" si="150"/>
        <v>0</v>
      </c>
      <c r="BB83" s="113">
        <f t="shared" si="151"/>
        <v>0</v>
      </c>
      <c r="BC83" s="113">
        <f t="shared" si="152"/>
        <v>0</v>
      </c>
      <c r="BD83" s="118">
        <f t="shared" si="153"/>
        <v>0.47333333333333338</v>
      </c>
      <c r="BE83" s="114">
        <f t="shared" si="154"/>
        <v>0</v>
      </c>
      <c r="BF83" s="113">
        <f t="shared" si="155"/>
        <v>0</v>
      </c>
      <c r="BG83" s="113">
        <f t="shared" si="156"/>
        <v>0</v>
      </c>
      <c r="BH83" s="118">
        <f t="shared" si="157"/>
        <v>0.47333333333333338</v>
      </c>
      <c r="BI83" s="117">
        <f t="shared" si="158"/>
        <v>0</v>
      </c>
      <c r="BJ83" s="113">
        <f t="shared" si="159"/>
        <v>0</v>
      </c>
      <c r="BK83" s="113">
        <f t="shared" si="160"/>
        <v>0</v>
      </c>
      <c r="BL83" s="118">
        <f t="shared" si="161"/>
        <v>0.47333333333333338</v>
      </c>
      <c r="BM83" s="117">
        <f t="shared" si="162"/>
        <v>0</v>
      </c>
      <c r="BN83" s="113">
        <f t="shared" si="163"/>
        <v>0</v>
      </c>
      <c r="BO83" s="113">
        <f t="shared" si="164"/>
        <v>0</v>
      </c>
      <c r="BP83" s="118">
        <f t="shared" si="165"/>
        <v>0.47333333333333338</v>
      </c>
      <c r="BQ83" s="117">
        <f t="shared" si="166"/>
        <v>0</v>
      </c>
      <c r="BR83" s="113">
        <f t="shared" si="167"/>
        <v>0</v>
      </c>
      <c r="BS83" s="113">
        <f t="shared" si="168"/>
        <v>0</v>
      </c>
      <c r="BT83" s="118">
        <f t="shared" si="169"/>
        <v>0.47333333333333338</v>
      </c>
      <c r="BU83" s="117">
        <f t="shared" si="170"/>
        <v>0</v>
      </c>
      <c r="BV83" s="113">
        <f t="shared" si="171"/>
        <v>0</v>
      </c>
      <c r="BW83" s="113">
        <f t="shared" si="172"/>
        <v>0</v>
      </c>
      <c r="BX83" s="118">
        <f t="shared" si="173"/>
        <v>0.47333333333333338</v>
      </c>
      <c r="BY83" s="117">
        <f t="shared" si="174"/>
        <v>0</v>
      </c>
      <c r="BZ83" s="113">
        <f t="shared" si="175"/>
        <v>0</v>
      </c>
      <c r="CA83" s="113">
        <f t="shared" si="176"/>
        <v>0</v>
      </c>
      <c r="CB83" s="118">
        <f t="shared" si="177"/>
        <v>0.47333333333333338</v>
      </c>
      <c r="CC83"/>
      <c r="CD83"/>
      <c r="CE83" s="114">
        <f t="shared" si="182"/>
        <v>0.47333333333333338</v>
      </c>
      <c r="CF83" s="114">
        <f t="shared" si="183"/>
        <v>0</v>
      </c>
      <c r="CG83" s="114">
        <f t="shared" si="184"/>
        <v>0</v>
      </c>
      <c r="CH83" s="114">
        <f t="shared" si="185"/>
        <v>0</v>
      </c>
      <c r="CI83" s="114"/>
      <c r="CJ83" s="114">
        <v>10</v>
      </c>
      <c r="CK83" s="113">
        <v>1</v>
      </c>
      <c r="CL83" s="113">
        <f t="shared" si="178"/>
        <v>2</v>
      </c>
      <c r="CM83" s="113">
        <f t="shared" si="178"/>
        <v>3</v>
      </c>
      <c r="CN83" s="113">
        <f t="shared" si="178"/>
        <v>4</v>
      </c>
      <c r="DB83" s="88"/>
      <c r="DC83" s="88"/>
      <c r="DD83" s="88"/>
      <c r="DE83" s="88"/>
      <c r="DF83" s="88"/>
      <c r="DG83" s="40"/>
      <c r="DH83" s="88"/>
    </row>
    <row r="84" spans="1:112" x14ac:dyDescent="0.25">
      <c r="A84" s="305" t="s">
        <v>438</v>
      </c>
      <c r="B84" s="306" t="s">
        <v>579</v>
      </c>
      <c r="C84" s="315">
        <f t="shared" si="190"/>
        <v>0</v>
      </c>
      <c r="D84" s="308">
        <v>0</v>
      </c>
      <c r="E84" s="315">
        <f t="shared" si="188"/>
        <v>0</v>
      </c>
      <c r="F84" s="307">
        <v>0</v>
      </c>
      <c r="G84" s="309" t="s">
        <v>213</v>
      </c>
      <c r="H84" s="308" t="s">
        <v>546</v>
      </c>
      <c r="I84" s="310" t="s">
        <v>422</v>
      </c>
      <c r="J84" s="311">
        <v>3500</v>
      </c>
      <c r="K84" s="311">
        <v>30000</v>
      </c>
      <c r="L84" s="312">
        <v>800000</v>
      </c>
      <c r="M84" s="313">
        <f t="shared" si="186"/>
        <v>0</v>
      </c>
      <c r="N84" s="314">
        <f t="shared" si="179"/>
        <v>0</v>
      </c>
      <c r="O84" s="139">
        <f t="shared" si="193"/>
        <v>0</v>
      </c>
      <c r="P84" s="133">
        <f t="shared" si="125"/>
        <v>0</v>
      </c>
      <c r="Q84" s="80">
        <f t="shared" si="126"/>
        <v>0</v>
      </c>
      <c r="R84" s="319">
        <f t="shared" si="187"/>
        <v>0</v>
      </c>
      <c r="S84" s="320">
        <f t="shared" si="191"/>
        <v>0</v>
      </c>
      <c r="T84" s="320">
        <f t="shared" si="192"/>
        <v>0</v>
      </c>
      <c r="U84" s="321">
        <f t="shared" si="189"/>
        <v>0.47333333333333338</v>
      </c>
      <c r="V84"/>
      <c r="W84" s="424">
        <f t="shared" si="180"/>
        <v>0</v>
      </c>
      <c r="X84" s="77">
        <f t="shared" si="181"/>
        <v>0</v>
      </c>
      <c r="Y84" s="77">
        <f t="shared" si="127"/>
        <v>0</v>
      </c>
      <c r="Z84" s="75">
        <f>'Project description'!$I$6</f>
        <v>1.79</v>
      </c>
      <c r="AA84" s="75">
        <f>VLOOKUP(G84,'Project description'!$H$21:$I$24,2,0)</f>
        <v>40000</v>
      </c>
      <c r="AB84" s="86">
        <f t="shared" si="128"/>
        <v>0</v>
      </c>
      <c r="AC84" s="144">
        <f t="shared" si="129"/>
        <v>0</v>
      </c>
      <c r="AD84" s="76">
        <f t="shared" si="130"/>
        <v>0</v>
      </c>
      <c r="AE84" s="76">
        <f t="shared" si="131"/>
        <v>0</v>
      </c>
      <c r="AF84" s="76">
        <f t="shared" si="132"/>
        <v>0</v>
      </c>
      <c r="AG84" s="66">
        <f t="shared" si="133"/>
        <v>0</v>
      </c>
      <c r="AH84" s="67" t="str">
        <f t="shared" si="134"/>
        <v>AccelReached</v>
      </c>
      <c r="AI84" s="66">
        <f t="shared" si="135"/>
        <v>0</v>
      </c>
      <c r="AJ84" s="68">
        <f t="shared" si="136"/>
        <v>0</v>
      </c>
      <c r="AK84" s="61">
        <f t="shared" si="137"/>
        <v>0</v>
      </c>
      <c r="AL84" s="62">
        <f t="shared" si="138"/>
        <v>0</v>
      </c>
      <c r="AM84" s="61">
        <f t="shared" si="139"/>
        <v>0</v>
      </c>
      <c r="AN84" s="61">
        <f t="shared" si="140"/>
        <v>0</v>
      </c>
      <c r="AO84" s="69" t="str">
        <f t="shared" si="141"/>
        <v>AccelLimited</v>
      </c>
      <c r="AP84" s="61">
        <f t="shared" si="142"/>
        <v>0</v>
      </c>
      <c r="AQ84" s="71">
        <f t="shared" si="143"/>
        <v>0</v>
      </c>
      <c r="AR84" s="64">
        <f t="shared" si="144"/>
        <v>0</v>
      </c>
      <c r="AS84" s="72">
        <f t="shared" si="145"/>
        <v>0</v>
      </c>
      <c r="AT84" s="79">
        <f t="shared" si="146"/>
        <v>0</v>
      </c>
      <c r="AU84" s="76">
        <f t="shared" si="147"/>
        <v>0</v>
      </c>
      <c r="AV84"/>
      <c r="AW84" s="117">
        <f t="shared" si="148"/>
        <v>0</v>
      </c>
      <c r="AX84"/>
      <c r="AY84"/>
      <c r="AZ84" s="118">
        <f t="shared" si="149"/>
        <v>0.47333333333333338</v>
      </c>
      <c r="BA84" s="117">
        <f t="shared" si="150"/>
        <v>0</v>
      </c>
      <c r="BB84" s="113">
        <f t="shared" si="151"/>
        <v>0</v>
      </c>
      <c r="BC84" s="113">
        <f t="shared" si="152"/>
        <v>0</v>
      </c>
      <c r="BD84" s="118">
        <f t="shared" si="153"/>
        <v>0.47333333333333338</v>
      </c>
      <c r="BE84" s="114">
        <f t="shared" si="154"/>
        <v>0</v>
      </c>
      <c r="BF84" s="113">
        <f t="shared" si="155"/>
        <v>0</v>
      </c>
      <c r="BG84" s="113">
        <f t="shared" si="156"/>
        <v>0</v>
      </c>
      <c r="BH84" s="118">
        <f t="shared" si="157"/>
        <v>0.47333333333333338</v>
      </c>
      <c r="BI84" s="117">
        <f t="shared" si="158"/>
        <v>0</v>
      </c>
      <c r="BJ84" s="113">
        <f t="shared" si="159"/>
        <v>0</v>
      </c>
      <c r="BK84" s="113">
        <f t="shared" si="160"/>
        <v>0</v>
      </c>
      <c r="BL84" s="118">
        <f t="shared" si="161"/>
        <v>0.47333333333333338</v>
      </c>
      <c r="BM84" s="117">
        <f t="shared" si="162"/>
        <v>0</v>
      </c>
      <c r="BN84" s="113">
        <f t="shared" si="163"/>
        <v>0</v>
      </c>
      <c r="BO84" s="113">
        <f t="shared" si="164"/>
        <v>0</v>
      </c>
      <c r="BP84" s="118">
        <f t="shared" si="165"/>
        <v>0.47333333333333338</v>
      </c>
      <c r="BQ84" s="117">
        <f t="shared" si="166"/>
        <v>0</v>
      </c>
      <c r="BR84" s="113">
        <f t="shared" si="167"/>
        <v>0</v>
      </c>
      <c r="BS84" s="113">
        <f t="shared" si="168"/>
        <v>0</v>
      </c>
      <c r="BT84" s="118">
        <f t="shared" si="169"/>
        <v>0.47333333333333338</v>
      </c>
      <c r="BU84" s="117">
        <f t="shared" si="170"/>
        <v>0</v>
      </c>
      <c r="BV84" s="113">
        <f t="shared" si="171"/>
        <v>0</v>
      </c>
      <c r="BW84" s="113">
        <f t="shared" si="172"/>
        <v>0</v>
      </c>
      <c r="BX84" s="118">
        <f t="shared" si="173"/>
        <v>0.47333333333333338</v>
      </c>
      <c r="BY84" s="117">
        <f t="shared" si="174"/>
        <v>0</v>
      </c>
      <c r="BZ84" s="113">
        <f t="shared" si="175"/>
        <v>0</v>
      </c>
      <c r="CA84" s="113">
        <f t="shared" si="176"/>
        <v>0</v>
      </c>
      <c r="CB84" s="118">
        <f t="shared" si="177"/>
        <v>0.47333333333333338</v>
      </c>
      <c r="CC84"/>
      <c r="CD84"/>
      <c r="CE84" s="114">
        <f t="shared" si="182"/>
        <v>0.47333333333333338</v>
      </c>
      <c r="CF84" s="114">
        <f t="shared" si="183"/>
        <v>0</v>
      </c>
      <c r="CG84" s="114">
        <f t="shared" si="184"/>
        <v>0</v>
      </c>
      <c r="CH84" s="114">
        <f t="shared" si="185"/>
        <v>0</v>
      </c>
      <c r="CI84" s="114"/>
      <c r="CJ84" s="114">
        <v>10</v>
      </c>
      <c r="CK84" s="113">
        <v>5</v>
      </c>
      <c r="CL84" s="113">
        <f t="shared" si="178"/>
        <v>6</v>
      </c>
      <c r="CM84" s="113">
        <f t="shared" si="178"/>
        <v>7</v>
      </c>
      <c r="CN84" s="113">
        <f t="shared" si="178"/>
        <v>8</v>
      </c>
      <c r="DB84" s="88"/>
      <c r="DC84" s="88"/>
      <c r="DD84" s="88"/>
      <c r="DE84" s="88"/>
      <c r="DF84" s="88"/>
      <c r="DG84" s="40"/>
      <c r="DH84" s="88"/>
    </row>
    <row r="85" spans="1:112" x14ac:dyDescent="0.25">
      <c r="A85" s="93" t="s">
        <v>438</v>
      </c>
      <c r="B85" s="282" t="s">
        <v>579</v>
      </c>
      <c r="C85" s="140">
        <f t="shared" si="190"/>
        <v>0</v>
      </c>
      <c r="D85" s="89">
        <v>0</v>
      </c>
      <c r="E85" s="140">
        <f t="shared" si="188"/>
        <v>0</v>
      </c>
      <c r="F85" s="41">
        <v>0</v>
      </c>
      <c r="G85" s="98" t="s">
        <v>213</v>
      </c>
      <c r="H85" s="171" t="s">
        <v>546</v>
      </c>
      <c r="I85" s="137" t="s">
        <v>422</v>
      </c>
      <c r="J85" s="132">
        <v>3500</v>
      </c>
      <c r="K85" s="132">
        <v>30000</v>
      </c>
      <c r="L85" s="148">
        <v>800000</v>
      </c>
      <c r="M85" s="151">
        <f t="shared" si="186"/>
        <v>0</v>
      </c>
      <c r="N85" s="139">
        <f t="shared" si="179"/>
        <v>0</v>
      </c>
      <c r="O85" s="139">
        <f t="shared" si="193"/>
        <v>0</v>
      </c>
      <c r="P85" s="133">
        <f t="shared" si="125"/>
        <v>0</v>
      </c>
      <c r="Q85" s="80">
        <f t="shared" si="126"/>
        <v>0</v>
      </c>
      <c r="R85" s="322">
        <f t="shared" si="187"/>
        <v>0</v>
      </c>
      <c r="S85" s="323">
        <f t="shared" si="191"/>
        <v>0</v>
      </c>
      <c r="T85" s="323">
        <f t="shared" si="192"/>
        <v>0</v>
      </c>
      <c r="U85" s="324">
        <f t="shared" si="189"/>
        <v>0.47333333333333338</v>
      </c>
      <c r="V85"/>
      <c r="W85" s="424">
        <f t="shared" si="180"/>
        <v>0</v>
      </c>
      <c r="X85" s="77">
        <f t="shared" si="181"/>
        <v>0</v>
      </c>
      <c r="Y85" s="77">
        <f t="shared" si="127"/>
        <v>0</v>
      </c>
      <c r="Z85" s="75">
        <f>'Project description'!$I$6</f>
        <v>1.79</v>
      </c>
      <c r="AA85" s="75">
        <f>VLOOKUP(G85,'Project description'!$H$21:$I$24,2,0)</f>
        <v>40000</v>
      </c>
      <c r="AB85" s="86">
        <f t="shared" si="128"/>
        <v>0</v>
      </c>
      <c r="AC85" s="144">
        <f t="shared" si="129"/>
        <v>0</v>
      </c>
      <c r="AD85" s="76">
        <f t="shared" si="130"/>
        <v>0</v>
      </c>
      <c r="AE85" s="76">
        <f t="shared" si="131"/>
        <v>0</v>
      </c>
      <c r="AF85" s="76">
        <f t="shared" si="132"/>
        <v>0</v>
      </c>
      <c r="AG85" s="66">
        <f t="shared" si="133"/>
        <v>0</v>
      </c>
      <c r="AH85" s="67" t="str">
        <f t="shared" si="134"/>
        <v>AccelReached</v>
      </c>
      <c r="AI85" s="66">
        <f t="shared" si="135"/>
        <v>0</v>
      </c>
      <c r="AJ85" s="68">
        <f t="shared" si="136"/>
        <v>0</v>
      </c>
      <c r="AK85" s="61">
        <f t="shared" si="137"/>
        <v>0</v>
      </c>
      <c r="AL85" s="62">
        <f t="shared" si="138"/>
        <v>0</v>
      </c>
      <c r="AM85" s="61">
        <f t="shared" si="139"/>
        <v>0</v>
      </c>
      <c r="AN85" s="61">
        <f t="shared" si="140"/>
        <v>0</v>
      </c>
      <c r="AO85" s="69" t="str">
        <f t="shared" si="141"/>
        <v>AccelLimited</v>
      </c>
      <c r="AP85" s="61">
        <f t="shared" si="142"/>
        <v>0</v>
      </c>
      <c r="AQ85" s="71">
        <f t="shared" si="143"/>
        <v>0</v>
      </c>
      <c r="AR85" s="64">
        <f t="shared" si="144"/>
        <v>0</v>
      </c>
      <c r="AS85" s="72">
        <f t="shared" si="145"/>
        <v>0</v>
      </c>
      <c r="AT85" s="79">
        <f t="shared" si="146"/>
        <v>0</v>
      </c>
      <c r="AU85" s="76">
        <f t="shared" si="147"/>
        <v>0</v>
      </c>
      <c r="AV85"/>
      <c r="AW85" s="117">
        <f t="shared" si="148"/>
        <v>0</v>
      </c>
      <c r="AX85"/>
      <c r="AY85"/>
      <c r="AZ85" s="118">
        <f t="shared" si="149"/>
        <v>0.47333333333333338</v>
      </c>
      <c r="BA85" s="117">
        <f t="shared" si="150"/>
        <v>0</v>
      </c>
      <c r="BB85" s="113">
        <f t="shared" si="151"/>
        <v>0</v>
      </c>
      <c r="BC85" s="113">
        <f t="shared" si="152"/>
        <v>0</v>
      </c>
      <c r="BD85" s="118">
        <f t="shared" si="153"/>
        <v>0.47333333333333338</v>
      </c>
      <c r="BE85" s="114">
        <f t="shared" si="154"/>
        <v>0</v>
      </c>
      <c r="BF85" s="113">
        <f t="shared" si="155"/>
        <v>0</v>
      </c>
      <c r="BG85" s="113">
        <f t="shared" si="156"/>
        <v>0</v>
      </c>
      <c r="BH85" s="118">
        <f t="shared" si="157"/>
        <v>0.47333333333333338</v>
      </c>
      <c r="BI85" s="117">
        <f t="shared" si="158"/>
        <v>0</v>
      </c>
      <c r="BJ85" s="113">
        <f t="shared" si="159"/>
        <v>0</v>
      </c>
      <c r="BK85" s="113">
        <f t="shared" si="160"/>
        <v>0</v>
      </c>
      <c r="BL85" s="118">
        <f t="shared" si="161"/>
        <v>0.47333333333333338</v>
      </c>
      <c r="BM85" s="117">
        <f t="shared" si="162"/>
        <v>0</v>
      </c>
      <c r="BN85" s="113">
        <f t="shared" si="163"/>
        <v>0</v>
      </c>
      <c r="BO85" s="113">
        <f t="shared" si="164"/>
        <v>0</v>
      </c>
      <c r="BP85" s="118">
        <f t="shared" si="165"/>
        <v>0.47333333333333338</v>
      </c>
      <c r="BQ85" s="117">
        <f t="shared" si="166"/>
        <v>0</v>
      </c>
      <c r="BR85" s="113">
        <f t="shared" si="167"/>
        <v>0</v>
      </c>
      <c r="BS85" s="113">
        <f t="shared" si="168"/>
        <v>0</v>
      </c>
      <c r="BT85" s="118">
        <f t="shared" si="169"/>
        <v>0.47333333333333338</v>
      </c>
      <c r="BU85" s="117">
        <f t="shared" si="170"/>
        <v>0</v>
      </c>
      <c r="BV85" s="113">
        <f t="shared" si="171"/>
        <v>0</v>
      </c>
      <c r="BW85" s="113">
        <f t="shared" si="172"/>
        <v>0</v>
      </c>
      <c r="BX85" s="118">
        <f t="shared" si="173"/>
        <v>0.47333333333333338</v>
      </c>
      <c r="BY85" s="117">
        <f t="shared" si="174"/>
        <v>0</v>
      </c>
      <c r="BZ85" s="113">
        <f t="shared" si="175"/>
        <v>0</v>
      </c>
      <c r="CA85" s="113">
        <f t="shared" si="176"/>
        <v>0</v>
      </c>
      <c r="CB85" s="118">
        <f t="shared" si="177"/>
        <v>0.47333333333333338</v>
      </c>
      <c r="CC85"/>
      <c r="CD85"/>
      <c r="CE85" s="114">
        <f t="shared" si="182"/>
        <v>0.47333333333333338</v>
      </c>
      <c r="CF85" s="114">
        <f t="shared" si="183"/>
        <v>0</v>
      </c>
      <c r="CG85" s="114">
        <f t="shared" si="184"/>
        <v>0</v>
      </c>
      <c r="CH85" s="114">
        <f t="shared" si="185"/>
        <v>0</v>
      </c>
      <c r="CI85" s="114"/>
      <c r="CJ85" s="114">
        <v>10</v>
      </c>
      <c r="CK85" s="113">
        <v>9</v>
      </c>
      <c r="CL85" s="113">
        <f t="shared" si="178"/>
        <v>10</v>
      </c>
      <c r="CM85" s="113">
        <f t="shared" si="178"/>
        <v>11</v>
      </c>
      <c r="CN85" s="113">
        <f t="shared" si="178"/>
        <v>12</v>
      </c>
      <c r="DB85" s="88"/>
      <c r="DC85" s="88"/>
      <c r="DD85" s="88"/>
      <c r="DE85" s="88"/>
      <c r="DF85" s="88"/>
      <c r="DG85" s="40"/>
      <c r="DH85" s="88"/>
    </row>
    <row r="86" spans="1:112" x14ac:dyDescent="0.25">
      <c r="A86" s="305" t="s">
        <v>438</v>
      </c>
      <c r="B86" s="306" t="s">
        <v>579</v>
      </c>
      <c r="C86" s="315">
        <f t="shared" si="190"/>
        <v>0</v>
      </c>
      <c r="D86" s="308">
        <v>0</v>
      </c>
      <c r="E86" s="315">
        <f t="shared" si="188"/>
        <v>0</v>
      </c>
      <c r="F86" s="307">
        <v>0</v>
      </c>
      <c r="G86" s="309" t="s">
        <v>213</v>
      </c>
      <c r="H86" s="308" t="s">
        <v>546</v>
      </c>
      <c r="I86" s="310" t="s">
        <v>422</v>
      </c>
      <c r="J86" s="311">
        <v>3500</v>
      </c>
      <c r="K86" s="311">
        <v>30000</v>
      </c>
      <c r="L86" s="312">
        <v>800000</v>
      </c>
      <c r="M86" s="313">
        <f t="shared" si="186"/>
        <v>0</v>
      </c>
      <c r="N86" s="314">
        <f t="shared" si="179"/>
        <v>0</v>
      </c>
      <c r="O86" s="139">
        <f t="shared" si="193"/>
        <v>0</v>
      </c>
      <c r="P86" s="133">
        <f t="shared" si="125"/>
        <v>0</v>
      </c>
      <c r="Q86" s="80">
        <f t="shared" si="126"/>
        <v>0</v>
      </c>
      <c r="R86" s="319">
        <f t="shared" si="187"/>
        <v>0</v>
      </c>
      <c r="S86" s="320">
        <f t="shared" si="191"/>
        <v>0</v>
      </c>
      <c r="T86" s="320">
        <f t="shared" si="192"/>
        <v>0</v>
      </c>
      <c r="U86" s="321">
        <f t="shared" si="189"/>
        <v>0.47333333333333338</v>
      </c>
      <c r="V86"/>
      <c r="W86" s="424">
        <f t="shared" si="180"/>
        <v>0</v>
      </c>
      <c r="X86" s="77">
        <f t="shared" si="181"/>
        <v>0</v>
      </c>
      <c r="Y86" s="77">
        <f t="shared" si="127"/>
        <v>0</v>
      </c>
      <c r="Z86" s="75">
        <f>'Project description'!$I$6</f>
        <v>1.79</v>
      </c>
      <c r="AA86" s="75">
        <f>VLOOKUP(G86,'Project description'!$H$21:$I$24,2,0)</f>
        <v>40000</v>
      </c>
      <c r="AB86" s="86">
        <f t="shared" si="128"/>
        <v>0</v>
      </c>
      <c r="AC86" s="144">
        <f t="shared" si="129"/>
        <v>0</v>
      </c>
      <c r="AD86" s="76">
        <f t="shared" si="130"/>
        <v>0</v>
      </c>
      <c r="AE86" s="76">
        <f t="shared" si="131"/>
        <v>0</v>
      </c>
      <c r="AF86" s="76">
        <f t="shared" si="132"/>
        <v>0</v>
      </c>
      <c r="AG86" s="66">
        <f t="shared" si="133"/>
        <v>0</v>
      </c>
      <c r="AH86" s="67" t="str">
        <f t="shared" si="134"/>
        <v>AccelReached</v>
      </c>
      <c r="AI86" s="66">
        <f t="shared" si="135"/>
        <v>0</v>
      </c>
      <c r="AJ86" s="68">
        <f t="shared" si="136"/>
        <v>0</v>
      </c>
      <c r="AK86" s="61">
        <f t="shared" si="137"/>
        <v>0</v>
      </c>
      <c r="AL86" s="62">
        <f t="shared" si="138"/>
        <v>0</v>
      </c>
      <c r="AM86" s="61">
        <f t="shared" si="139"/>
        <v>0</v>
      </c>
      <c r="AN86" s="61">
        <f t="shared" si="140"/>
        <v>0</v>
      </c>
      <c r="AO86" s="69" t="str">
        <f t="shared" si="141"/>
        <v>AccelLimited</v>
      </c>
      <c r="AP86" s="61">
        <f t="shared" si="142"/>
        <v>0</v>
      </c>
      <c r="AQ86" s="71">
        <f t="shared" si="143"/>
        <v>0</v>
      </c>
      <c r="AR86" s="64">
        <f t="shared" si="144"/>
        <v>0</v>
      </c>
      <c r="AS86" s="72">
        <f t="shared" si="145"/>
        <v>0</v>
      </c>
      <c r="AT86" s="79">
        <f t="shared" si="146"/>
        <v>0</v>
      </c>
      <c r="AU86" s="76">
        <f t="shared" si="147"/>
        <v>0</v>
      </c>
      <c r="AV86"/>
      <c r="AW86" s="117">
        <f t="shared" si="148"/>
        <v>0</v>
      </c>
      <c r="AX86"/>
      <c r="AY86"/>
      <c r="AZ86" s="118">
        <f t="shared" si="149"/>
        <v>0.47333333333333338</v>
      </c>
      <c r="BA86" s="117">
        <f t="shared" si="150"/>
        <v>0</v>
      </c>
      <c r="BB86" s="113">
        <f t="shared" si="151"/>
        <v>0</v>
      </c>
      <c r="BC86" s="113">
        <f t="shared" si="152"/>
        <v>0</v>
      </c>
      <c r="BD86" s="118">
        <f t="shared" si="153"/>
        <v>0.47333333333333338</v>
      </c>
      <c r="BE86" s="114">
        <f t="shared" si="154"/>
        <v>0</v>
      </c>
      <c r="BF86" s="113">
        <f t="shared" si="155"/>
        <v>0</v>
      </c>
      <c r="BG86" s="113">
        <f t="shared" si="156"/>
        <v>0</v>
      </c>
      <c r="BH86" s="118">
        <f t="shared" si="157"/>
        <v>0.47333333333333338</v>
      </c>
      <c r="BI86" s="117">
        <f t="shared" si="158"/>
        <v>0</v>
      </c>
      <c r="BJ86" s="113">
        <f t="shared" si="159"/>
        <v>0</v>
      </c>
      <c r="BK86" s="113">
        <f t="shared" si="160"/>
        <v>0</v>
      </c>
      <c r="BL86" s="118">
        <f t="shared" si="161"/>
        <v>0.47333333333333338</v>
      </c>
      <c r="BM86" s="117">
        <f t="shared" si="162"/>
        <v>0</v>
      </c>
      <c r="BN86" s="113">
        <f t="shared" si="163"/>
        <v>0</v>
      </c>
      <c r="BO86" s="113">
        <f t="shared" si="164"/>
        <v>0</v>
      </c>
      <c r="BP86" s="118">
        <f t="shared" si="165"/>
        <v>0.47333333333333338</v>
      </c>
      <c r="BQ86" s="117">
        <f t="shared" si="166"/>
        <v>0</v>
      </c>
      <c r="BR86" s="113">
        <f t="shared" si="167"/>
        <v>0</v>
      </c>
      <c r="BS86" s="113">
        <f t="shared" si="168"/>
        <v>0</v>
      </c>
      <c r="BT86" s="118">
        <f t="shared" si="169"/>
        <v>0.47333333333333338</v>
      </c>
      <c r="BU86" s="117">
        <f t="shared" si="170"/>
        <v>0</v>
      </c>
      <c r="BV86" s="113">
        <f t="shared" si="171"/>
        <v>0</v>
      </c>
      <c r="BW86" s="113">
        <f t="shared" si="172"/>
        <v>0</v>
      </c>
      <c r="BX86" s="118">
        <f t="shared" si="173"/>
        <v>0.47333333333333338</v>
      </c>
      <c r="BY86" s="117">
        <f t="shared" si="174"/>
        <v>0</v>
      </c>
      <c r="BZ86" s="113">
        <f t="shared" si="175"/>
        <v>0</v>
      </c>
      <c r="CA86" s="113">
        <f t="shared" si="176"/>
        <v>0</v>
      </c>
      <c r="CB86" s="118">
        <f t="shared" si="177"/>
        <v>0.47333333333333338</v>
      </c>
      <c r="CC86"/>
      <c r="CD86"/>
      <c r="CE86" s="114">
        <f t="shared" si="182"/>
        <v>0.47333333333333338</v>
      </c>
      <c r="CF86" s="114">
        <f t="shared" si="183"/>
        <v>0</v>
      </c>
      <c r="CG86" s="114">
        <f t="shared" si="184"/>
        <v>0</v>
      </c>
      <c r="CH86" s="114">
        <f t="shared" si="185"/>
        <v>0</v>
      </c>
      <c r="CI86" s="114"/>
      <c r="CJ86" s="114">
        <v>10</v>
      </c>
      <c r="CK86" s="113">
        <v>13</v>
      </c>
      <c r="CL86" s="113">
        <f t="shared" si="178"/>
        <v>14</v>
      </c>
      <c r="CM86" s="113">
        <f t="shared" si="178"/>
        <v>15</v>
      </c>
      <c r="CN86" s="113">
        <f t="shared" si="178"/>
        <v>16</v>
      </c>
      <c r="DB86" s="88"/>
      <c r="DC86" s="88"/>
      <c r="DD86" s="88"/>
      <c r="DE86" s="88"/>
      <c r="DF86" s="88"/>
      <c r="DG86" s="40"/>
      <c r="DH86" s="88"/>
    </row>
    <row r="87" spans="1:112" x14ac:dyDescent="0.25">
      <c r="A87" s="93" t="s">
        <v>438</v>
      </c>
      <c r="B87" s="282" t="s">
        <v>579</v>
      </c>
      <c r="C87" s="140">
        <f t="shared" si="190"/>
        <v>0</v>
      </c>
      <c r="D87" s="89">
        <v>0</v>
      </c>
      <c r="E87" s="140">
        <f t="shared" si="188"/>
        <v>0</v>
      </c>
      <c r="F87" s="41">
        <v>0</v>
      </c>
      <c r="G87" s="98" t="s">
        <v>213</v>
      </c>
      <c r="H87" s="171" t="s">
        <v>546</v>
      </c>
      <c r="I87" s="137" t="s">
        <v>422</v>
      </c>
      <c r="J87" s="132">
        <v>3500</v>
      </c>
      <c r="K87" s="132">
        <v>30000</v>
      </c>
      <c r="L87" s="148">
        <v>800000</v>
      </c>
      <c r="M87" s="151">
        <f t="shared" si="186"/>
        <v>0</v>
      </c>
      <c r="N87" s="139">
        <f t="shared" si="179"/>
        <v>0</v>
      </c>
      <c r="O87" s="139">
        <f t="shared" si="193"/>
        <v>0</v>
      </c>
      <c r="P87" s="133">
        <f t="shared" si="125"/>
        <v>0</v>
      </c>
      <c r="Q87" s="80">
        <f t="shared" si="126"/>
        <v>0</v>
      </c>
      <c r="R87" s="322">
        <f t="shared" si="187"/>
        <v>0</v>
      </c>
      <c r="S87" s="323">
        <f t="shared" si="191"/>
        <v>0</v>
      </c>
      <c r="T87" s="323">
        <f t="shared" si="192"/>
        <v>0</v>
      </c>
      <c r="U87" s="324">
        <f t="shared" si="189"/>
        <v>0.47333333333333338</v>
      </c>
      <c r="V87"/>
      <c r="W87" s="424">
        <f t="shared" si="180"/>
        <v>0</v>
      </c>
      <c r="X87" s="77">
        <f t="shared" si="181"/>
        <v>0</v>
      </c>
      <c r="Y87" s="77">
        <f t="shared" si="127"/>
        <v>0</v>
      </c>
      <c r="Z87" s="75">
        <f>'Project description'!$I$6</f>
        <v>1.79</v>
      </c>
      <c r="AA87" s="75">
        <f>VLOOKUP(G87,'Project description'!$H$21:$I$24,2,0)</f>
        <v>40000</v>
      </c>
      <c r="AB87" s="86">
        <f t="shared" si="128"/>
        <v>0</v>
      </c>
      <c r="AC87" s="144">
        <f t="shared" si="129"/>
        <v>0</v>
      </c>
      <c r="AD87" s="76">
        <f t="shared" si="130"/>
        <v>0</v>
      </c>
      <c r="AE87" s="76">
        <f t="shared" si="131"/>
        <v>0</v>
      </c>
      <c r="AF87" s="76">
        <f t="shared" si="132"/>
        <v>0</v>
      </c>
      <c r="AG87" s="66">
        <f t="shared" si="133"/>
        <v>0</v>
      </c>
      <c r="AH87" s="67" t="str">
        <f t="shared" si="134"/>
        <v>AccelReached</v>
      </c>
      <c r="AI87" s="66">
        <f t="shared" si="135"/>
        <v>0</v>
      </c>
      <c r="AJ87" s="68">
        <f t="shared" si="136"/>
        <v>0</v>
      </c>
      <c r="AK87" s="61">
        <f t="shared" si="137"/>
        <v>0</v>
      </c>
      <c r="AL87" s="62">
        <f t="shared" si="138"/>
        <v>0</v>
      </c>
      <c r="AM87" s="61">
        <f t="shared" si="139"/>
        <v>0</v>
      </c>
      <c r="AN87" s="61">
        <f t="shared" si="140"/>
        <v>0</v>
      </c>
      <c r="AO87" s="69" t="str">
        <f t="shared" si="141"/>
        <v>AccelLimited</v>
      </c>
      <c r="AP87" s="61">
        <f t="shared" si="142"/>
        <v>0</v>
      </c>
      <c r="AQ87" s="71">
        <f t="shared" si="143"/>
        <v>0</v>
      </c>
      <c r="AR87" s="64">
        <f t="shared" si="144"/>
        <v>0</v>
      </c>
      <c r="AS87" s="72">
        <f t="shared" si="145"/>
        <v>0</v>
      </c>
      <c r="AT87" s="79">
        <f t="shared" si="146"/>
        <v>0</v>
      </c>
      <c r="AU87" s="76">
        <f t="shared" si="147"/>
        <v>0</v>
      </c>
      <c r="AV87"/>
      <c r="AW87" s="117">
        <f t="shared" si="148"/>
        <v>0</v>
      </c>
      <c r="AX87"/>
      <c r="AY87"/>
      <c r="AZ87" s="118">
        <f t="shared" si="149"/>
        <v>0.47333333333333338</v>
      </c>
      <c r="BA87" s="117">
        <f t="shared" si="150"/>
        <v>0</v>
      </c>
      <c r="BB87" s="113">
        <f t="shared" si="151"/>
        <v>0</v>
      </c>
      <c r="BC87" s="113">
        <f t="shared" si="152"/>
        <v>0</v>
      </c>
      <c r="BD87" s="118">
        <f t="shared" si="153"/>
        <v>0.47333333333333338</v>
      </c>
      <c r="BE87" s="114">
        <f t="shared" si="154"/>
        <v>0</v>
      </c>
      <c r="BF87" s="113">
        <f t="shared" si="155"/>
        <v>0</v>
      </c>
      <c r="BG87" s="113">
        <f t="shared" si="156"/>
        <v>0</v>
      </c>
      <c r="BH87" s="118">
        <f t="shared" si="157"/>
        <v>0.47333333333333338</v>
      </c>
      <c r="BI87" s="117">
        <f t="shared" si="158"/>
        <v>0</v>
      </c>
      <c r="BJ87" s="113">
        <f t="shared" si="159"/>
        <v>0</v>
      </c>
      <c r="BK87" s="113">
        <f t="shared" si="160"/>
        <v>0</v>
      </c>
      <c r="BL87" s="118">
        <f t="shared" si="161"/>
        <v>0.47333333333333338</v>
      </c>
      <c r="BM87" s="117">
        <f t="shared" si="162"/>
        <v>0</v>
      </c>
      <c r="BN87" s="113">
        <f t="shared" si="163"/>
        <v>0</v>
      </c>
      <c r="BO87" s="113">
        <f t="shared" si="164"/>
        <v>0</v>
      </c>
      <c r="BP87" s="118">
        <f t="shared" si="165"/>
        <v>0.47333333333333338</v>
      </c>
      <c r="BQ87" s="117">
        <f t="shared" si="166"/>
        <v>0</v>
      </c>
      <c r="BR87" s="113">
        <f t="shared" si="167"/>
        <v>0</v>
      </c>
      <c r="BS87" s="113">
        <f t="shared" si="168"/>
        <v>0</v>
      </c>
      <c r="BT87" s="118">
        <f t="shared" si="169"/>
        <v>0.47333333333333338</v>
      </c>
      <c r="BU87" s="117">
        <f t="shared" si="170"/>
        <v>0</v>
      </c>
      <c r="BV87" s="113">
        <f t="shared" si="171"/>
        <v>0</v>
      </c>
      <c r="BW87" s="113">
        <f t="shared" si="172"/>
        <v>0</v>
      </c>
      <c r="BX87" s="118">
        <f t="shared" si="173"/>
        <v>0.47333333333333338</v>
      </c>
      <c r="BY87" s="117">
        <f t="shared" si="174"/>
        <v>0</v>
      </c>
      <c r="BZ87" s="113">
        <f t="shared" si="175"/>
        <v>0</v>
      </c>
      <c r="CA87" s="113">
        <f t="shared" si="176"/>
        <v>0</v>
      </c>
      <c r="CB87" s="118">
        <f t="shared" si="177"/>
        <v>0.47333333333333338</v>
      </c>
      <c r="CC87"/>
      <c r="CD87"/>
      <c r="CE87" s="114">
        <f t="shared" si="182"/>
        <v>0.47333333333333338</v>
      </c>
      <c r="CF87" s="114">
        <f t="shared" si="183"/>
        <v>0</v>
      </c>
      <c r="CG87" s="114">
        <f t="shared" si="184"/>
        <v>0</v>
      </c>
      <c r="CH87" s="114">
        <f t="shared" si="185"/>
        <v>0</v>
      </c>
      <c r="CI87" s="114"/>
      <c r="CJ87" s="114">
        <v>10</v>
      </c>
      <c r="CK87" s="113">
        <v>17</v>
      </c>
      <c r="CL87" s="113">
        <f t="shared" si="178"/>
        <v>18</v>
      </c>
      <c r="CM87" s="113">
        <f t="shared" si="178"/>
        <v>19</v>
      </c>
      <c r="CN87" s="113">
        <f t="shared" si="178"/>
        <v>20</v>
      </c>
      <c r="DB87" s="88"/>
      <c r="DC87" s="88"/>
      <c r="DD87" s="88"/>
      <c r="DE87" s="88"/>
      <c r="DF87" s="88"/>
      <c r="DG87" s="40"/>
      <c r="DH87" s="88"/>
    </row>
    <row r="88" spans="1:112" x14ac:dyDescent="0.25">
      <c r="A88" s="305" t="s">
        <v>438</v>
      </c>
      <c r="B88" s="306" t="s">
        <v>579</v>
      </c>
      <c r="C88" s="315">
        <f t="shared" si="190"/>
        <v>0</v>
      </c>
      <c r="D88" s="308">
        <v>0</v>
      </c>
      <c r="E88" s="315">
        <f t="shared" si="188"/>
        <v>0</v>
      </c>
      <c r="F88" s="307">
        <v>0</v>
      </c>
      <c r="G88" s="309" t="s">
        <v>213</v>
      </c>
      <c r="H88" s="308" t="s">
        <v>546</v>
      </c>
      <c r="I88" s="310" t="s">
        <v>422</v>
      </c>
      <c r="J88" s="311">
        <v>3500</v>
      </c>
      <c r="K88" s="311">
        <v>30000</v>
      </c>
      <c r="L88" s="312">
        <v>800000</v>
      </c>
      <c r="M88" s="313">
        <f t="shared" si="186"/>
        <v>0</v>
      </c>
      <c r="N88" s="314">
        <f t="shared" si="179"/>
        <v>0</v>
      </c>
      <c r="O88" s="139">
        <f t="shared" si="193"/>
        <v>0</v>
      </c>
      <c r="P88" s="133">
        <f t="shared" si="125"/>
        <v>0</v>
      </c>
      <c r="Q88" s="80">
        <f t="shared" si="126"/>
        <v>0</v>
      </c>
      <c r="R88" s="319">
        <f t="shared" si="187"/>
        <v>0</v>
      </c>
      <c r="S88" s="320">
        <f t="shared" si="191"/>
        <v>0</v>
      </c>
      <c r="T88" s="320">
        <f t="shared" si="192"/>
        <v>0</v>
      </c>
      <c r="U88" s="321">
        <f t="shared" si="189"/>
        <v>0.47333333333333338</v>
      </c>
      <c r="V88"/>
      <c r="W88" s="424">
        <f t="shared" si="180"/>
        <v>0</v>
      </c>
      <c r="X88" s="77">
        <f t="shared" si="181"/>
        <v>0</v>
      </c>
      <c r="Y88" s="77">
        <f t="shared" si="127"/>
        <v>0</v>
      </c>
      <c r="Z88" s="75">
        <f>'Project description'!$I$6</f>
        <v>1.79</v>
      </c>
      <c r="AA88" s="75">
        <f>VLOOKUP(G88,'Project description'!$H$21:$I$24,2,0)</f>
        <v>40000</v>
      </c>
      <c r="AB88" s="86">
        <f t="shared" si="128"/>
        <v>0</v>
      </c>
      <c r="AC88" s="144">
        <f t="shared" si="129"/>
        <v>0</v>
      </c>
      <c r="AD88" s="76">
        <f t="shared" si="130"/>
        <v>0</v>
      </c>
      <c r="AE88" s="76">
        <f t="shared" si="131"/>
        <v>0</v>
      </c>
      <c r="AF88" s="76">
        <f t="shared" si="132"/>
        <v>0</v>
      </c>
      <c r="AG88" s="66">
        <f t="shared" si="133"/>
        <v>0</v>
      </c>
      <c r="AH88" s="67" t="str">
        <f t="shared" si="134"/>
        <v>AccelReached</v>
      </c>
      <c r="AI88" s="66">
        <f t="shared" si="135"/>
        <v>0</v>
      </c>
      <c r="AJ88" s="68">
        <f t="shared" si="136"/>
        <v>0</v>
      </c>
      <c r="AK88" s="61">
        <f t="shared" si="137"/>
        <v>0</v>
      </c>
      <c r="AL88" s="62">
        <f t="shared" si="138"/>
        <v>0</v>
      </c>
      <c r="AM88" s="61">
        <f t="shared" si="139"/>
        <v>0</v>
      </c>
      <c r="AN88" s="61">
        <f t="shared" si="140"/>
        <v>0</v>
      </c>
      <c r="AO88" s="69" t="str">
        <f t="shared" si="141"/>
        <v>AccelLimited</v>
      </c>
      <c r="AP88" s="61">
        <f t="shared" si="142"/>
        <v>0</v>
      </c>
      <c r="AQ88" s="71">
        <f t="shared" si="143"/>
        <v>0</v>
      </c>
      <c r="AR88" s="64">
        <f t="shared" si="144"/>
        <v>0</v>
      </c>
      <c r="AS88" s="72">
        <f t="shared" si="145"/>
        <v>0</v>
      </c>
      <c r="AT88" s="79">
        <f t="shared" si="146"/>
        <v>0</v>
      </c>
      <c r="AU88" s="76">
        <f t="shared" si="147"/>
        <v>0</v>
      </c>
      <c r="AV88"/>
      <c r="AW88" s="117">
        <f t="shared" si="148"/>
        <v>0</v>
      </c>
      <c r="AX88"/>
      <c r="AY88"/>
      <c r="AZ88" s="118">
        <f t="shared" si="149"/>
        <v>0.47333333333333338</v>
      </c>
      <c r="BA88" s="117">
        <f t="shared" si="150"/>
        <v>0</v>
      </c>
      <c r="BB88" s="113">
        <f t="shared" si="151"/>
        <v>0</v>
      </c>
      <c r="BC88" s="113">
        <f t="shared" si="152"/>
        <v>0</v>
      </c>
      <c r="BD88" s="118">
        <f t="shared" si="153"/>
        <v>0.47333333333333338</v>
      </c>
      <c r="BE88" s="114">
        <f t="shared" si="154"/>
        <v>0</v>
      </c>
      <c r="BF88" s="113">
        <f t="shared" si="155"/>
        <v>0</v>
      </c>
      <c r="BG88" s="113">
        <f t="shared" si="156"/>
        <v>0</v>
      </c>
      <c r="BH88" s="118">
        <f t="shared" si="157"/>
        <v>0.47333333333333338</v>
      </c>
      <c r="BI88" s="117">
        <f t="shared" si="158"/>
        <v>0</v>
      </c>
      <c r="BJ88" s="113">
        <f t="shared" si="159"/>
        <v>0</v>
      </c>
      <c r="BK88" s="113">
        <f t="shared" si="160"/>
        <v>0</v>
      </c>
      <c r="BL88" s="118">
        <f t="shared" si="161"/>
        <v>0.47333333333333338</v>
      </c>
      <c r="BM88" s="117">
        <f t="shared" si="162"/>
        <v>0</v>
      </c>
      <c r="BN88" s="113">
        <f t="shared" si="163"/>
        <v>0</v>
      </c>
      <c r="BO88" s="113">
        <f t="shared" si="164"/>
        <v>0</v>
      </c>
      <c r="BP88" s="118">
        <f t="shared" si="165"/>
        <v>0.47333333333333338</v>
      </c>
      <c r="BQ88" s="117">
        <f t="shared" si="166"/>
        <v>0</v>
      </c>
      <c r="BR88" s="113">
        <f t="shared" si="167"/>
        <v>0</v>
      </c>
      <c r="BS88" s="113">
        <f t="shared" si="168"/>
        <v>0</v>
      </c>
      <c r="BT88" s="118">
        <f t="shared" si="169"/>
        <v>0.47333333333333338</v>
      </c>
      <c r="BU88" s="117">
        <f t="shared" si="170"/>
        <v>0</v>
      </c>
      <c r="BV88" s="113">
        <f t="shared" si="171"/>
        <v>0</v>
      </c>
      <c r="BW88" s="113">
        <f t="shared" si="172"/>
        <v>0</v>
      </c>
      <c r="BX88" s="118">
        <f t="shared" si="173"/>
        <v>0.47333333333333338</v>
      </c>
      <c r="BY88" s="117">
        <f t="shared" si="174"/>
        <v>0</v>
      </c>
      <c r="BZ88" s="113">
        <f t="shared" si="175"/>
        <v>0</v>
      </c>
      <c r="CA88" s="113">
        <f t="shared" si="176"/>
        <v>0</v>
      </c>
      <c r="CB88" s="118">
        <f t="shared" si="177"/>
        <v>0.47333333333333338</v>
      </c>
      <c r="CC88"/>
      <c r="CD88"/>
      <c r="CE88" s="114">
        <f t="shared" si="182"/>
        <v>0.47333333333333338</v>
      </c>
      <c r="CF88" s="114">
        <f t="shared" si="183"/>
        <v>0</v>
      </c>
      <c r="CG88" s="114">
        <f t="shared" si="184"/>
        <v>0</v>
      </c>
      <c r="CH88" s="114">
        <f t="shared" si="185"/>
        <v>0</v>
      </c>
      <c r="CI88" s="114"/>
      <c r="CJ88" s="114">
        <v>10</v>
      </c>
      <c r="CK88" s="113">
        <v>21</v>
      </c>
      <c r="CL88" s="113">
        <f t="shared" si="178"/>
        <v>22</v>
      </c>
      <c r="CM88" s="113">
        <f t="shared" si="178"/>
        <v>23</v>
      </c>
      <c r="CN88" s="113">
        <f t="shared" si="178"/>
        <v>24</v>
      </c>
      <c r="DB88" s="88"/>
      <c r="DC88" s="88"/>
      <c r="DD88" s="88"/>
      <c r="DE88" s="88"/>
      <c r="DF88" s="88"/>
      <c r="DG88" s="40"/>
      <c r="DH88" s="88"/>
    </row>
    <row r="89" spans="1:112" x14ac:dyDescent="0.25">
      <c r="A89" s="93" t="s">
        <v>438</v>
      </c>
      <c r="B89" s="282" t="s">
        <v>579</v>
      </c>
      <c r="C89" s="140">
        <f t="shared" si="190"/>
        <v>0</v>
      </c>
      <c r="D89" s="89">
        <v>0</v>
      </c>
      <c r="E89" s="140">
        <f t="shared" si="188"/>
        <v>0</v>
      </c>
      <c r="F89" s="41">
        <v>0</v>
      </c>
      <c r="G89" s="98" t="s">
        <v>213</v>
      </c>
      <c r="H89" s="171" t="s">
        <v>546</v>
      </c>
      <c r="I89" s="137" t="s">
        <v>422</v>
      </c>
      <c r="J89" s="132">
        <v>3500</v>
      </c>
      <c r="K89" s="132">
        <v>30000</v>
      </c>
      <c r="L89" s="148">
        <v>800000</v>
      </c>
      <c r="M89" s="151">
        <f t="shared" si="186"/>
        <v>0</v>
      </c>
      <c r="N89" s="139">
        <f t="shared" si="179"/>
        <v>0</v>
      </c>
      <c r="O89" s="139">
        <f t="shared" si="193"/>
        <v>0</v>
      </c>
      <c r="P89" s="133">
        <f t="shared" si="125"/>
        <v>0</v>
      </c>
      <c r="Q89" s="80">
        <f t="shared" si="126"/>
        <v>0</v>
      </c>
      <c r="R89" s="322">
        <f t="shared" si="187"/>
        <v>0</v>
      </c>
      <c r="S89" s="323">
        <f t="shared" si="191"/>
        <v>0</v>
      </c>
      <c r="T89" s="323">
        <f t="shared" si="192"/>
        <v>0</v>
      </c>
      <c r="U89" s="324">
        <f t="shared" si="189"/>
        <v>0.47333333333333338</v>
      </c>
      <c r="V89"/>
      <c r="W89" s="424">
        <f t="shared" si="180"/>
        <v>0</v>
      </c>
      <c r="X89" s="77">
        <f t="shared" si="181"/>
        <v>0</v>
      </c>
      <c r="Y89" s="77">
        <f t="shared" si="127"/>
        <v>0</v>
      </c>
      <c r="Z89" s="75">
        <f>'Project description'!$I$6</f>
        <v>1.79</v>
      </c>
      <c r="AA89" s="75">
        <f>VLOOKUP(G89,'Project description'!$H$21:$I$24,2,0)</f>
        <v>40000</v>
      </c>
      <c r="AB89" s="86">
        <f t="shared" si="128"/>
        <v>0</v>
      </c>
      <c r="AC89" s="144">
        <f t="shared" si="129"/>
        <v>0</v>
      </c>
      <c r="AD89" s="76">
        <f t="shared" si="130"/>
        <v>0</v>
      </c>
      <c r="AE89" s="76">
        <f t="shared" si="131"/>
        <v>0</v>
      </c>
      <c r="AF89" s="76">
        <f t="shared" si="132"/>
        <v>0</v>
      </c>
      <c r="AG89" s="66">
        <f t="shared" si="133"/>
        <v>0</v>
      </c>
      <c r="AH89" s="67" t="str">
        <f t="shared" si="134"/>
        <v>AccelReached</v>
      </c>
      <c r="AI89" s="66">
        <f t="shared" si="135"/>
        <v>0</v>
      </c>
      <c r="AJ89" s="68">
        <f t="shared" si="136"/>
        <v>0</v>
      </c>
      <c r="AK89" s="61">
        <f t="shared" si="137"/>
        <v>0</v>
      </c>
      <c r="AL89" s="62">
        <f t="shared" si="138"/>
        <v>0</v>
      </c>
      <c r="AM89" s="61">
        <f t="shared" si="139"/>
        <v>0</v>
      </c>
      <c r="AN89" s="61">
        <f t="shared" si="140"/>
        <v>0</v>
      </c>
      <c r="AO89" s="69" t="str">
        <f t="shared" si="141"/>
        <v>AccelLimited</v>
      </c>
      <c r="AP89" s="61">
        <f t="shared" si="142"/>
        <v>0</v>
      </c>
      <c r="AQ89" s="71">
        <f t="shared" si="143"/>
        <v>0</v>
      </c>
      <c r="AR89" s="64">
        <f t="shared" si="144"/>
        <v>0</v>
      </c>
      <c r="AS89" s="72">
        <f t="shared" si="145"/>
        <v>0</v>
      </c>
      <c r="AT89" s="79">
        <f t="shared" si="146"/>
        <v>0</v>
      </c>
      <c r="AU89" s="76">
        <f t="shared" si="147"/>
        <v>0</v>
      </c>
      <c r="AV89"/>
      <c r="AW89" s="117">
        <f t="shared" si="148"/>
        <v>0</v>
      </c>
      <c r="AX89"/>
      <c r="AY89"/>
      <c r="AZ89" s="118">
        <f t="shared" si="149"/>
        <v>0.47333333333333338</v>
      </c>
      <c r="BA89" s="117">
        <f t="shared" si="150"/>
        <v>0</v>
      </c>
      <c r="BB89" s="113">
        <f t="shared" si="151"/>
        <v>0</v>
      </c>
      <c r="BC89" s="113">
        <f t="shared" si="152"/>
        <v>0</v>
      </c>
      <c r="BD89" s="118">
        <f t="shared" si="153"/>
        <v>0.47333333333333338</v>
      </c>
      <c r="BE89" s="114">
        <f t="shared" si="154"/>
        <v>0</v>
      </c>
      <c r="BF89" s="113">
        <f t="shared" si="155"/>
        <v>0</v>
      </c>
      <c r="BG89" s="113">
        <f t="shared" si="156"/>
        <v>0</v>
      </c>
      <c r="BH89" s="118">
        <f t="shared" si="157"/>
        <v>0.47333333333333338</v>
      </c>
      <c r="BI89" s="117">
        <f t="shared" si="158"/>
        <v>0</v>
      </c>
      <c r="BJ89" s="113">
        <f t="shared" si="159"/>
        <v>0</v>
      </c>
      <c r="BK89" s="113">
        <f t="shared" si="160"/>
        <v>0</v>
      </c>
      <c r="BL89" s="118">
        <f t="shared" si="161"/>
        <v>0.47333333333333338</v>
      </c>
      <c r="BM89" s="117">
        <f t="shared" si="162"/>
        <v>0</v>
      </c>
      <c r="BN89" s="113">
        <f t="shared" si="163"/>
        <v>0</v>
      </c>
      <c r="BO89" s="113">
        <f t="shared" si="164"/>
        <v>0</v>
      </c>
      <c r="BP89" s="118">
        <f t="shared" si="165"/>
        <v>0.47333333333333338</v>
      </c>
      <c r="BQ89" s="117">
        <f t="shared" si="166"/>
        <v>0</v>
      </c>
      <c r="BR89" s="113">
        <f t="shared" si="167"/>
        <v>0</v>
      </c>
      <c r="BS89" s="113">
        <f t="shared" si="168"/>
        <v>0</v>
      </c>
      <c r="BT89" s="118">
        <f t="shared" si="169"/>
        <v>0.47333333333333338</v>
      </c>
      <c r="BU89" s="117">
        <f t="shared" si="170"/>
        <v>0</v>
      </c>
      <c r="BV89" s="113">
        <f t="shared" si="171"/>
        <v>0</v>
      </c>
      <c r="BW89" s="113">
        <f t="shared" si="172"/>
        <v>0</v>
      </c>
      <c r="BX89" s="118">
        <f t="shared" si="173"/>
        <v>0.47333333333333338</v>
      </c>
      <c r="BY89" s="117">
        <f t="shared" si="174"/>
        <v>0</v>
      </c>
      <c r="BZ89" s="113">
        <f t="shared" si="175"/>
        <v>0</v>
      </c>
      <c r="CA89" s="113">
        <f t="shared" si="176"/>
        <v>0</v>
      </c>
      <c r="CB89" s="118">
        <f t="shared" si="177"/>
        <v>0.47333333333333338</v>
      </c>
      <c r="CC89"/>
      <c r="CD89"/>
      <c r="CE89" s="114">
        <f t="shared" si="182"/>
        <v>0.47333333333333338</v>
      </c>
      <c r="CF89" s="114">
        <f t="shared" si="183"/>
        <v>0</v>
      </c>
      <c r="CG89" s="114">
        <f t="shared" si="184"/>
        <v>0</v>
      </c>
      <c r="CH89" s="114">
        <f t="shared" si="185"/>
        <v>0</v>
      </c>
      <c r="CI89" s="114"/>
      <c r="CJ89" s="114">
        <v>10</v>
      </c>
      <c r="CK89" s="113">
        <v>25</v>
      </c>
      <c r="CL89" s="113">
        <f t="shared" si="178"/>
        <v>26</v>
      </c>
      <c r="CM89" s="113">
        <f t="shared" si="178"/>
        <v>27</v>
      </c>
      <c r="CN89" s="113">
        <f t="shared" si="178"/>
        <v>28</v>
      </c>
      <c r="DB89" s="88"/>
      <c r="DC89" s="88"/>
      <c r="DD89" s="88"/>
      <c r="DE89" s="88"/>
      <c r="DF89" s="88"/>
      <c r="DG89" s="40"/>
      <c r="DH89" s="88"/>
    </row>
    <row r="90" spans="1:112" x14ac:dyDescent="0.25">
      <c r="A90" s="305" t="s">
        <v>437</v>
      </c>
      <c r="B90" s="306" t="s">
        <v>579</v>
      </c>
      <c r="C90" s="315">
        <f t="shared" si="190"/>
        <v>0</v>
      </c>
      <c r="D90" s="308">
        <v>0</v>
      </c>
      <c r="E90" s="315">
        <f t="shared" si="188"/>
        <v>0</v>
      </c>
      <c r="F90" s="307">
        <v>1</v>
      </c>
      <c r="G90" s="309" t="s">
        <v>213</v>
      </c>
      <c r="H90" s="308" t="s">
        <v>546</v>
      </c>
      <c r="I90" s="310" t="s">
        <v>422</v>
      </c>
      <c r="J90" s="311">
        <v>3500</v>
      </c>
      <c r="K90" s="311">
        <v>30000</v>
      </c>
      <c r="L90" s="312">
        <v>800000</v>
      </c>
      <c r="M90" s="313">
        <f t="shared" si="186"/>
        <v>0</v>
      </c>
      <c r="N90" s="314">
        <f t="shared" si="179"/>
        <v>0</v>
      </c>
      <c r="O90" s="139">
        <f t="shared" si="193"/>
        <v>0</v>
      </c>
      <c r="P90" s="133">
        <f t="shared" si="125"/>
        <v>0</v>
      </c>
      <c r="Q90" s="80">
        <f t="shared" si="126"/>
        <v>0</v>
      </c>
      <c r="R90" s="319">
        <f t="shared" si="187"/>
        <v>0</v>
      </c>
      <c r="S90" s="320">
        <f t="shared" si="191"/>
        <v>0</v>
      </c>
      <c r="T90" s="320">
        <f t="shared" si="192"/>
        <v>0</v>
      </c>
      <c r="U90" s="321">
        <f t="shared" si="189"/>
        <v>0.47333333333333338</v>
      </c>
      <c r="V90"/>
      <c r="W90" s="424">
        <f t="shared" si="180"/>
        <v>0</v>
      </c>
      <c r="X90" s="77">
        <f t="shared" si="181"/>
        <v>0</v>
      </c>
      <c r="Y90" s="77">
        <f t="shared" si="127"/>
        <v>0</v>
      </c>
      <c r="Z90" s="75">
        <f>'Project description'!$I$6</f>
        <v>1.79</v>
      </c>
      <c r="AA90" s="75">
        <f>VLOOKUP(G90,'Project description'!$H$21:$I$24,2,0)</f>
        <v>40000</v>
      </c>
      <c r="AB90" s="86">
        <f t="shared" si="128"/>
        <v>0</v>
      </c>
      <c r="AC90" s="144">
        <f t="shared" si="129"/>
        <v>0</v>
      </c>
      <c r="AD90" s="76">
        <f t="shared" si="130"/>
        <v>0</v>
      </c>
      <c r="AE90" s="76">
        <f t="shared" si="131"/>
        <v>0</v>
      </c>
      <c r="AF90" s="76">
        <f t="shared" si="132"/>
        <v>0</v>
      </c>
      <c r="AG90" s="66">
        <f t="shared" si="133"/>
        <v>0</v>
      </c>
      <c r="AH90" s="67" t="str">
        <f t="shared" si="134"/>
        <v>AccelReached</v>
      </c>
      <c r="AI90" s="66">
        <f t="shared" si="135"/>
        <v>0</v>
      </c>
      <c r="AJ90" s="68">
        <f t="shared" si="136"/>
        <v>0</v>
      </c>
      <c r="AK90" s="61">
        <f t="shared" si="137"/>
        <v>0</v>
      </c>
      <c r="AL90" s="62">
        <f t="shared" si="138"/>
        <v>0</v>
      </c>
      <c r="AM90" s="61">
        <f t="shared" si="139"/>
        <v>0</v>
      </c>
      <c r="AN90" s="61">
        <f t="shared" si="140"/>
        <v>0</v>
      </c>
      <c r="AO90" s="69" t="str">
        <f t="shared" si="141"/>
        <v>AccelLimited</v>
      </c>
      <c r="AP90" s="61">
        <f t="shared" si="142"/>
        <v>0</v>
      </c>
      <c r="AQ90" s="71">
        <f t="shared" si="143"/>
        <v>0</v>
      </c>
      <c r="AR90" s="64">
        <f t="shared" si="144"/>
        <v>0</v>
      </c>
      <c r="AS90" s="72">
        <f t="shared" si="145"/>
        <v>0</v>
      </c>
      <c r="AT90" s="79">
        <f t="shared" si="146"/>
        <v>0</v>
      </c>
      <c r="AU90" s="76">
        <f t="shared" si="147"/>
        <v>0</v>
      </c>
      <c r="AV90"/>
      <c r="AW90" s="117">
        <f t="shared" si="148"/>
        <v>0</v>
      </c>
      <c r="AX90"/>
      <c r="AY90"/>
      <c r="AZ90" s="118">
        <f t="shared" si="149"/>
        <v>0.47333333333333338</v>
      </c>
      <c r="BA90" s="117">
        <f t="shared" si="150"/>
        <v>0</v>
      </c>
      <c r="BB90" s="113">
        <f t="shared" si="151"/>
        <v>0</v>
      </c>
      <c r="BC90" s="113">
        <f t="shared" si="152"/>
        <v>0</v>
      </c>
      <c r="BD90" s="118">
        <f t="shared" si="153"/>
        <v>0.47333333333333338</v>
      </c>
      <c r="BE90" s="114">
        <f t="shared" si="154"/>
        <v>0</v>
      </c>
      <c r="BF90" s="113">
        <f t="shared" si="155"/>
        <v>0</v>
      </c>
      <c r="BG90" s="113">
        <f t="shared" si="156"/>
        <v>0</v>
      </c>
      <c r="BH90" s="118">
        <f t="shared" si="157"/>
        <v>0.47333333333333338</v>
      </c>
      <c r="BI90" s="117">
        <f t="shared" si="158"/>
        <v>0</v>
      </c>
      <c r="BJ90" s="113">
        <f t="shared" si="159"/>
        <v>0</v>
      </c>
      <c r="BK90" s="113">
        <f t="shared" si="160"/>
        <v>0</v>
      </c>
      <c r="BL90" s="118">
        <f t="shared" si="161"/>
        <v>0.47333333333333338</v>
      </c>
      <c r="BM90" s="117">
        <f t="shared" si="162"/>
        <v>0</v>
      </c>
      <c r="BN90" s="113">
        <f t="shared" si="163"/>
        <v>0</v>
      </c>
      <c r="BO90" s="113">
        <f t="shared" si="164"/>
        <v>0</v>
      </c>
      <c r="BP90" s="118">
        <f t="shared" si="165"/>
        <v>0.47333333333333338</v>
      </c>
      <c r="BQ90" s="117">
        <f t="shared" si="166"/>
        <v>0</v>
      </c>
      <c r="BR90" s="113">
        <f t="shared" si="167"/>
        <v>0</v>
      </c>
      <c r="BS90" s="113">
        <f t="shared" si="168"/>
        <v>0</v>
      </c>
      <c r="BT90" s="118">
        <f t="shared" si="169"/>
        <v>0.47333333333333338</v>
      </c>
      <c r="BU90" s="117">
        <f t="shared" si="170"/>
        <v>0</v>
      </c>
      <c r="BV90" s="113">
        <f t="shared" si="171"/>
        <v>0</v>
      </c>
      <c r="BW90" s="113">
        <f t="shared" si="172"/>
        <v>0</v>
      </c>
      <c r="BX90" s="118">
        <f t="shared" si="173"/>
        <v>0.47333333333333338</v>
      </c>
      <c r="BY90" s="117">
        <f t="shared" si="174"/>
        <v>0</v>
      </c>
      <c r="BZ90" s="113">
        <f t="shared" si="175"/>
        <v>0</v>
      </c>
      <c r="CA90" s="113">
        <f t="shared" si="176"/>
        <v>0</v>
      </c>
      <c r="CB90" s="118">
        <f t="shared" si="177"/>
        <v>0.47333333333333338</v>
      </c>
      <c r="CC90"/>
      <c r="CD90"/>
      <c r="CE90" s="114">
        <f t="shared" si="182"/>
        <v>0.47333333333333338</v>
      </c>
      <c r="CF90" s="114">
        <f t="shared" si="183"/>
        <v>0</v>
      </c>
      <c r="CG90" s="114">
        <f t="shared" si="184"/>
        <v>0</v>
      </c>
      <c r="CH90" s="114">
        <f t="shared" si="185"/>
        <v>0</v>
      </c>
      <c r="CI90" s="114"/>
      <c r="CJ90" s="114">
        <v>10</v>
      </c>
      <c r="CK90" s="113">
        <v>29</v>
      </c>
      <c r="CL90" s="113">
        <f t="shared" si="178"/>
        <v>30</v>
      </c>
      <c r="CM90" s="113">
        <f t="shared" si="178"/>
        <v>31</v>
      </c>
      <c r="CN90" s="113">
        <f t="shared" si="178"/>
        <v>32</v>
      </c>
      <c r="DB90" s="88"/>
      <c r="DC90" s="88"/>
      <c r="DD90" s="88"/>
      <c r="DE90" s="88"/>
      <c r="DF90" s="88"/>
      <c r="DG90" s="40"/>
      <c r="DH90" s="88"/>
    </row>
    <row r="91" spans="1:112" x14ac:dyDescent="0.25">
      <c r="A91" s="93" t="s">
        <v>437</v>
      </c>
      <c r="B91" s="282" t="s">
        <v>579</v>
      </c>
      <c r="C91" s="140">
        <f t="shared" si="190"/>
        <v>0</v>
      </c>
      <c r="D91" s="89">
        <v>0</v>
      </c>
      <c r="E91" s="140">
        <f t="shared" si="188"/>
        <v>0</v>
      </c>
      <c r="F91" s="41">
        <v>2</v>
      </c>
      <c r="G91" s="98" t="s">
        <v>213</v>
      </c>
      <c r="H91" s="171" t="s">
        <v>546</v>
      </c>
      <c r="I91" s="137" t="s">
        <v>422</v>
      </c>
      <c r="J91" s="132">
        <v>3500</v>
      </c>
      <c r="K91" s="132">
        <v>30000</v>
      </c>
      <c r="L91" s="148">
        <v>800000</v>
      </c>
      <c r="M91" s="151">
        <f t="shared" si="186"/>
        <v>0</v>
      </c>
      <c r="N91" s="139">
        <f t="shared" si="179"/>
        <v>0</v>
      </c>
      <c r="O91" s="139">
        <f t="shared" si="193"/>
        <v>0</v>
      </c>
      <c r="P91" s="133">
        <f t="shared" si="125"/>
        <v>0</v>
      </c>
      <c r="Q91" s="80">
        <f t="shared" si="126"/>
        <v>0</v>
      </c>
      <c r="R91" s="322">
        <f t="shared" si="187"/>
        <v>0</v>
      </c>
      <c r="S91" s="323">
        <f t="shared" si="191"/>
        <v>0</v>
      </c>
      <c r="T91" s="323">
        <f t="shared" si="192"/>
        <v>0</v>
      </c>
      <c r="U91" s="324">
        <f t="shared" si="189"/>
        <v>0.47333333333333338</v>
      </c>
      <c r="V91"/>
      <c r="W91" s="424">
        <f t="shared" si="180"/>
        <v>0</v>
      </c>
      <c r="X91" s="77">
        <f t="shared" si="181"/>
        <v>0</v>
      </c>
      <c r="Y91" s="77">
        <f t="shared" si="127"/>
        <v>0</v>
      </c>
      <c r="Z91" s="75">
        <f>'Project description'!$I$6</f>
        <v>1.79</v>
      </c>
      <c r="AA91" s="75">
        <f>VLOOKUP(G91,'Project description'!$H$21:$I$24,2,0)</f>
        <v>40000</v>
      </c>
      <c r="AB91" s="86">
        <f t="shared" si="128"/>
        <v>0</v>
      </c>
      <c r="AC91" s="144">
        <f t="shared" si="129"/>
        <v>0</v>
      </c>
      <c r="AD91" s="76">
        <f t="shared" si="130"/>
        <v>0</v>
      </c>
      <c r="AE91" s="76">
        <f t="shared" si="131"/>
        <v>0</v>
      </c>
      <c r="AF91" s="76">
        <f t="shared" si="132"/>
        <v>0</v>
      </c>
      <c r="AG91" s="66">
        <f t="shared" si="133"/>
        <v>0</v>
      </c>
      <c r="AH91" s="67" t="str">
        <f t="shared" si="134"/>
        <v>AccelReached</v>
      </c>
      <c r="AI91" s="66">
        <f t="shared" si="135"/>
        <v>0</v>
      </c>
      <c r="AJ91" s="68">
        <f t="shared" si="136"/>
        <v>0</v>
      </c>
      <c r="AK91" s="61">
        <f t="shared" si="137"/>
        <v>0</v>
      </c>
      <c r="AL91" s="62">
        <f t="shared" si="138"/>
        <v>0</v>
      </c>
      <c r="AM91" s="61">
        <f t="shared" si="139"/>
        <v>0</v>
      </c>
      <c r="AN91" s="61">
        <f t="shared" si="140"/>
        <v>0</v>
      </c>
      <c r="AO91" s="69" t="str">
        <f t="shared" si="141"/>
        <v>AccelLimited</v>
      </c>
      <c r="AP91" s="61">
        <f t="shared" si="142"/>
        <v>0</v>
      </c>
      <c r="AQ91" s="71">
        <f t="shared" si="143"/>
        <v>0</v>
      </c>
      <c r="AR91" s="64">
        <f t="shared" si="144"/>
        <v>0</v>
      </c>
      <c r="AS91" s="72">
        <f t="shared" si="145"/>
        <v>0</v>
      </c>
      <c r="AT91" s="79">
        <f t="shared" si="146"/>
        <v>0</v>
      </c>
      <c r="AU91" s="76">
        <f t="shared" si="147"/>
        <v>0</v>
      </c>
      <c r="AV91"/>
      <c r="AW91" s="117">
        <f t="shared" si="148"/>
        <v>0</v>
      </c>
      <c r="AX91"/>
      <c r="AY91"/>
      <c r="AZ91" s="118">
        <f t="shared" si="149"/>
        <v>0.47333333333333338</v>
      </c>
      <c r="BA91" s="117">
        <f t="shared" si="150"/>
        <v>0</v>
      </c>
      <c r="BB91" s="113">
        <f t="shared" si="151"/>
        <v>0</v>
      </c>
      <c r="BC91" s="113">
        <f t="shared" si="152"/>
        <v>0</v>
      </c>
      <c r="BD91" s="118">
        <f t="shared" si="153"/>
        <v>0.47333333333333338</v>
      </c>
      <c r="BE91" s="114">
        <f t="shared" si="154"/>
        <v>0</v>
      </c>
      <c r="BF91" s="113">
        <f t="shared" si="155"/>
        <v>0</v>
      </c>
      <c r="BG91" s="113">
        <f t="shared" si="156"/>
        <v>0</v>
      </c>
      <c r="BH91" s="118">
        <f t="shared" si="157"/>
        <v>0.47333333333333338</v>
      </c>
      <c r="BI91" s="117">
        <f t="shared" si="158"/>
        <v>0</v>
      </c>
      <c r="BJ91" s="113">
        <f t="shared" si="159"/>
        <v>0</v>
      </c>
      <c r="BK91" s="113">
        <f t="shared" si="160"/>
        <v>0</v>
      </c>
      <c r="BL91" s="118">
        <f t="shared" si="161"/>
        <v>0.47333333333333338</v>
      </c>
      <c r="BM91" s="117">
        <f t="shared" si="162"/>
        <v>0</v>
      </c>
      <c r="BN91" s="113">
        <f t="shared" si="163"/>
        <v>0</v>
      </c>
      <c r="BO91" s="113">
        <f t="shared" si="164"/>
        <v>0</v>
      </c>
      <c r="BP91" s="118">
        <f t="shared" si="165"/>
        <v>0.47333333333333338</v>
      </c>
      <c r="BQ91" s="117">
        <f t="shared" si="166"/>
        <v>0</v>
      </c>
      <c r="BR91" s="113">
        <f t="shared" si="167"/>
        <v>0</v>
      </c>
      <c r="BS91" s="113">
        <f t="shared" si="168"/>
        <v>0</v>
      </c>
      <c r="BT91" s="118">
        <f t="shared" si="169"/>
        <v>0.47333333333333338</v>
      </c>
      <c r="BU91" s="117">
        <f t="shared" si="170"/>
        <v>0</v>
      </c>
      <c r="BV91" s="113">
        <f t="shared" si="171"/>
        <v>0</v>
      </c>
      <c r="BW91" s="113">
        <f t="shared" si="172"/>
        <v>0</v>
      </c>
      <c r="BX91" s="118">
        <f t="shared" si="173"/>
        <v>0.47333333333333338</v>
      </c>
      <c r="BY91" s="117">
        <f t="shared" si="174"/>
        <v>0</v>
      </c>
      <c r="BZ91" s="113">
        <f t="shared" si="175"/>
        <v>0</v>
      </c>
      <c r="CA91" s="113">
        <f t="shared" si="176"/>
        <v>0</v>
      </c>
      <c r="CB91" s="118">
        <f t="shared" si="177"/>
        <v>0.47333333333333338</v>
      </c>
      <c r="CC91"/>
      <c r="CD91"/>
      <c r="CE91" s="114">
        <f t="shared" si="182"/>
        <v>0.47333333333333338</v>
      </c>
      <c r="CF91" s="114">
        <f t="shared" si="183"/>
        <v>0</v>
      </c>
      <c r="CG91" s="114">
        <f t="shared" si="184"/>
        <v>0</v>
      </c>
      <c r="CH91" s="114">
        <f t="shared" si="185"/>
        <v>0</v>
      </c>
      <c r="CI91" s="114"/>
      <c r="CJ91" s="114">
        <v>11</v>
      </c>
      <c r="CK91" s="113">
        <v>1</v>
      </c>
      <c r="CL91" s="113">
        <f t="shared" ref="CL91:CN110" si="194">CK91+1</f>
        <v>2</v>
      </c>
      <c r="CM91" s="113">
        <f t="shared" si="194"/>
        <v>3</v>
      </c>
      <c r="CN91" s="113">
        <f t="shared" si="194"/>
        <v>4</v>
      </c>
      <c r="DB91" s="88"/>
      <c r="DC91" s="88"/>
      <c r="DD91" s="88"/>
      <c r="DE91" s="88"/>
      <c r="DF91" s="88"/>
      <c r="DG91" s="40"/>
      <c r="DH91" s="88"/>
    </row>
    <row r="92" spans="1:112" x14ac:dyDescent="0.25">
      <c r="A92" s="305" t="s">
        <v>438</v>
      </c>
      <c r="B92" s="306" t="s">
        <v>579</v>
      </c>
      <c r="C92" s="315">
        <f t="shared" si="190"/>
        <v>0</v>
      </c>
      <c r="D92" s="308">
        <v>0</v>
      </c>
      <c r="E92" s="315">
        <f t="shared" si="188"/>
        <v>0</v>
      </c>
      <c r="F92" s="307">
        <v>0</v>
      </c>
      <c r="G92" s="309" t="s">
        <v>213</v>
      </c>
      <c r="H92" s="308" t="s">
        <v>546</v>
      </c>
      <c r="I92" s="310" t="s">
        <v>422</v>
      </c>
      <c r="J92" s="311">
        <v>3500</v>
      </c>
      <c r="K92" s="311">
        <v>30000</v>
      </c>
      <c r="L92" s="312">
        <v>800000</v>
      </c>
      <c r="M92" s="313">
        <f t="shared" si="186"/>
        <v>0</v>
      </c>
      <c r="N92" s="314">
        <f t="shared" si="179"/>
        <v>0</v>
      </c>
      <c r="O92" s="139">
        <f t="shared" si="193"/>
        <v>0</v>
      </c>
      <c r="P92" s="133">
        <f t="shared" si="125"/>
        <v>0</v>
      </c>
      <c r="Q92" s="80">
        <f t="shared" si="126"/>
        <v>0</v>
      </c>
      <c r="R92" s="319">
        <f t="shared" si="187"/>
        <v>0</v>
      </c>
      <c r="S92" s="320">
        <f t="shared" si="191"/>
        <v>0</v>
      </c>
      <c r="T92" s="320">
        <f t="shared" si="192"/>
        <v>0</v>
      </c>
      <c r="U92" s="321">
        <f t="shared" si="189"/>
        <v>0.47333333333333338</v>
      </c>
      <c r="V92"/>
      <c r="W92" s="424">
        <f t="shared" si="180"/>
        <v>0</v>
      </c>
      <c r="X92" s="77">
        <f t="shared" si="181"/>
        <v>0</v>
      </c>
      <c r="Y92" s="77">
        <f t="shared" si="127"/>
        <v>0</v>
      </c>
      <c r="Z92" s="75">
        <f>'Project description'!$I$6</f>
        <v>1.79</v>
      </c>
      <c r="AA92" s="75">
        <f>VLOOKUP(G92,'Project description'!$H$21:$I$24,2,0)</f>
        <v>40000</v>
      </c>
      <c r="AB92" s="86">
        <f t="shared" si="128"/>
        <v>0</v>
      </c>
      <c r="AC92" s="144">
        <f t="shared" si="129"/>
        <v>0</v>
      </c>
      <c r="AD92" s="76">
        <f t="shared" si="130"/>
        <v>0</v>
      </c>
      <c r="AE92" s="76">
        <f t="shared" si="131"/>
        <v>0</v>
      </c>
      <c r="AF92" s="76">
        <f t="shared" si="132"/>
        <v>0</v>
      </c>
      <c r="AG92" s="66">
        <f t="shared" si="133"/>
        <v>0</v>
      </c>
      <c r="AH92" s="67" t="str">
        <f t="shared" si="134"/>
        <v>AccelReached</v>
      </c>
      <c r="AI92" s="66">
        <f t="shared" si="135"/>
        <v>0</v>
      </c>
      <c r="AJ92" s="68">
        <f t="shared" si="136"/>
        <v>0</v>
      </c>
      <c r="AK92" s="61">
        <f t="shared" si="137"/>
        <v>0</v>
      </c>
      <c r="AL92" s="62">
        <f t="shared" si="138"/>
        <v>0</v>
      </c>
      <c r="AM92" s="61">
        <f t="shared" si="139"/>
        <v>0</v>
      </c>
      <c r="AN92" s="61">
        <f t="shared" si="140"/>
        <v>0</v>
      </c>
      <c r="AO92" s="69" t="str">
        <f t="shared" si="141"/>
        <v>AccelLimited</v>
      </c>
      <c r="AP92" s="61">
        <f t="shared" si="142"/>
        <v>0</v>
      </c>
      <c r="AQ92" s="71">
        <f t="shared" si="143"/>
        <v>0</v>
      </c>
      <c r="AR92" s="64">
        <f t="shared" si="144"/>
        <v>0</v>
      </c>
      <c r="AS92" s="72">
        <f t="shared" si="145"/>
        <v>0</v>
      </c>
      <c r="AT92" s="79">
        <f t="shared" si="146"/>
        <v>0</v>
      </c>
      <c r="AU92" s="76">
        <f t="shared" si="147"/>
        <v>0</v>
      </c>
      <c r="AV92"/>
      <c r="AW92" s="117">
        <f t="shared" si="148"/>
        <v>0</v>
      </c>
      <c r="AX92"/>
      <c r="AY92"/>
      <c r="AZ92" s="118">
        <f t="shared" si="149"/>
        <v>0.47333333333333338</v>
      </c>
      <c r="BA92" s="117">
        <f t="shared" si="150"/>
        <v>0</v>
      </c>
      <c r="BB92" s="113">
        <f t="shared" si="151"/>
        <v>0</v>
      </c>
      <c r="BC92" s="113">
        <f t="shared" si="152"/>
        <v>0</v>
      </c>
      <c r="BD92" s="118">
        <f t="shared" si="153"/>
        <v>0.47333333333333338</v>
      </c>
      <c r="BE92" s="114">
        <f t="shared" si="154"/>
        <v>0</v>
      </c>
      <c r="BF92" s="113">
        <f t="shared" si="155"/>
        <v>0</v>
      </c>
      <c r="BG92" s="113">
        <f t="shared" si="156"/>
        <v>0</v>
      </c>
      <c r="BH92" s="118">
        <f t="shared" si="157"/>
        <v>0.47333333333333338</v>
      </c>
      <c r="BI92" s="117">
        <f t="shared" si="158"/>
        <v>0</v>
      </c>
      <c r="BJ92" s="113">
        <f t="shared" si="159"/>
        <v>0</v>
      </c>
      <c r="BK92" s="113">
        <f t="shared" si="160"/>
        <v>0</v>
      </c>
      <c r="BL92" s="118">
        <f t="shared" si="161"/>
        <v>0.47333333333333338</v>
      </c>
      <c r="BM92" s="117">
        <f t="shared" si="162"/>
        <v>0</v>
      </c>
      <c r="BN92" s="113">
        <f t="shared" si="163"/>
        <v>0</v>
      </c>
      <c r="BO92" s="113">
        <f t="shared" si="164"/>
        <v>0</v>
      </c>
      <c r="BP92" s="118">
        <f t="shared" si="165"/>
        <v>0.47333333333333338</v>
      </c>
      <c r="BQ92" s="117">
        <f t="shared" si="166"/>
        <v>0</v>
      </c>
      <c r="BR92" s="113">
        <f t="shared" si="167"/>
        <v>0</v>
      </c>
      <c r="BS92" s="113">
        <f t="shared" si="168"/>
        <v>0</v>
      </c>
      <c r="BT92" s="118">
        <f t="shared" si="169"/>
        <v>0.47333333333333338</v>
      </c>
      <c r="BU92" s="117">
        <f t="shared" si="170"/>
        <v>0</v>
      </c>
      <c r="BV92" s="113">
        <f t="shared" si="171"/>
        <v>0</v>
      </c>
      <c r="BW92" s="113">
        <f t="shared" si="172"/>
        <v>0</v>
      </c>
      <c r="BX92" s="118">
        <f t="shared" si="173"/>
        <v>0.47333333333333338</v>
      </c>
      <c r="BY92" s="117">
        <f t="shared" si="174"/>
        <v>0</v>
      </c>
      <c r="BZ92" s="113">
        <f t="shared" si="175"/>
        <v>0</v>
      </c>
      <c r="CA92" s="113">
        <f t="shared" si="176"/>
        <v>0</v>
      </c>
      <c r="CB92" s="118">
        <f t="shared" si="177"/>
        <v>0.47333333333333338</v>
      </c>
      <c r="CC92"/>
      <c r="CD92"/>
      <c r="CE92" s="114">
        <f t="shared" si="182"/>
        <v>0.47333333333333338</v>
      </c>
      <c r="CF92" s="114">
        <f t="shared" si="183"/>
        <v>0</v>
      </c>
      <c r="CG92" s="114">
        <f t="shared" si="184"/>
        <v>0</v>
      </c>
      <c r="CH92" s="114">
        <f t="shared" si="185"/>
        <v>0</v>
      </c>
      <c r="CI92" s="114"/>
      <c r="CJ92" s="114">
        <v>11</v>
      </c>
      <c r="CK92" s="113">
        <v>5</v>
      </c>
      <c r="CL92" s="113">
        <f t="shared" si="194"/>
        <v>6</v>
      </c>
      <c r="CM92" s="113">
        <f t="shared" si="194"/>
        <v>7</v>
      </c>
      <c r="CN92" s="113">
        <f t="shared" si="194"/>
        <v>8</v>
      </c>
      <c r="DB92" s="88"/>
      <c r="DC92" s="88"/>
      <c r="DD92" s="88"/>
      <c r="DE92" s="88"/>
      <c r="DF92" s="88"/>
      <c r="DG92" s="40"/>
      <c r="DH92" s="88"/>
    </row>
    <row r="93" spans="1:112" x14ac:dyDescent="0.25">
      <c r="A93" s="93" t="s">
        <v>438</v>
      </c>
      <c r="B93" s="282" t="s">
        <v>579</v>
      </c>
      <c r="C93" s="140">
        <f t="shared" si="190"/>
        <v>0</v>
      </c>
      <c r="D93" s="89">
        <v>0</v>
      </c>
      <c r="E93" s="140">
        <f t="shared" si="188"/>
        <v>0</v>
      </c>
      <c r="F93" s="41">
        <v>0</v>
      </c>
      <c r="G93" s="98" t="s">
        <v>213</v>
      </c>
      <c r="H93" s="171" t="s">
        <v>546</v>
      </c>
      <c r="I93" s="137" t="s">
        <v>422</v>
      </c>
      <c r="J93" s="132">
        <v>3500</v>
      </c>
      <c r="K93" s="132">
        <v>30000</v>
      </c>
      <c r="L93" s="148">
        <v>800000</v>
      </c>
      <c r="M93" s="151">
        <f t="shared" si="186"/>
        <v>0</v>
      </c>
      <c r="N93" s="139">
        <f t="shared" si="179"/>
        <v>0</v>
      </c>
      <c r="O93" s="139">
        <f t="shared" si="193"/>
        <v>0</v>
      </c>
      <c r="P93" s="133">
        <f t="shared" si="125"/>
        <v>0</v>
      </c>
      <c r="Q93" s="80">
        <f t="shared" si="126"/>
        <v>0</v>
      </c>
      <c r="R93" s="322">
        <f t="shared" si="187"/>
        <v>0</v>
      </c>
      <c r="S93" s="323">
        <f t="shared" si="191"/>
        <v>0</v>
      </c>
      <c r="T93" s="323">
        <f t="shared" si="192"/>
        <v>0</v>
      </c>
      <c r="U93" s="324">
        <f t="shared" si="189"/>
        <v>0.47333333333333338</v>
      </c>
      <c r="V93"/>
      <c r="W93" s="424">
        <f t="shared" si="180"/>
        <v>0</v>
      </c>
      <c r="X93" s="77">
        <f t="shared" si="181"/>
        <v>0</v>
      </c>
      <c r="Y93" s="77">
        <f t="shared" si="127"/>
        <v>0</v>
      </c>
      <c r="Z93" s="75">
        <f>'Project description'!$I$6</f>
        <v>1.79</v>
      </c>
      <c r="AA93" s="75">
        <f>VLOOKUP(G93,'Project description'!$H$21:$I$24,2,0)</f>
        <v>40000</v>
      </c>
      <c r="AB93" s="86">
        <f t="shared" si="128"/>
        <v>0</v>
      </c>
      <c r="AC93" s="144">
        <f t="shared" si="129"/>
        <v>0</v>
      </c>
      <c r="AD93" s="76">
        <f t="shared" si="130"/>
        <v>0</v>
      </c>
      <c r="AE93" s="76">
        <f t="shared" si="131"/>
        <v>0</v>
      </c>
      <c r="AF93" s="76">
        <f t="shared" si="132"/>
        <v>0</v>
      </c>
      <c r="AG93" s="66">
        <f t="shared" si="133"/>
        <v>0</v>
      </c>
      <c r="AH93" s="67" t="str">
        <f t="shared" si="134"/>
        <v>AccelReached</v>
      </c>
      <c r="AI93" s="66">
        <f t="shared" si="135"/>
        <v>0</v>
      </c>
      <c r="AJ93" s="68">
        <f t="shared" si="136"/>
        <v>0</v>
      </c>
      <c r="AK93" s="61">
        <f t="shared" si="137"/>
        <v>0</v>
      </c>
      <c r="AL93" s="62">
        <f t="shared" si="138"/>
        <v>0</v>
      </c>
      <c r="AM93" s="61">
        <f t="shared" si="139"/>
        <v>0</v>
      </c>
      <c r="AN93" s="61">
        <f t="shared" si="140"/>
        <v>0</v>
      </c>
      <c r="AO93" s="69" t="str">
        <f t="shared" si="141"/>
        <v>AccelLimited</v>
      </c>
      <c r="AP93" s="61">
        <f t="shared" si="142"/>
        <v>0</v>
      </c>
      <c r="AQ93" s="71">
        <f t="shared" si="143"/>
        <v>0</v>
      </c>
      <c r="AR93" s="64">
        <f t="shared" si="144"/>
        <v>0</v>
      </c>
      <c r="AS93" s="72">
        <f t="shared" si="145"/>
        <v>0</v>
      </c>
      <c r="AT93" s="79">
        <f t="shared" si="146"/>
        <v>0</v>
      </c>
      <c r="AU93" s="76">
        <f t="shared" si="147"/>
        <v>0</v>
      </c>
      <c r="AV93"/>
      <c r="AW93" s="117">
        <f t="shared" si="148"/>
        <v>0</v>
      </c>
      <c r="AX93"/>
      <c r="AY93"/>
      <c r="AZ93" s="118">
        <f t="shared" si="149"/>
        <v>0.47333333333333338</v>
      </c>
      <c r="BA93" s="117">
        <f t="shared" si="150"/>
        <v>0</v>
      </c>
      <c r="BB93" s="113">
        <f t="shared" si="151"/>
        <v>0</v>
      </c>
      <c r="BC93" s="113">
        <f t="shared" si="152"/>
        <v>0</v>
      </c>
      <c r="BD93" s="118">
        <f t="shared" si="153"/>
        <v>0.47333333333333338</v>
      </c>
      <c r="BE93" s="114">
        <f t="shared" si="154"/>
        <v>0</v>
      </c>
      <c r="BF93" s="113">
        <f t="shared" si="155"/>
        <v>0</v>
      </c>
      <c r="BG93" s="113">
        <f t="shared" si="156"/>
        <v>0</v>
      </c>
      <c r="BH93" s="118">
        <f t="shared" si="157"/>
        <v>0.47333333333333338</v>
      </c>
      <c r="BI93" s="117">
        <f t="shared" si="158"/>
        <v>0</v>
      </c>
      <c r="BJ93" s="113">
        <f t="shared" si="159"/>
        <v>0</v>
      </c>
      <c r="BK93" s="113">
        <f t="shared" si="160"/>
        <v>0</v>
      </c>
      <c r="BL93" s="118">
        <f t="shared" si="161"/>
        <v>0.47333333333333338</v>
      </c>
      <c r="BM93" s="117">
        <f t="shared" si="162"/>
        <v>0</v>
      </c>
      <c r="BN93" s="113">
        <f t="shared" si="163"/>
        <v>0</v>
      </c>
      <c r="BO93" s="113">
        <f t="shared" si="164"/>
        <v>0</v>
      </c>
      <c r="BP93" s="118">
        <f t="shared" si="165"/>
        <v>0.47333333333333338</v>
      </c>
      <c r="BQ93" s="117">
        <f t="shared" si="166"/>
        <v>0</v>
      </c>
      <c r="BR93" s="113">
        <f t="shared" si="167"/>
        <v>0</v>
      </c>
      <c r="BS93" s="113">
        <f t="shared" si="168"/>
        <v>0</v>
      </c>
      <c r="BT93" s="118">
        <f t="shared" si="169"/>
        <v>0.47333333333333338</v>
      </c>
      <c r="BU93" s="117">
        <f t="shared" si="170"/>
        <v>0</v>
      </c>
      <c r="BV93" s="113">
        <f t="shared" si="171"/>
        <v>0</v>
      </c>
      <c r="BW93" s="113">
        <f t="shared" si="172"/>
        <v>0</v>
      </c>
      <c r="BX93" s="118">
        <f t="shared" si="173"/>
        <v>0.47333333333333338</v>
      </c>
      <c r="BY93" s="117">
        <f t="shared" si="174"/>
        <v>0</v>
      </c>
      <c r="BZ93" s="113">
        <f t="shared" si="175"/>
        <v>0</v>
      </c>
      <c r="CA93" s="113">
        <f t="shared" si="176"/>
        <v>0</v>
      </c>
      <c r="CB93" s="118">
        <f t="shared" si="177"/>
        <v>0.47333333333333338</v>
      </c>
      <c r="CC93"/>
      <c r="CD93"/>
      <c r="CE93" s="114">
        <f t="shared" si="182"/>
        <v>0.47333333333333338</v>
      </c>
      <c r="CF93" s="114">
        <f t="shared" si="183"/>
        <v>0</v>
      </c>
      <c r="CG93" s="114">
        <f t="shared" si="184"/>
        <v>0</v>
      </c>
      <c r="CH93" s="114">
        <f t="shared" si="185"/>
        <v>0</v>
      </c>
      <c r="CI93" s="114"/>
      <c r="CJ93" s="114">
        <v>11</v>
      </c>
      <c r="CK93" s="113">
        <v>9</v>
      </c>
      <c r="CL93" s="113">
        <f t="shared" si="194"/>
        <v>10</v>
      </c>
      <c r="CM93" s="113">
        <f t="shared" si="194"/>
        <v>11</v>
      </c>
      <c r="CN93" s="113">
        <f t="shared" si="194"/>
        <v>12</v>
      </c>
      <c r="DB93" s="88"/>
      <c r="DC93" s="88"/>
      <c r="DD93" s="88"/>
      <c r="DE93" s="88"/>
      <c r="DF93" s="88"/>
      <c r="DG93" s="40"/>
      <c r="DH93" s="88"/>
    </row>
    <row r="94" spans="1:112" x14ac:dyDescent="0.25">
      <c r="A94" s="305" t="s">
        <v>438</v>
      </c>
      <c r="B94" s="306" t="s">
        <v>579</v>
      </c>
      <c r="C94" s="315">
        <f t="shared" si="190"/>
        <v>0</v>
      </c>
      <c r="D94" s="308">
        <v>0</v>
      </c>
      <c r="E94" s="315">
        <f t="shared" si="188"/>
        <v>0</v>
      </c>
      <c r="F94" s="307">
        <v>0</v>
      </c>
      <c r="G94" s="309" t="s">
        <v>213</v>
      </c>
      <c r="H94" s="308" t="s">
        <v>546</v>
      </c>
      <c r="I94" s="310" t="s">
        <v>422</v>
      </c>
      <c r="J94" s="311">
        <v>3500</v>
      </c>
      <c r="K94" s="311">
        <v>30000</v>
      </c>
      <c r="L94" s="312">
        <v>800000</v>
      </c>
      <c r="M94" s="313">
        <f t="shared" si="186"/>
        <v>0</v>
      </c>
      <c r="N94" s="314">
        <f t="shared" si="179"/>
        <v>0</v>
      </c>
      <c r="O94" s="139">
        <f t="shared" si="193"/>
        <v>0</v>
      </c>
      <c r="P94" s="133">
        <f t="shared" si="125"/>
        <v>0</v>
      </c>
      <c r="Q94" s="80">
        <f t="shared" si="126"/>
        <v>0</v>
      </c>
      <c r="R94" s="319">
        <f t="shared" si="187"/>
        <v>0</v>
      </c>
      <c r="S94" s="320">
        <f t="shared" si="191"/>
        <v>0</v>
      </c>
      <c r="T94" s="320">
        <f t="shared" si="192"/>
        <v>0</v>
      </c>
      <c r="U94" s="321">
        <f t="shared" si="189"/>
        <v>0.47333333333333338</v>
      </c>
      <c r="V94"/>
      <c r="W94" s="424">
        <f t="shared" si="180"/>
        <v>0</v>
      </c>
      <c r="X94" s="77">
        <f t="shared" si="181"/>
        <v>0</v>
      </c>
      <c r="Y94" s="77">
        <f t="shared" si="127"/>
        <v>0</v>
      </c>
      <c r="Z94" s="75">
        <f>'Project description'!$I$6</f>
        <v>1.79</v>
      </c>
      <c r="AA94" s="75">
        <f>VLOOKUP(G94,'Project description'!$H$21:$I$24,2,0)</f>
        <v>40000</v>
      </c>
      <c r="AB94" s="86">
        <f t="shared" si="128"/>
        <v>0</v>
      </c>
      <c r="AC94" s="144">
        <f t="shared" si="129"/>
        <v>0</v>
      </c>
      <c r="AD94" s="76">
        <f t="shared" si="130"/>
        <v>0</v>
      </c>
      <c r="AE94" s="76">
        <f t="shared" si="131"/>
        <v>0</v>
      </c>
      <c r="AF94" s="76">
        <f t="shared" si="132"/>
        <v>0</v>
      </c>
      <c r="AG94" s="66">
        <f t="shared" si="133"/>
        <v>0</v>
      </c>
      <c r="AH94" s="67" t="str">
        <f t="shared" si="134"/>
        <v>AccelReached</v>
      </c>
      <c r="AI94" s="66">
        <f t="shared" si="135"/>
        <v>0</v>
      </c>
      <c r="AJ94" s="68">
        <f t="shared" si="136"/>
        <v>0</v>
      </c>
      <c r="AK94" s="61">
        <f t="shared" si="137"/>
        <v>0</v>
      </c>
      <c r="AL94" s="62">
        <f t="shared" si="138"/>
        <v>0</v>
      </c>
      <c r="AM94" s="61">
        <f t="shared" si="139"/>
        <v>0</v>
      </c>
      <c r="AN94" s="61">
        <f t="shared" si="140"/>
        <v>0</v>
      </c>
      <c r="AO94" s="69" t="str">
        <f t="shared" si="141"/>
        <v>AccelLimited</v>
      </c>
      <c r="AP94" s="61">
        <f t="shared" si="142"/>
        <v>0</v>
      </c>
      <c r="AQ94" s="71">
        <f t="shared" si="143"/>
        <v>0</v>
      </c>
      <c r="AR94" s="64">
        <f t="shared" si="144"/>
        <v>0</v>
      </c>
      <c r="AS94" s="72">
        <f t="shared" si="145"/>
        <v>0</v>
      </c>
      <c r="AT94" s="79">
        <f t="shared" si="146"/>
        <v>0</v>
      </c>
      <c r="AU94" s="76">
        <f t="shared" si="147"/>
        <v>0</v>
      </c>
      <c r="AV94"/>
      <c r="AW94" s="117">
        <f t="shared" si="148"/>
        <v>0</v>
      </c>
      <c r="AX94"/>
      <c r="AY94"/>
      <c r="AZ94" s="118">
        <f t="shared" si="149"/>
        <v>0.47333333333333338</v>
      </c>
      <c r="BA94" s="117">
        <f t="shared" si="150"/>
        <v>0</v>
      </c>
      <c r="BB94" s="113">
        <f t="shared" si="151"/>
        <v>0</v>
      </c>
      <c r="BC94" s="113">
        <f t="shared" si="152"/>
        <v>0</v>
      </c>
      <c r="BD94" s="118">
        <f t="shared" si="153"/>
        <v>0.47333333333333338</v>
      </c>
      <c r="BE94" s="114">
        <f t="shared" si="154"/>
        <v>0</v>
      </c>
      <c r="BF94" s="113">
        <f t="shared" si="155"/>
        <v>0</v>
      </c>
      <c r="BG94" s="113">
        <f t="shared" si="156"/>
        <v>0</v>
      </c>
      <c r="BH94" s="118">
        <f t="shared" si="157"/>
        <v>0.47333333333333338</v>
      </c>
      <c r="BI94" s="117">
        <f t="shared" si="158"/>
        <v>0</v>
      </c>
      <c r="BJ94" s="113">
        <f t="shared" si="159"/>
        <v>0</v>
      </c>
      <c r="BK94" s="113">
        <f t="shared" si="160"/>
        <v>0</v>
      </c>
      <c r="BL94" s="118">
        <f t="shared" si="161"/>
        <v>0.47333333333333338</v>
      </c>
      <c r="BM94" s="117">
        <f t="shared" si="162"/>
        <v>0</v>
      </c>
      <c r="BN94" s="113">
        <f t="shared" si="163"/>
        <v>0</v>
      </c>
      <c r="BO94" s="113">
        <f t="shared" si="164"/>
        <v>0</v>
      </c>
      <c r="BP94" s="118">
        <f t="shared" si="165"/>
        <v>0.47333333333333338</v>
      </c>
      <c r="BQ94" s="117">
        <f t="shared" si="166"/>
        <v>0</v>
      </c>
      <c r="BR94" s="113">
        <f t="shared" si="167"/>
        <v>0</v>
      </c>
      <c r="BS94" s="113">
        <f t="shared" si="168"/>
        <v>0</v>
      </c>
      <c r="BT94" s="118">
        <f t="shared" si="169"/>
        <v>0.47333333333333338</v>
      </c>
      <c r="BU94" s="117">
        <f t="shared" si="170"/>
        <v>0</v>
      </c>
      <c r="BV94" s="113">
        <f t="shared" si="171"/>
        <v>0</v>
      </c>
      <c r="BW94" s="113">
        <f t="shared" si="172"/>
        <v>0</v>
      </c>
      <c r="BX94" s="118">
        <f t="shared" si="173"/>
        <v>0.47333333333333338</v>
      </c>
      <c r="BY94" s="117">
        <f t="shared" si="174"/>
        <v>0</v>
      </c>
      <c r="BZ94" s="113">
        <f t="shared" si="175"/>
        <v>0</v>
      </c>
      <c r="CA94" s="113">
        <f t="shared" si="176"/>
        <v>0</v>
      </c>
      <c r="CB94" s="118">
        <f t="shared" si="177"/>
        <v>0.47333333333333338</v>
      </c>
      <c r="CC94"/>
      <c r="CD94"/>
      <c r="CE94" s="114">
        <f t="shared" si="182"/>
        <v>0.47333333333333338</v>
      </c>
      <c r="CF94" s="114">
        <f t="shared" si="183"/>
        <v>0</v>
      </c>
      <c r="CG94" s="114">
        <f t="shared" si="184"/>
        <v>0</v>
      </c>
      <c r="CH94" s="114">
        <f t="shared" si="185"/>
        <v>0</v>
      </c>
      <c r="CI94" s="114"/>
      <c r="CJ94" s="114">
        <v>11</v>
      </c>
      <c r="CK94" s="113">
        <v>13</v>
      </c>
      <c r="CL94" s="113">
        <f t="shared" si="194"/>
        <v>14</v>
      </c>
      <c r="CM94" s="113">
        <f t="shared" si="194"/>
        <v>15</v>
      </c>
      <c r="CN94" s="113">
        <f t="shared" si="194"/>
        <v>16</v>
      </c>
      <c r="DB94" s="88"/>
      <c r="DC94" s="88"/>
      <c r="DD94" s="88"/>
      <c r="DE94" s="88"/>
      <c r="DF94" s="88"/>
      <c r="DG94" s="40"/>
      <c r="DH94" s="88"/>
    </row>
    <row r="95" spans="1:112" x14ac:dyDescent="0.25">
      <c r="A95" s="93" t="s">
        <v>438</v>
      </c>
      <c r="B95" s="282" t="s">
        <v>579</v>
      </c>
      <c r="C95" s="140">
        <f t="shared" si="190"/>
        <v>0</v>
      </c>
      <c r="D95" s="89">
        <v>0</v>
      </c>
      <c r="E95" s="140">
        <f t="shared" si="188"/>
        <v>0</v>
      </c>
      <c r="F95" s="41">
        <v>0</v>
      </c>
      <c r="G95" s="98" t="s">
        <v>213</v>
      </c>
      <c r="H95" s="171" t="s">
        <v>546</v>
      </c>
      <c r="I95" s="137" t="s">
        <v>422</v>
      </c>
      <c r="J95" s="132">
        <v>3500</v>
      </c>
      <c r="K95" s="132">
        <v>30000</v>
      </c>
      <c r="L95" s="148">
        <v>800000</v>
      </c>
      <c r="M95" s="151">
        <f t="shared" si="186"/>
        <v>0</v>
      </c>
      <c r="N95" s="139">
        <f t="shared" si="179"/>
        <v>0</v>
      </c>
      <c r="O95" s="139">
        <f t="shared" si="193"/>
        <v>0</v>
      </c>
      <c r="P95" s="133">
        <f t="shared" si="125"/>
        <v>0</v>
      </c>
      <c r="Q95" s="80">
        <f t="shared" si="126"/>
        <v>0</v>
      </c>
      <c r="R95" s="322">
        <f t="shared" si="187"/>
        <v>0</v>
      </c>
      <c r="S95" s="323">
        <f t="shared" si="191"/>
        <v>0</v>
      </c>
      <c r="T95" s="323">
        <f t="shared" si="192"/>
        <v>0</v>
      </c>
      <c r="U95" s="324">
        <f t="shared" si="189"/>
        <v>0.47333333333333338</v>
      </c>
      <c r="V95"/>
      <c r="W95" s="424">
        <f t="shared" si="180"/>
        <v>0</v>
      </c>
      <c r="X95" s="77">
        <f t="shared" si="181"/>
        <v>0</v>
      </c>
      <c r="Y95" s="77">
        <f t="shared" si="127"/>
        <v>0</v>
      </c>
      <c r="Z95" s="75">
        <f>'Project description'!$I$6</f>
        <v>1.79</v>
      </c>
      <c r="AA95" s="75">
        <f>VLOOKUP(G95,'Project description'!$H$21:$I$24,2,0)</f>
        <v>40000</v>
      </c>
      <c r="AB95" s="86">
        <f t="shared" si="128"/>
        <v>0</v>
      </c>
      <c r="AC95" s="144">
        <f t="shared" si="129"/>
        <v>0</v>
      </c>
      <c r="AD95" s="76">
        <f t="shared" si="130"/>
        <v>0</v>
      </c>
      <c r="AE95" s="76">
        <f t="shared" si="131"/>
        <v>0</v>
      </c>
      <c r="AF95" s="76">
        <f t="shared" si="132"/>
        <v>0</v>
      </c>
      <c r="AG95" s="66">
        <f t="shared" si="133"/>
        <v>0</v>
      </c>
      <c r="AH95" s="67" t="str">
        <f t="shared" si="134"/>
        <v>AccelReached</v>
      </c>
      <c r="AI95" s="66">
        <f t="shared" si="135"/>
        <v>0</v>
      </c>
      <c r="AJ95" s="68">
        <f t="shared" si="136"/>
        <v>0</v>
      </c>
      <c r="AK95" s="61">
        <f t="shared" si="137"/>
        <v>0</v>
      </c>
      <c r="AL95" s="62">
        <f t="shared" si="138"/>
        <v>0</v>
      </c>
      <c r="AM95" s="61">
        <f t="shared" si="139"/>
        <v>0</v>
      </c>
      <c r="AN95" s="61">
        <f t="shared" si="140"/>
        <v>0</v>
      </c>
      <c r="AO95" s="69" t="str">
        <f t="shared" si="141"/>
        <v>AccelLimited</v>
      </c>
      <c r="AP95" s="61">
        <f t="shared" si="142"/>
        <v>0</v>
      </c>
      <c r="AQ95" s="71">
        <f t="shared" si="143"/>
        <v>0</v>
      </c>
      <c r="AR95" s="64">
        <f t="shared" si="144"/>
        <v>0</v>
      </c>
      <c r="AS95" s="72">
        <f t="shared" si="145"/>
        <v>0</v>
      </c>
      <c r="AT95" s="79">
        <f t="shared" si="146"/>
        <v>0</v>
      </c>
      <c r="AU95" s="76">
        <f t="shared" si="147"/>
        <v>0</v>
      </c>
      <c r="AV95"/>
      <c r="AW95" s="117">
        <f t="shared" si="148"/>
        <v>0</v>
      </c>
      <c r="AX95"/>
      <c r="AY95"/>
      <c r="AZ95" s="118">
        <f t="shared" si="149"/>
        <v>0.47333333333333338</v>
      </c>
      <c r="BA95" s="117">
        <f t="shared" si="150"/>
        <v>0</v>
      </c>
      <c r="BB95" s="113">
        <f t="shared" si="151"/>
        <v>0</v>
      </c>
      <c r="BC95" s="113">
        <f t="shared" si="152"/>
        <v>0</v>
      </c>
      <c r="BD95" s="118">
        <f t="shared" si="153"/>
        <v>0.47333333333333338</v>
      </c>
      <c r="BE95" s="114">
        <f t="shared" si="154"/>
        <v>0</v>
      </c>
      <c r="BF95" s="113">
        <f t="shared" si="155"/>
        <v>0</v>
      </c>
      <c r="BG95" s="113">
        <f t="shared" si="156"/>
        <v>0</v>
      </c>
      <c r="BH95" s="118">
        <f t="shared" si="157"/>
        <v>0.47333333333333338</v>
      </c>
      <c r="BI95" s="117">
        <f t="shared" si="158"/>
        <v>0</v>
      </c>
      <c r="BJ95" s="113">
        <f t="shared" si="159"/>
        <v>0</v>
      </c>
      <c r="BK95" s="113">
        <f t="shared" si="160"/>
        <v>0</v>
      </c>
      <c r="BL95" s="118">
        <f t="shared" si="161"/>
        <v>0.47333333333333338</v>
      </c>
      <c r="BM95" s="117">
        <f t="shared" si="162"/>
        <v>0</v>
      </c>
      <c r="BN95" s="113">
        <f t="shared" si="163"/>
        <v>0</v>
      </c>
      <c r="BO95" s="113">
        <f t="shared" si="164"/>
        <v>0</v>
      </c>
      <c r="BP95" s="118">
        <f t="shared" si="165"/>
        <v>0.47333333333333338</v>
      </c>
      <c r="BQ95" s="117">
        <f t="shared" si="166"/>
        <v>0</v>
      </c>
      <c r="BR95" s="113">
        <f t="shared" si="167"/>
        <v>0</v>
      </c>
      <c r="BS95" s="113">
        <f t="shared" si="168"/>
        <v>0</v>
      </c>
      <c r="BT95" s="118">
        <f t="shared" si="169"/>
        <v>0.47333333333333338</v>
      </c>
      <c r="BU95" s="117">
        <f t="shared" si="170"/>
        <v>0</v>
      </c>
      <c r="BV95" s="113">
        <f t="shared" si="171"/>
        <v>0</v>
      </c>
      <c r="BW95" s="113">
        <f t="shared" si="172"/>
        <v>0</v>
      </c>
      <c r="BX95" s="118">
        <f t="shared" si="173"/>
        <v>0.47333333333333338</v>
      </c>
      <c r="BY95" s="117">
        <f t="shared" si="174"/>
        <v>0</v>
      </c>
      <c r="BZ95" s="113">
        <f t="shared" si="175"/>
        <v>0</v>
      </c>
      <c r="CA95" s="113">
        <f t="shared" si="176"/>
        <v>0</v>
      </c>
      <c r="CB95" s="118">
        <f t="shared" si="177"/>
        <v>0.47333333333333338</v>
      </c>
      <c r="CC95"/>
      <c r="CD95"/>
      <c r="CE95" s="114">
        <f t="shared" si="182"/>
        <v>0.47333333333333338</v>
      </c>
      <c r="CF95" s="114">
        <f t="shared" si="183"/>
        <v>0</v>
      </c>
      <c r="CG95" s="114">
        <f t="shared" si="184"/>
        <v>0</v>
      </c>
      <c r="CH95" s="114">
        <f t="shared" si="185"/>
        <v>0</v>
      </c>
      <c r="CI95" s="114"/>
      <c r="CJ95" s="114">
        <v>11</v>
      </c>
      <c r="CK95" s="113">
        <v>17</v>
      </c>
      <c r="CL95" s="113">
        <f t="shared" si="194"/>
        <v>18</v>
      </c>
      <c r="CM95" s="113">
        <f t="shared" si="194"/>
        <v>19</v>
      </c>
      <c r="CN95" s="113">
        <f t="shared" si="194"/>
        <v>20</v>
      </c>
      <c r="DB95" s="88"/>
      <c r="DC95" s="88"/>
      <c r="DD95" s="88"/>
      <c r="DE95" s="88"/>
      <c r="DF95" s="88"/>
      <c r="DG95" s="40"/>
      <c r="DH95" s="88"/>
    </row>
    <row r="96" spans="1:112" x14ac:dyDescent="0.25">
      <c r="A96" s="305" t="s">
        <v>438</v>
      </c>
      <c r="B96" s="306" t="s">
        <v>579</v>
      </c>
      <c r="C96" s="315">
        <f t="shared" si="190"/>
        <v>0</v>
      </c>
      <c r="D96" s="308">
        <v>0</v>
      </c>
      <c r="E96" s="315">
        <f t="shared" si="188"/>
        <v>0</v>
      </c>
      <c r="F96" s="307">
        <v>0</v>
      </c>
      <c r="G96" s="309" t="s">
        <v>213</v>
      </c>
      <c r="H96" s="308" t="s">
        <v>546</v>
      </c>
      <c r="I96" s="310" t="s">
        <v>422</v>
      </c>
      <c r="J96" s="311">
        <v>3500</v>
      </c>
      <c r="K96" s="311">
        <v>30000</v>
      </c>
      <c r="L96" s="312">
        <v>800000</v>
      </c>
      <c r="M96" s="313">
        <f t="shared" si="186"/>
        <v>0</v>
      </c>
      <c r="N96" s="314">
        <f t="shared" si="179"/>
        <v>0</v>
      </c>
      <c r="O96" s="139">
        <f t="shared" si="193"/>
        <v>0</v>
      </c>
      <c r="P96" s="133">
        <f t="shared" si="125"/>
        <v>0</v>
      </c>
      <c r="Q96" s="80">
        <f t="shared" si="126"/>
        <v>0</v>
      </c>
      <c r="R96" s="319">
        <f t="shared" si="187"/>
        <v>0</v>
      </c>
      <c r="S96" s="320">
        <f t="shared" si="191"/>
        <v>0</v>
      </c>
      <c r="T96" s="320">
        <f t="shared" si="192"/>
        <v>0</v>
      </c>
      <c r="U96" s="321">
        <f t="shared" si="189"/>
        <v>0.47333333333333338</v>
      </c>
      <c r="V96"/>
      <c r="W96" s="424">
        <f t="shared" si="180"/>
        <v>0</v>
      </c>
      <c r="X96" s="77">
        <f t="shared" si="181"/>
        <v>0</v>
      </c>
      <c r="Y96" s="77">
        <f t="shared" si="127"/>
        <v>0</v>
      </c>
      <c r="Z96" s="75">
        <f>'Project description'!$I$6</f>
        <v>1.79</v>
      </c>
      <c r="AA96" s="75">
        <f>VLOOKUP(G96,'Project description'!$H$21:$I$24,2,0)</f>
        <v>40000</v>
      </c>
      <c r="AB96" s="86">
        <f t="shared" si="128"/>
        <v>0</v>
      </c>
      <c r="AC96" s="144">
        <f t="shared" si="129"/>
        <v>0</v>
      </c>
      <c r="AD96" s="76">
        <f t="shared" si="130"/>
        <v>0</v>
      </c>
      <c r="AE96" s="76">
        <f t="shared" si="131"/>
        <v>0</v>
      </c>
      <c r="AF96" s="76">
        <f t="shared" si="132"/>
        <v>0</v>
      </c>
      <c r="AG96" s="66">
        <f t="shared" si="133"/>
        <v>0</v>
      </c>
      <c r="AH96" s="67" t="str">
        <f t="shared" si="134"/>
        <v>AccelReached</v>
      </c>
      <c r="AI96" s="66">
        <f t="shared" si="135"/>
        <v>0</v>
      </c>
      <c r="AJ96" s="68">
        <f t="shared" si="136"/>
        <v>0</v>
      </c>
      <c r="AK96" s="61">
        <f t="shared" si="137"/>
        <v>0</v>
      </c>
      <c r="AL96" s="62">
        <f t="shared" si="138"/>
        <v>0</v>
      </c>
      <c r="AM96" s="61">
        <f t="shared" si="139"/>
        <v>0</v>
      </c>
      <c r="AN96" s="61">
        <f t="shared" si="140"/>
        <v>0</v>
      </c>
      <c r="AO96" s="69" t="str">
        <f t="shared" si="141"/>
        <v>AccelLimited</v>
      </c>
      <c r="AP96" s="61">
        <f t="shared" si="142"/>
        <v>0</v>
      </c>
      <c r="AQ96" s="71">
        <f t="shared" si="143"/>
        <v>0</v>
      </c>
      <c r="AR96" s="64">
        <f t="shared" si="144"/>
        <v>0</v>
      </c>
      <c r="AS96" s="72">
        <f t="shared" si="145"/>
        <v>0</v>
      </c>
      <c r="AT96" s="79">
        <f t="shared" si="146"/>
        <v>0</v>
      </c>
      <c r="AU96" s="76">
        <f t="shared" si="147"/>
        <v>0</v>
      </c>
      <c r="AV96"/>
      <c r="AW96" s="117">
        <f t="shared" si="148"/>
        <v>0</v>
      </c>
      <c r="AX96"/>
      <c r="AY96"/>
      <c r="AZ96" s="118">
        <f t="shared" si="149"/>
        <v>0.47333333333333338</v>
      </c>
      <c r="BA96" s="117">
        <f t="shared" si="150"/>
        <v>0</v>
      </c>
      <c r="BB96" s="113">
        <f t="shared" si="151"/>
        <v>0</v>
      </c>
      <c r="BC96" s="113">
        <f t="shared" si="152"/>
        <v>0</v>
      </c>
      <c r="BD96" s="118">
        <f t="shared" si="153"/>
        <v>0.47333333333333338</v>
      </c>
      <c r="BE96" s="114">
        <f t="shared" si="154"/>
        <v>0</v>
      </c>
      <c r="BF96" s="113">
        <f t="shared" si="155"/>
        <v>0</v>
      </c>
      <c r="BG96" s="113">
        <f t="shared" si="156"/>
        <v>0</v>
      </c>
      <c r="BH96" s="118">
        <f t="shared" si="157"/>
        <v>0.47333333333333338</v>
      </c>
      <c r="BI96" s="117">
        <f t="shared" si="158"/>
        <v>0</v>
      </c>
      <c r="BJ96" s="113">
        <f t="shared" si="159"/>
        <v>0</v>
      </c>
      <c r="BK96" s="113">
        <f t="shared" si="160"/>
        <v>0</v>
      </c>
      <c r="BL96" s="118">
        <f t="shared" si="161"/>
        <v>0.47333333333333338</v>
      </c>
      <c r="BM96" s="117">
        <f t="shared" si="162"/>
        <v>0</v>
      </c>
      <c r="BN96" s="113">
        <f t="shared" si="163"/>
        <v>0</v>
      </c>
      <c r="BO96" s="113">
        <f t="shared" si="164"/>
        <v>0</v>
      </c>
      <c r="BP96" s="118">
        <f t="shared" si="165"/>
        <v>0.47333333333333338</v>
      </c>
      <c r="BQ96" s="117">
        <f t="shared" si="166"/>
        <v>0</v>
      </c>
      <c r="BR96" s="113">
        <f t="shared" si="167"/>
        <v>0</v>
      </c>
      <c r="BS96" s="113">
        <f t="shared" si="168"/>
        <v>0</v>
      </c>
      <c r="BT96" s="118">
        <f t="shared" si="169"/>
        <v>0.47333333333333338</v>
      </c>
      <c r="BU96" s="117">
        <f t="shared" si="170"/>
        <v>0</v>
      </c>
      <c r="BV96" s="113">
        <f t="shared" si="171"/>
        <v>0</v>
      </c>
      <c r="BW96" s="113">
        <f t="shared" si="172"/>
        <v>0</v>
      </c>
      <c r="BX96" s="118">
        <f t="shared" si="173"/>
        <v>0.47333333333333338</v>
      </c>
      <c r="BY96" s="117">
        <f t="shared" si="174"/>
        <v>0</v>
      </c>
      <c r="BZ96" s="113">
        <f t="shared" si="175"/>
        <v>0</v>
      </c>
      <c r="CA96" s="113">
        <f t="shared" si="176"/>
        <v>0</v>
      </c>
      <c r="CB96" s="118">
        <f t="shared" si="177"/>
        <v>0.47333333333333338</v>
      </c>
      <c r="CC96"/>
      <c r="CD96"/>
      <c r="CE96" s="114">
        <f t="shared" si="182"/>
        <v>0.47333333333333338</v>
      </c>
      <c r="CF96" s="114">
        <f t="shared" si="183"/>
        <v>0</v>
      </c>
      <c r="CG96" s="114">
        <f t="shared" si="184"/>
        <v>0</v>
      </c>
      <c r="CH96" s="114">
        <f t="shared" si="185"/>
        <v>0</v>
      </c>
      <c r="CI96" s="114"/>
      <c r="CJ96" s="114">
        <v>11</v>
      </c>
      <c r="CK96" s="113">
        <v>21</v>
      </c>
      <c r="CL96" s="113">
        <f t="shared" si="194"/>
        <v>22</v>
      </c>
      <c r="CM96" s="113">
        <f t="shared" si="194"/>
        <v>23</v>
      </c>
      <c r="CN96" s="113">
        <f t="shared" si="194"/>
        <v>24</v>
      </c>
      <c r="DB96" s="88"/>
      <c r="DC96" s="88"/>
      <c r="DD96" s="88"/>
      <c r="DE96" s="88"/>
      <c r="DF96" s="88"/>
      <c r="DG96" s="40"/>
      <c r="DH96" s="88"/>
    </row>
    <row r="97" spans="1:112" x14ac:dyDescent="0.25">
      <c r="A97" s="93" t="s">
        <v>438</v>
      </c>
      <c r="B97" s="282" t="s">
        <v>579</v>
      </c>
      <c r="C97" s="140">
        <f t="shared" si="190"/>
        <v>0</v>
      </c>
      <c r="D97" s="89">
        <v>0</v>
      </c>
      <c r="E97" s="140">
        <f t="shared" si="188"/>
        <v>0</v>
      </c>
      <c r="F97" s="41">
        <v>0</v>
      </c>
      <c r="G97" s="98" t="s">
        <v>213</v>
      </c>
      <c r="H97" s="171" t="s">
        <v>546</v>
      </c>
      <c r="I97" s="137" t="s">
        <v>422</v>
      </c>
      <c r="J97" s="132">
        <v>3500</v>
      </c>
      <c r="K97" s="132">
        <v>30000</v>
      </c>
      <c r="L97" s="148">
        <v>800000</v>
      </c>
      <c r="M97" s="151">
        <f t="shared" si="186"/>
        <v>0</v>
      </c>
      <c r="N97" s="139">
        <f t="shared" si="179"/>
        <v>0</v>
      </c>
      <c r="O97" s="139">
        <f t="shared" si="193"/>
        <v>0</v>
      </c>
      <c r="P97" s="133">
        <f t="shared" si="125"/>
        <v>0</v>
      </c>
      <c r="Q97" s="80">
        <f t="shared" si="126"/>
        <v>0</v>
      </c>
      <c r="R97" s="322">
        <f t="shared" si="187"/>
        <v>0</v>
      </c>
      <c r="S97" s="323">
        <f t="shared" si="191"/>
        <v>0</v>
      </c>
      <c r="T97" s="323">
        <f t="shared" si="192"/>
        <v>0</v>
      </c>
      <c r="U97" s="324">
        <f t="shared" si="189"/>
        <v>0.47333333333333338</v>
      </c>
      <c r="V97"/>
      <c r="W97" s="424">
        <f t="shared" si="180"/>
        <v>0</v>
      </c>
      <c r="X97" s="77">
        <f t="shared" si="181"/>
        <v>0</v>
      </c>
      <c r="Y97" s="77">
        <f t="shared" si="127"/>
        <v>0</v>
      </c>
      <c r="Z97" s="75">
        <f>'Project description'!$I$6</f>
        <v>1.79</v>
      </c>
      <c r="AA97" s="75">
        <f>VLOOKUP(G97,'Project description'!$H$21:$I$24,2,0)</f>
        <v>40000</v>
      </c>
      <c r="AB97" s="86">
        <f t="shared" si="128"/>
        <v>0</v>
      </c>
      <c r="AC97" s="144">
        <f t="shared" si="129"/>
        <v>0</v>
      </c>
      <c r="AD97" s="76">
        <f t="shared" si="130"/>
        <v>0</v>
      </c>
      <c r="AE97" s="76">
        <f t="shared" si="131"/>
        <v>0</v>
      </c>
      <c r="AF97" s="76">
        <f t="shared" si="132"/>
        <v>0</v>
      </c>
      <c r="AG97" s="66">
        <f t="shared" si="133"/>
        <v>0</v>
      </c>
      <c r="AH97" s="67" t="str">
        <f t="shared" si="134"/>
        <v>AccelReached</v>
      </c>
      <c r="AI97" s="66">
        <f t="shared" si="135"/>
        <v>0</v>
      </c>
      <c r="AJ97" s="68">
        <f t="shared" si="136"/>
        <v>0</v>
      </c>
      <c r="AK97" s="61">
        <f t="shared" si="137"/>
        <v>0</v>
      </c>
      <c r="AL97" s="62">
        <f t="shared" si="138"/>
        <v>0</v>
      </c>
      <c r="AM97" s="61">
        <f t="shared" si="139"/>
        <v>0</v>
      </c>
      <c r="AN97" s="61">
        <f t="shared" si="140"/>
        <v>0</v>
      </c>
      <c r="AO97" s="69" t="str">
        <f t="shared" si="141"/>
        <v>AccelLimited</v>
      </c>
      <c r="AP97" s="61">
        <f t="shared" si="142"/>
        <v>0</v>
      </c>
      <c r="AQ97" s="71">
        <f t="shared" si="143"/>
        <v>0</v>
      </c>
      <c r="AR97" s="64">
        <f t="shared" si="144"/>
        <v>0</v>
      </c>
      <c r="AS97" s="72">
        <f t="shared" si="145"/>
        <v>0</v>
      </c>
      <c r="AT97" s="79">
        <f t="shared" si="146"/>
        <v>0</v>
      </c>
      <c r="AU97" s="76">
        <f t="shared" si="147"/>
        <v>0</v>
      </c>
      <c r="AV97"/>
      <c r="AW97" s="117">
        <f t="shared" si="148"/>
        <v>0</v>
      </c>
      <c r="AX97"/>
      <c r="AY97"/>
      <c r="AZ97" s="118">
        <f t="shared" si="149"/>
        <v>0.47333333333333338</v>
      </c>
      <c r="BA97" s="117">
        <f t="shared" si="150"/>
        <v>0</v>
      </c>
      <c r="BB97" s="113">
        <f t="shared" si="151"/>
        <v>0</v>
      </c>
      <c r="BC97" s="113">
        <f t="shared" si="152"/>
        <v>0</v>
      </c>
      <c r="BD97" s="118">
        <f t="shared" si="153"/>
        <v>0.47333333333333338</v>
      </c>
      <c r="BE97" s="114">
        <f t="shared" si="154"/>
        <v>0</v>
      </c>
      <c r="BF97" s="113">
        <f t="shared" si="155"/>
        <v>0</v>
      </c>
      <c r="BG97" s="113">
        <f t="shared" si="156"/>
        <v>0</v>
      </c>
      <c r="BH97" s="118">
        <f t="shared" si="157"/>
        <v>0.47333333333333338</v>
      </c>
      <c r="BI97" s="117">
        <f t="shared" si="158"/>
        <v>0</v>
      </c>
      <c r="BJ97" s="113">
        <f t="shared" si="159"/>
        <v>0</v>
      </c>
      <c r="BK97" s="113">
        <f t="shared" si="160"/>
        <v>0</v>
      </c>
      <c r="BL97" s="118">
        <f t="shared" si="161"/>
        <v>0.47333333333333338</v>
      </c>
      <c r="BM97" s="117">
        <f t="shared" si="162"/>
        <v>0</v>
      </c>
      <c r="BN97" s="113">
        <f t="shared" si="163"/>
        <v>0</v>
      </c>
      <c r="BO97" s="113">
        <f t="shared" si="164"/>
        <v>0</v>
      </c>
      <c r="BP97" s="118">
        <f t="shared" si="165"/>
        <v>0.47333333333333338</v>
      </c>
      <c r="BQ97" s="117">
        <f t="shared" si="166"/>
        <v>0</v>
      </c>
      <c r="BR97" s="113">
        <f t="shared" si="167"/>
        <v>0</v>
      </c>
      <c r="BS97" s="113">
        <f t="shared" si="168"/>
        <v>0</v>
      </c>
      <c r="BT97" s="118">
        <f t="shared" si="169"/>
        <v>0.47333333333333338</v>
      </c>
      <c r="BU97" s="117">
        <f t="shared" si="170"/>
        <v>0</v>
      </c>
      <c r="BV97" s="113">
        <f t="shared" si="171"/>
        <v>0</v>
      </c>
      <c r="BW97" s="113">
        <f t="shared" si="172"/>
        <v>0</v>
      </c>
      <c r="BX97" s="118">
        <f t="shared" si="173"/>
        <v>0.47333333333333338</v>
      </c>
      <c r="BY97" s="117">
        <f t="shared" si="174"/>
        <v>0</v>
      </c>
      <c r="BZ97" s="113">
        <f t="shared" si="175"/>
        <v>0</v>
      </c>
      <c r="CA97" s="113">
        <f t="shared" si="176"/>
        <v>0</v>
      </c>
      <c r="CB97" s="118">
        <f t="shared" si="177"/>
        <v>0.47333333333333338</v>
      </c>
      <c r="CC97"/>
      <c r="CD97"/>
      <c r="CE97" s="114">
        <f t="shared" si="182"/>
        <v>0.47333333333333338</v>
      </c>
      <c r="CF97" s="114">
        <f t="shared" si="183"/>
        <v>0</v>
      </c>
      <c r="CG97" s="114">
        <f t="shared" si="184"/>
        <v>0</v>
      </c>
      <c r="CH97" s="114">
        <f t="shared" si="185"/>
        <v>0</v>
      </c>
      <c r="CI97" s="114"/>
      <c r="CJ97" s="114">
        <v>11</v>
      </c>
      <c r="CK97" s="113">
        <v>25</v>
      </c>
      <c r="CL97" s="113">
        <f t="shared" si="194"/>
        <v>26</v>
      </c>
      <c r="CM97" s="113">
        <f t="shared" si="194"/>
        <v>27</v>
      </c>
      <c r="CN97" s="113">
        <f t="shared" si="194"/>
        <v>28</v>
      </c>
      <c r="DB97" s="88"/>
      <c r="DC97" s="88"/>
      <c r="DD97" s="88"/>
      <c r="DE97" s="88"/>
      <c r="DF97" s="88"/>
      <c r="DG97" s="40"/>
      <c r="DH97" s="88"/>
    </row>
    <row r="98" spans="1:112" x14ac:dyDescent="0.25">
      <c r="A98" s="305" t="s">
        <v>438</v>
      </c>
      <c r="B98" s="306" t="s">
        <v>579</v>
      </c>
      <c r="C98" s="315">
        <f t="shared" si="190"/>
        <v>0</v>
      </c>
      <c r="D98" s="308">
        <v>0</v>
      </c>
      <c r="E98" s="315">
        <f t="shared" si="188"/>
        <v>0</v>
      </c>
      <c r="F98" s="307">
        <v>0</v>
      </c>
      <c r="G98" s="309" t="s">
        <v>213</v>
      </c>
      <c r="H98" s="308" t="s">
        <v>546</v>
      </c>
      <c r="I98" s="310" t="s">
        <v>422</v>
      </c>
      <c r="J98" s="311">
        <v>3500</v>
      </c>
      <c r="K98" s="311">
        <v>30000</v>
      </c>
      <c r="L98" s="312">
        <v>800000</v>
      </c>
      <c r="M98" s="313">
        <f t="shared" si="186"/>
        <v>0</v>
      </c>
      <c r="N98" s="314">
        <f t="shared" si="179"/>
        <v>0</v>
      </c>
      <c r="O98" s="139">
        <f t="shared" si="193"/>
        <v>0</v>
      </c>
      <c r="P98" s="133">
        <f t="shared" si="125"/>
        <v>0</v>
      </c>
      <c r="Q98" s="80">
        <f t="shared" si="126"/>
        <v>0</v>
      </c>
      <c r="R98" s="319">
        <f t="shared" si="187"/>
        <v>0</v>
      </c>
      <c r="S98" s="320">
        <f t="shared" si="191"/>
        <v>0</v>
      </c>
      <c r="T98" s="320">
        <f t="shared" si="192"/>
        <v>0</v>
      </c>
      <c r="U98" s="321">
        <f t="shared" si="189"/>
        <v>0.47333333333333338</v>
      </c>
      <c r="V98"/>
      <c r="W98" s="424">
        <f t="shared" si="180"/>
        <v>0</v>
      </c>
      <c r="X98" s="77">
        <f t="shared" si="181"/>
        <v>0</v>
      </c>
      <c r="Y98" s="77">
        <f t="shared" si="127"/>
        <v>0</v>
      </c>
      <c r="Z98" s="75">
        <f>'Project description'!$I$6</f>
        <v>1.79</v>
      </c>
      <c r="AA98" s="75">
        <f>VLOOKUP(G98,'Project description'!$H$21:$I$24,2,0)</f>
        <v>40000</v>
      </c>
      <c r="AB98" s="86">
        <f t="shared" si="128"/>
        <v>0</v>
      </c>
      <c r="AC98" s="144">
        <f t="shared" si="129"/>
        <v>0</v>
      </c>
      <c r="AD98" s="76">
        <f t="shared" si="130"/>
        <v>0</v>
      </c>
      <c r="AE98" s="76">
        <f t="shared" si="131"/>
        <v>0</v>
      </c>
      <c r="AF98" s="76">
        <f t="shared" si="132"/>
        <v>0</v>
      </c>
      <c r="AG98" s="66">
        <f t="shared" si="133"/>
        <v>0</v>
      </c>
      <c r="AH98" s="67" t="str">
        <f t="shared" si="134"/>
        <v>AccelReached</v>
      </c>
      <c r="AI98" s="66">
        <f t="shared" si="135"/>
        <v>0</v>
      </c>
      <c r="AJ98" s="68">
        <f t="shared" si="136"/>
        <v>0</v>
      </c>
      <c r="AK98" s="61">
        <f t="shared" si="137"/>
        <v>0</v>
      </c>
      <c r="AL98" s="62">
        <f t="shared" si="138"/>
        <v>0</v>
      </c>
      <c r="AM98" s="61">
        <f t="shared" si="139"/>
        <v>0</v>
      </c>
      <c r="AN98" s="61">
        <f t="shared" si="140"/>
        <v>0</v>
      </c>
      <c r="AO98" s="69" t="str">
        <f t="shared" si="141"/>
        <v>AccelLimited</v>
      </c>
      <c r="AP98" s="61">
        <f t="shared" si="142"/>
        <v>0</v>
      </c>
      <c r="AQ98" s="71">
        <f t="shared" si="143"/>
        <v>0</v>
      </c>
      <c r="AR98" s="64">
        <f t="shared" si="144"/>
        <v>0</v>
      </c>
      <c r="AS98" s="72">
        <f t="shared" si="145"/>
        <v>0</v>
      </c>
      <c r="AT98" s="79">
        <f t="shared" si="146"/>
        <v>0</v>
      </c>
      <c r="AU98" s="76">
        <f t="shared" si="147"/>
        <v>0</v>
      </c>
      <c r="AV98"/>
      <c r="AW98" s="117">
        <f t="shared" si="148"/>
        <v>0</v>
      </c>
      <c r="AX98"/>
      <c r="AY98"/>
      <c r="AZ98" s="118">
        <f t="shared" si="149"/>
        <v>0.47333333333333338</v>
      </c>
      <c r="BA98" s="117">
        <f t="shared" si="150"/>
        <v>0</v>
      </c>
      <c r="BB98" s="113">
        <f t="shared" si="151"/>
        <v>0</v>
      </c>
      <c r="BC98" s="113">
        <f t="shared" si="152"/>
        <v>0</v>
      </c>
      <c r="BD98" s="118">
        <f t="shared" si="153"/>
        <v>0.47333333333333338</v>
      </c>
      <c r="BE98" s="114">
        <f t="shared" si="154"/>
        <v>0</v>
      </c>
      <c r="BF98" s="113">
        <f t="shared" si="155"/>
        <v>0</v>
      </c>
      <c r="BG98" s="113">
        <f t="shared" si="156"/>
        <v>0</v>
      </c>
      <c r="BH98" s="118">
        <f t="shared" si="157"/>
        <v>0.47333333333333338</v>
      </c>
      <c r="BI98" s="117">
        <f t="shared" si="158"/>
        <v>0</v>
      </c>
      <c r="BJ98" s="113">
        <f t="shared" si="159"/>
        <v>0</v>
      </c>
      <c r="BK98" s="113">
        <f t="shared" si="160"/>
        <v>0</v>
      </c>
      <c r="BL98" s="118">
        <f t="shared" si="161"/>
        <v>0.47333333333333338</v>
      </c>
      <c r="BM98" s="117">
        <f t="shared" si="162"/>
        <v>0</v>
      </c>
      <c r="BN98" s="113">
        <f t="shared" si="163"/>
        <v>0</v>
      </c>
      <c r="BO98" s="113">
        <f t="shared" si="164"/>
        <v>0</v>
      </c>
      <c r="BP98" s="118">
        <f t="shared" si="165"/>
        <v>0.47333333333333338</v>
      </c>
      <c r="BQ98" s="117">
        <f t="shared" si="166"/>
        <v>0</v>
      </c>
      <c r="BR98" s="113">
        <f t="shared" si="167"/>
        <v>0</v>
      </c>
      <c r="BS98" s="113">
        <f t="shared" si="168"/>
        <v>0</v>
      </c>
      <c r="BT98" s="118">
        <f t="shared" si="169"/>
        <v>0.47333333333333338</v>
      </c>
      <c r="BU98" s="117">
        <f t="shared" si="170"/>
        <v>0</v>
      </c>
      <c r="BV98" s="113">
        <f t="shared" si="171"/>
        <v>0</v>
      </c>
      <c r="BW98" s="113">
        <f t="shared" si="172"/>
        <v>0</v>
      </c>
      <c r="BX98" s="118">
        <f t="shared" si="173"/>
        <v>0.47333333333333338</v>
      </c>
      <c r="BY98" s="117">
        <f t="shared" si="174"/>
        <v>0</v>
      </c>
      <c r="BZ98" s="113">
        <f t="shared" si="175"/>
        <v>0</v>
      </c>
      <c r="CA98" s="113">
        <f t="shared" si="176"/>
        <v>0</v>
      </c>
      <c r="CB98" s="118">
        <f t="shared" si="177"/>
        <v>0.47333333333333338</v>
      </c>
      <c r="CC98"/>
      <c r="CD98"/>
      <c r="CE98" s="114">
        <f t="shared" si="182"/>
        <v>0.47333333333333338</v>
      </c>
      <c r="CF98" s="114">
        <f t="shared" si="183"/>
        <v>0</v>
      </c>
      <c r="CG98" s="114">
        <f t="shared" si="184"/>
        <v>0</v>
      </c>
      <c r="CH98" s="114">
        <f t="shared" si="185"/>
        <v>0</v>
      </c>
      <c r="CI98" s="114"/>
      <c r="CJ98" s="114">
        <v>11</v>
      </c>
      <c r="CK98" s="113">
        <v>29</v>
      </c>
      <c r="CL98" s="113">
        <f t="shared" si="194"/>
        <v>30</v>
      </c>
      <c r="CM98" s="113">
        <f t="shared" si="194"/>
        <v>31</v>
      </c>
      <c r="CN98" s="113">
        <f t="shared" si="194"/>
        <v>32</v>
      </c>
      <c r="DB98" s="88"/>
      <c r="DC98" s="88"/>
      <c r="DD98" s="88"/>
      <c r="DE98" s="88"/>
      <c r="DF98" s="88"/>
      <c r="DG98" s="40"/>
      <c r="DH98" s="88"/>
    </row>
    <row r="99" spans="1:112" x14ac:dyDescent="0.25">
      <c r="A99" s="93" t="s">
        <v>438</v>
      </c>
      <c r="B99" s="282" t="s">
        <v>579</v>
      </c>
      <c r="C99" s="140">
        <f t="shared" si="190"/>
        <v>0</v>
      </c>
      <c r="D99" s="89">
        <v>0</v>
      </c>
      <c r="E99" s="140">
        <f t="shared" si="188"/>
        <v>0</v>
      </c>
      <c r="F99" s="41">
        <v>0</v>
      </c>
      <c r="G99" s="98" t="s">
        <v>213</v>
      </c>
      <c r="H99" s="171" t="s">
        <v>546</v>
      </c>
      <c r="I99" s="137" t="s">
        <v>422</v>
      </c>
      <c r="J99" s="132">
        <v>3500</v>
      </c>
      <c r="K99" s="132">
        <v>30000</v>
      </c>
      <c r="L99" s="148">
        <v>800000</v>
      </c>
      <c r="M99" s="151">
        <f t="shared" si="186"/>
        <v>0</v>
      </c>
      <c r="N99" s="139">
        <f t="shared" si="179"/>
        <v>0</v>
      </c>
      <c r="O99" s="139">
        <f t="shared" si="193"/>
        <v>0</v>
      </c>
      <c r="P99" s="133">
        <f t="shared" si="125"/>
        <v>0</v>
      </c>
      <c r="Q99" s="80">
        <f t="shared" si="126"/>
        <v>0</v>
      </c>
      <c r="R99" s="322">
        <f t="shared" si="187"/>
        <v>0</v>
      </c>
      <c r="S99" s="323">
        <f t="shared" si="191"/>
        <v>0</v>
      </c>
      <c r="T99" s="323">
        <f t="shared" si="192"/>
        <v>0</v>
      </c>
      <c r="U99" s="324">
        <f t="shared" si="189"/>
        <v>0.47333333333333338</v>
      </c>
      <c r="V99"/>
      <c r="W99" s="424">
        <f t="shared" si="180"/>
        <v>0</v>
      </c>
      <c r="X99" s="77">
        <f t="shared" si="181"/>
        <v>0</v>
      </c>
      <c r="Y99" s="77">
        <f t="shared" si="127"/>
        <v>0</v>
      </c>
      <c r="Z99" s="75">
        <f>'Project description'!$I$6</f>
        <v>1.79</v>
      </c>
      <c r="AA99" s="75">
        <f>VLOOKUP(G99,'Project description'!$H$21:$I$24,2,0)</f>
        <v>40000</v>
      </c>
      <c r="AB99" s="86">
        <f t="shared" si="128"/>
        <v>0</v>
      </c>
      <c r="AC99" s="144">
        <f t="shared" si="129"/>
        <v>0</v>
      </c>
      <c r="AD99" s="76">
        <f t="shared" si="130"/>
        <v>0</v>
      </c>
      <c r="AE99" s="76">
        <f t="shared" si="131"/>
        <v>0</v>
      </c>
      <c r="AF99" s="76">
        <f t="shared" si="132"/>
        <v>0</v>
      </c>
      <c r="AG99" s="66">
        <f t="shared" si="133"/>
        <v>0</v>
      </c>
      <c r="AH99" s="67" t="str">
        <f t="shared" si="134"/>
        <v>AccelReached</v>
      </c>
      <c r="AI99" s="66">
        <f t="shared" si="135"/>
        <v>0</v>
      </c>
      <c r="AJ99" s="68">
        <f t="shared" si="136"/>
        <v>0</v>
      </c>
      <c r="AK99" s="61">
        <f t="shared" si="137"/>
        <v>0</v>
      </c>
      <c r="AL99" s="62">
        <f t="shared" si="138"/>
        <v>0</v>
      </c>
      <c r="AM99" s="61">
        <f t="shared" si="139"/>
        <v>0</v>
      </c>
      <c r="AN99" s="61">
        <f t="shared" si="140"/>
        <v>0</v>
      </c>
      <c r="AO99" s="69" t="str">
        <f t="shared" si="141"/>
        <v>AccelLimited</v>
      </c>
      <c r="AP99" s="61">
        <f t="shared" si="142"/>
        <v>0</v>
      </c>
      <c r="AQ99" s="71">
        <f t="shared" si="143"/>
        <v>0</v>
      </c>
      <c r="AR99" s="64">
        <f t="shared" si="144"/>
        <v>0</v>
      </c>
      <c r="AS99" s="72">
        <f t="shared" si="145"/>
        <v>0</v>
      </c>
      <c r="AT99" s="79">
        <f t="shared" si="146"/>
        <v>0</v>
      </c>
      <c r="AU99" s="76">
        <f t="shared" si="147"/>
        <v>0</v>
      </c>
      <c r="AV99"/>
      <c r="AW99" s="117">
        <f t="shared" si="148"/>
        <v>0</v>
      </c>
      <c r="AX99"/>
      <c r="AY99"/>
      <c r="AZ99" s="118">
        <f t="shared" si="149"/>
        <v>0.47333333333333338</v>
      </c>
      <c r="BA99" s="117">
        <f t="shared" si="150"/>
        <v>0</v>
      </c>
      <c r="BB99" s="113">
        <f t="shared" si="151"/>
        <v>0</v>
      </c>
      <c r="BC99" s="113">
        <f t="shared" si="152"/>
        <v>0</v>
      </c>
      <c r="BD99" s="118">
        <f t="shared" si="153"/>
        <v>0.47333333333333338</v>
      </c>
      <c r="BE99" s="114">
        <f t="shared" si="154"/>
        <v>0</v>
      </c>
      <c r="BF99" s="113">
        <f t="shared" si="155"/>
        <v>0</v>
      </c>
      <c r="BG99" s="113">
        <f t="shared" si="156"/>
        <v>0</v>
      </c>
      <c r="BH99" s="118">
        <f t="shared" si="157"/>
        <v>0.47333333333333338</v>
      </c>
      <c r="BI99" s="117">
        <f t="shared" si="158"/>
        <v>0</v>
      </c>
      <c r="BJ99" s="113">
        <f t="shared" si="159"/>
        <v>0</v>
      </c>
      <c r="BK99" s="113">
        <f t="shared" si="160"/>
        <v>0</v>
      </c>
      <c r="BL99" s="118">
        <f t="shared" si="161"/>
        <v>0.47333333333333338</v>
      </c>
      <c r="BM99" s="117">
        <f t="shared" si="162"/>
        <v>0</v>
      </c>
      <c r="BN99" s="113">
        <f t="shared" si="163"/>
        <v>0</v>
      </c>
      <c r="BO99" s="113">
        <f t="shared" si="164"/>
        <v>0</v>
      </c>
      <c r="BP99" s="118">
        <f t="shared" si="165"/>
        <v>0.47333333333333338</v>
      </c>
      <c r="BQ99" s="117">
        <f t="shared" si="166"/>
        <v>0</v>
      </c>
      <c r="BR99" s="113">
        <f t="shared" si="167"/>
        <v>0</v>
      </c>
      <c r="BS99" s="113">
        <f t="shared" si="168"/>
        <v>0</v>
      </c>
      <c r="BT99" s="118">
        <f t="shared" si="169"/>
        <v>0.47333333333333338</v>
      </c>
      <c r="BU99" s="117">
        <f t="shared" si="170"/>
        <v>0</v>
      </c>
      <c r="BV99" s="113">
        <f t="shared" si="171"/>
        <v>0</v>
      </c>
      <c r="BW99" s="113">
        <f t="shared" si="172"/>
        <v>0</v>
      </c>
      <c r="BX99" s="118">
        <f t="shared" si="173"/>
        <v>0.47333333333333338</v>
      </c>
      <c r="BY99" s="117">
        <f t="shared" si="174"/>
        <v>0</v>
      </c>
      <c r="BZ99" s="113">
        <f t="shared" si="175"/>
        <v>0</v>
      </c>
      <c r="CA99" s="113">
        <f t="shared" si="176"/>
        <v>0</v>
      </c>
      <c r="CB99" s="118">
        <f t="shared" si="177"/>
        <v>0.47333333333333338</v>
      </c>
      <c r="CC99"/>
      <c r="CD99"/>
      <c r="CE99" s="114">
        <f t="shared" si="182"/>
        <v>0.47333333333333338</v>
      </c>
      <c r="CF99" s="114">
        <f t="shared" si="183"/>
        <v>0</v>
      </c>
      <c r="CG99" s="114">
        <f t="shared" si="184"/>
        <v>0</v>
      </c>
      <c r="CH99" s="114">
        <f t="shared" si="185"/>
        <v>0</v>
      </c>
      <c r="CI99" s="114"/>
      <c r="CJ99" s="114">
        <v>12</v>
      </c>
      <c r="CK99" s="113">
        <v>1</v>
      </c>
      <c r="CL99" s="113">
        <f t="shared" si="194"/>
        <v>2</v>
      </c>
      <c r="CM99" s="113">
        <f t="shared" si="194"/>
        <v>3</v>
      </c>
      <c r="CN99" s="113">
        <f t="shared" si="194"/>
        <v>4</v>
      </c>
      <c r="DB99" s="88"/>
      <c r="DC99" s="88"/>
      <c r="DD99" s="88"/>
      <c r="DE99" s="88"/>
      <c r="DF99" s="88"/>
      <c r="DG99" s="40"/>
      <c r="DH99" s="88"/>
    </row>
    <row r="100" spans="1:112" x14ac:dyDescent="0.25">
      <c r="A100" s="305" t="s">
        <v>438</v>
      </c>
      <c r="B100" s="306" t="s">
        <v>579</v>
      </c>
      <c r="C100" s="315">
        <f t="shared" si="190"/>
        <v>0</v>
      </c>
      <c r="D100" s="308">
        <v>0</v>
      </c>
      <c r="E100" s="315">
        <f t="shared" si="188"/>
        <v>0</v>
      </c>
      <c r="F100" s="307">
        <v>0</v>
      </c>
      <c r="G100" s="309" t="s">
        <v>213</v>
      </c>
      <c r="H100" s="308" t="s">
        <v>546</v>
      </c>
      <c r="I100" s="310" t="s">
        <v>422</v>
      </c>
      <c r="J100" s="311">
        <v>3500</v>
      </c>
      <c r="K100" s="311">
        <v>30000</v>
      </c>
      <c r="L100" s="312">
        <v>800000</v>
      </c>
      <c r="M100" s="313">
        <f t="shared" si="186"/>
        <v>0</v>
      </c>
      <c r="N100" s="314">
        <f t="shared" si="179"/>
        <v>0</v>
      </c>
      <c r="O100" s="139">
        <f t="shared" si="193"/>
        <v>0</v>
      </c>
      <c r="P100" s="133">
        <f t="shared" si="125"/>
        <v>0</v>
      </c>
      <c r="Q100" s="80">
        <f t="shared" si="126"/>
        <v>0</v>
      </c>
      <c r="R100" s="319">
        <f t="shared" si="187"/>
        <v>0</v>
      </c>
      <c r="S100" s="320">
        <f t="shared" si="191"/>
        <v>0</v>
      </c>
      <c r="T100" s="320">
        <f t="shared" si="192"/>
        <v>0</v>
      </c>
      <c r="U100" s="321">
        <f t="shared" si="189"/>
        <v>0.47333333333333338</v>
      </c>
      <c r="V100"/>
      <c r="W100" s="424">
        <f t="shared" si="180"/>
        <v>0</v>
      </c>
      <c r="X100" s="77">
        <f t="shared" si="181"/>
        <v>0</v>
      </c>
      <c r="Y100" s="77">
        <f t="shared" si="127"/>
        <v>0</v>
      </c>
      <c r="Z100" s="75">
        <f>'Project description'!$I$6</f>
        <v>1.79</v>
      </c>
      <c r="AA100" s="75">
        <f>VLOOKUP(G100,'Project description'!$H$21:$I$24,2,0)</f>
        <v>40000</v>
      </c>
      <c r="AB100" s="86">
        <f t="shared" si="128"/>
        <v>0</v>
      </c>
      <c r="AC100" s="144">
        <f t="shared" si="129"/>
        <v>0</v>
      </c>
      <c r="AD100" s="76">
        <f t="shared" si="130"/>
        <v>0</v>
      </c>
      <c r="AE100" s="76">
        <f t="shared" si="131"/>
        <v>0</v>
      </c>
      <c r="AF100" s="76">
        <f t="shared" si="132"/>
        <v>0</v>
      </c>
      <c r="AG100" s="66">
        <f t="shared" si="133"/>
        <v>0</v>
      </c>
      <c r="AH100" s="67" t="str">
        <f t="shared" si="134"/>
        <v>AccelReached</v>
      </c>
      <c r="AI100" s="66">
        <f t="shared" si="135"/>
        <v>0</v>
      </c>
      <c r="AJ100" s="68">
        <f t="shared" si="136"/>
        <v>0</v>
      </c>
      <c r="AK100" s="61">
        <f t="shared" si="137"/>
        <v>0</v>
      </c>
      <c r="AL100" s="62">
        <f t="shared" si="138"/>
        <v>0</v>
      </c>
      <c r="AM100" s="61">
        <f t="shared" si="139"/>
        <v>0</v>
      </c>
      <c r="AN100" s="61">
        <f t="shared" si="140"/>
        <v>0</v>
      </c>
      <c r="AO100" s="69" t="str">
        <f t="shared" si="141"/>
        <v>AccelLimited</v>
      </c>
      <c r="AP100" s="61">
        <f t="shared" si="142"/>
        <v>0</v>
      </c>
      <c r="AQ100" s="71">
        <f t="shared" si="143"/>
        <v>0</v>
      </c>
      <c r="AR100" s="64">
        <f t="shared" si="144"/>
        <v>0</v>
      </c>
      <c r="AS100" s="72">
        <f t="shared" si="145"/>
        <v>0</v>
      </c>
      <c r="AT100" s="79">
        <f t="shared" si="146"/>
        <v>0</v>
      </c>
      <c r="AU100" s="76">
        <f t="shared" si="147"/>
        <v>0</v>
      </c>
      <c r="AV100"/>
      <c r="AW100" s="117">
        <f t="shared" si="148"/>
        <v>0</v>
      </c>
      <c r="AX100"/>
      <c r="AY100"/>
      <c r="AZ100" s="118">
        <f t="shared" si="149"/>
        <v>0.47333333333333338</v>
      </c>
      <c r="BA100" s="117">
        <f t="shared" si="150"/>
        <v>0</v>
      </c>
      <c r="BB100" s="113">
        <f t="shared" si="151"/>
        <v>0</v>
      </c>
      <c r="BC100" s="113">
        <f t="shared" si="152"/>
        <v>0</v>
      </c>
      <c r="BD100" s="118">
        <f t="shared" si="153"/>
        <v>0.47333333333333338</v>
      </c>
      <c r="BE100" s="114">
        <f t="shared" si="154"/>
        <v>0</v>
      </c>
      <c r="BF100" s="113">
        <f t="shared" si="155"/>
        <v>0</v>
      </c>
      <c r="BG100" s="113">
        <f t="shared" si="156"/>
        <v>0</v>
      </c>
      <c r="BH100" s="118">
        <f t="shared" si="157"/>
        <v>0.47333333333333338</v>
      </c>
      <c r="BI100" s="117">
        <f t="shared" si="158"/>
        <v>0</v>
      </c>
      <c r="BJ100" s="113">
        <f t="shared" si="159"/>
        <v>0</v>
      </c>
      <c r="BK100" s="113">
        <f t="shared" si="160"/>
        <v>0</v>
      </c>
      <c r="BL100" s="118">
        <f t="shared" si="161"/>
        <v>0.47333333333333338</v>
      </c>
      <c r="BM100" s="117">
        <f t="shared" si="162"/>
        <v>0</v>
      </c>
      <c r="BN100" s="113">
        <f t="shared" si="163"/>
        <v>0</v>
      </c>
      <c r="BO100" s="113">
        <f t="shared" si="164"/>
        <v>0</v>
      </c>
      <c r="BP100" s="118">
        <f t="shared" si="165"/>
        <v>0.47333333333333338</v>
      </c>
      <c r="BQ100" s="117">
        <f t="shared" si="166"/>
        <v>0</v>
      </c>
      <c r="BR100" s="113">
        <f t="shared" si="167"/>
        <v>0</v>
      </c>
      <c r="BS100" s="113">
        <f t="shared" si="168"/>
        <v>0</v>
      </c>
      <c r="BT100" s="118">
        <f t="shared" si="169"/>
        <v>0.47333333333333338</v>
      </c>
      <c r="BU100" s="117">
        <f t="shared" si="170"/>
        <v>0</v>
      </c>
      <c r="BV100" s="113">
        <f t="shared" si="171"/>
        <v>0</v>
      </c>
      <c r="BW100" s="113">
        <f t="shared" si="172"/>
        <v>0</v>
      </c>
      <c r="BX100" s="118">
        <f t="shared" si="173"/>
        <v>0.47333333333333338</v>
      </c>
      <c r="BY100" s="117">
        <f t="shared" si="174"/>
        <v>0</v>
      </c>
      <c r="BZ100" s="113">
        <f t="shared" si="175"/>
        <v>0</v>
      </c>
      <c r="CA100" s="113">
        <f t="shared" si="176"/>
        <v>0</v>
      </c>
      <c r="CB100" s="118">
        <f t="shared" si="177"/>
        <v>0.47333333333333338</v>
      </c>
      <c r="CC100"/>
      <c r="CD100"/>
      <c r="CE100" s="114">
        <f t="shared" si="182"/>
        <v>0.47333333333333338</v>
      </c>
      <c r="CF100" s="114">
        <f t="shared" si="183"/>
        <v>0</v>
      </c>
      <c r="CG100" s="114">
        <f t="shared" si="184"/>
        <v>0</v>
      </c>
      <c r="CH100" s="114">
        <f t="shared" si="185"/>
        <v>0</v>
      </c>
      <c r="CI100" s="114"/>
      <c r="CJ100" s="114">
        <v>12</v>
      </c>
      <c r="CK100" s="113">
        <v>5</v>
      </c>
      <c r="CL100" s="113">
        <f t="shared" si="194"/>
        <v>6</v>
      </c>
      <c r="CM100" s="113">
        <f t="shared" si="194"/>
        <v>7</v>
      </c>
      <c r="CN100" s="113">
        <f t="shared" si="194"/>
        <v>8</v>
      </c>
      <c r="DB100" s="88"/>
      <c r="DC100" s="88"/>
      <c r="DD100" s="88"/>
      <c r="DE100" s="88"/>
      <c r="DF100" s="88"/>
      <c r="DG100" s="40"/>
      <c r="DH100" s="88"/>
    </row>
    <row r="101" spans="1:112" x14ac:dyDescent="0.25">
      <c r="A101" s="93" t="s">
        <v>438</v>
      </c>
      <c r="B101" s="282" t="s">
        <v>579</v>
      </c>
      <c r="C101" s="140">
        <f t="shared" si="190"/>
        <v>0</v>
      </c>
      <c r="D101" s="89">
        <v>0</v>
      </c>
      <c r="E101" s="140">
        <f t="shared" si="188"/>
        <v>0</v>
      </c>
      <c r="F101" s="41">
        <v>0</v>
      </c>
      <c r="G101" s="98" t="s">
        <v>213</v>
      </c>
      <c r="H101" s="171" t="s">
        <v>546</v>
      </c>
      <c r="I101" s="137" t="s">
        <v>422</v>
      </c>
      <c r="J101" s="132">
        <v>3500</v>
      </c>
      <c r="K101" s="132">
        <v>30000</v>
      </c>
      <c r="L101" s="148">
        <v>800000</v>
      </c>
      <c r="M101" s="151">
        <f t="shared" si="186"/>
        <v>0</v>
      </c>
      <c r="N101" s="139">
        <f t="shared" si="179"/>
        <v>0</v>
      </c>
      <c r="O101" s="139">
        <f t="shared" si="193"/>
        <v>0</v>
      </c>
      <c r="P101" s="133">
        <f t="shared" si="125"/>
        <v>0</v>
      </c>
      <c r="Q101" s="80">
        <f t="shared" si="126"/>
        <v>0</v>
      </c>
      <c r="R101" s="322">
        <f t="shared" si="187"/>
        <v>0</v>
      </c>
      <c r="S101" s="323">
        <f t="shared" si="191"/>
        <v>0</v>
      </c>
      <c r="T101" s="323">
        <f t="shared" si="192"/>
        <v>0</v>
      </c>
      <c r="U101" s="324">
        <f t="shared" si="189"/>
        <v>0.47333333333333338</v>
      </c>
      <c r="V101"/>
      <c r="W101" s="424">
        <f t="shared" si="180"/>
        <v>0</v>
      </c>
      <c r="X101" s="77">
        <f t="shared" si="181"/>
        <v>0</v>
      </c>
      <c r="Y101" s="77">
        <f t="shared" si="127"/>
        <v>0</v>
      </c>
      <c r="Z101" s="75">
        <f>'Project description'!$I$6</f>
        <v>1.79</v>
      </c>
      <c r="AA101" s="75">
        <f>VLOOKUP(G101,'Project description'!$H$21:$I$24,2,0)</f>
        <v>40000</v>
      </c>
      <c r="AB101" s="86">
        <f t="shared" si="128"/>
        <v>0</v>
      </c>
      <c r="AC101" s="144">
        <f t="shared" si="129"/>
        <v>0</v>
      </c>
      <c r="AD101" s="76">
        <f t="shared" si="130"/>
        <v>0</v>
      </c>
      <c r="AE101" s="76">
        <f t="shared" si="131"/>
        <v>0</v>
      </c>
      <c r="AF101" s="76">
        <f t="shared" si="132"/>
        <v>0</v>
      </c>
      <c r="AG101" s="66">
        <f t="shared" si="133"/>
        <v>0</v>
      </c>
      <c r="AH101" s="67" t="str">
        <f t="shared" si="134"/>
        <v>AccelReached</v>
      </c>
      <c r="AI101" s="66">
        <f t="shared" si="135"/>
        <v>0</v>
      </c>
      <c r="AJ101" s="68">
        <f t="shared" si="136"/>
        <v>0</v>
      </c>
      <c r="AK101" s="61">
        <f t="shared" si="137"/>
        <v>0</v>
      </c>
      <c r="AL101" s="62">
        <f t="shared" si="138"/>
        <v>0</v>
      </c>
      <c r="AM101" s="61">
        <f t="shared" si="139"/>
        <v>0</v>
      </c>
      <c r="AN101" s="61">
        <f t="shared" si="140"/>
        <v>0</v>
      </c>
      <c r="AO101" s="69" t="str">
        <f t="shared" si="141"/>
        <v>AccelLimited</v>
      </c>
      <c r="AP101" s="61">
        <f t="shared" si="142"/>
        <v>0</v>
      </c>
      <c r="AQ101" s="71">
        <f t="shared" si="143"/>
        <v>0</v>
      </c>
      <c r="AR101" s="64">
        <f t="shared" si="144"/>
        <v>0</v>
      </c>
      <c r="AS101" s="72">
        <f t="shared" si="145"/>
        <v>0</v>
      </c>
      <c r="AT101" s="79">
        <f t="shared" si="146"/>
        <v>0</v>
      </c>
      <c r="AU101" s="76">
        <f t="shared" si="147"/>
        <v>0</v>
      </c>
      <c r="AV101"/>
      <c r="AW101" s="117">
        <f t="shared" si="148"/>
        <v>0</v>
      </c>
      <c r="AX101"/>
      <c r="AY101"/>
      <c r="AZ101" s="118">
        <f t="shared" si="149"/>
        <v>0.47333333333333338</v>
      </c>
      <c r="BA101" s="117">
        <f t="shared" si="150"/>
        <v>0</v>
      </c>
      <c r="BB101" s="113">
        <f t="shared" si="151"/>
        <v>0</v>
      </c>
      <c r="BC101" s="113">
        <f t="shared" si="152"/>
        <v>0</v>
      </c>
      <c r="BD101" s="118">
        <f t="shared" si="153"/>
        <v>0.47333333333333338</v>
      </c>
      <c r="BE101" s="114">
        <f t="shared" si="154"/>
        <v>0</v>
      </c>
      <c r="BF101" s="113">
        <f t="shared" si="155"/>
        <v>0</v>
      </c>
      <c r="BG101" s="113">
        <f t="shared" si="156"/>
        <v>0</v>
      </c>
      <c r="BH101" s="118">
        <f t="shared" si="157"/>
        <v>0.47333333333333338</v>
      </c>
      <c r="BI101" s="117">
        <f t="shared" si="158"/>
        <v>0</v>
      </c>
      <c r="BJ101" s="113">
        <f t="shared" si="159"/>
        <v>0</v>
      </c>
      <c r="BK101" s="113">
        <f t="shared" si="160"/>
        <v>0</v>
      </c>
      <c r="BL101" s="118">
        <f t="shared" si="161"/>
        <v>0.47333333333333338</v>
      </c>
      <c r="BM101" s="117">
        <f t="shared" si="162"/>
        <v>0</v>
      </c>
      <c r="BN101" s="113">
        <f t="shared" si="163"/>
        <v>0</v>
      </c>
      <c r="BO101" s="113">
        <f t="shared" si="164"/>
        <v>0</v>
      </c>
      <c r="BP101" s="118">
        <f t="shared" si="165"/>
        <v>0.47333333333333338</v>
      </c>
      <c r="BQ101" s="117">
        <f t="shared" si="166"/>
        <v>0</v>
      </c>
      <c r="BR101" s="113">
        <f t="shared" si="167"/>
        <v>0</v>
      </c>
      <c r="BS101" s="113">
        <f t="shared" si="168"/>
        <v>0</v>
      </c>
      <c r="BT101" s="118">
        <f t="shared" si="169"/>
        <v>0.47333333333333338</v>
      </c>
      <c r="BU101" s="117">
        <f t="shared" si="170"/>
        <v>0</v>
      </c>
      <c r="BV101" s="113">
        <f t="shared" si="171"/>
        <v>0</v>
      </c>
      <c r="BW101" s="113">
        <f t="shared" si="172"/>
        <v>0</v>
      </c>
      <c r="BX101" s="118">
        <f t="shared" si="173"/>
        <v>0.47333333333333338</v>
      </c>
      <c r="BY101" s="117">
        <f t="shared" si="174"/>
        <v>0</v>
      </c>
      <c r="BZ101" s="113">
        <f t="shared" si="175"/>
        <v>0</v>
      </c>
      <c r="CA101" s="113">
        <f t="shared" si="176"/>
        <v>0</v>
      </c>
      <c r="CB101" s="118">
        <f t="shared" si="177"/>
        <v>0.47333333333333338</v>
      </c>
      <c r="CC101"/>
      <c r="CD101"/>
      <c r="CE101" s="114">
        <f t="shared" si="182"/>
        <v>0.47333333333333338</v>
      </c>
      <c r="CF101" s="114">
        <f t="shared" si="183"/>
        <v>0</v>
      </c>
      <c r="CG101" s="114">
        <f t="shared" si="184"/>
        <v>0</v>
      </c>
      <c r="CH101" s="114">
        <f t="shared" si="185"/>
        <v>0</v>
      </c>
      <c r="CI101" s="114"/>
      <c r="CJ101" s="114">
        <v>12</v>
      </c>
      <c r="CK101" s="113">
        <v>9</v>
      </c>
      <c r="CL101" s="113">
        <f t="shared" si="194"/>
        <v>10</v>
      </c>
      <c r="CM101" s="113">
        <f t="shared" si="194"/>
        <v>11</v>
      </c>
      <c r="CN101" s="113">
        <f t="shared" si="194"/>
        <v>12</v>
      </c>
      <c r="DB101" s="88"/>
      <c r="DC101" s="88"/>
      <c r="DD101" s="88"/>
      <c r="DE101" s="88"/>
      <c r="DF101" s="88"/>
      <c r="DG101" s="40"/>
      <c r="DH101" s="88"/>
    </row>
    <row r="102" spans="1:112" x14ac:dyDescent="0.25">
      <c r="A102" s="305" t="s">
        <v>438</v>
      </c>
      <c r="B102" s="306" t="s">
        <v>579</v>
      </c>
      <c r="C102" s="315">
        <f t="shared" si="190"/>
        <v>0</v>
      </c>
      <c r="D102" s="308">
        <v>0</v>
      </c>
      <c r="E102" s="315">
        <f t="shared" si="188"/>
        <v>0</v>
      </c>
      <c r="F102" s="307">
        <v>0</v>
      </c>
      <c r="G102" s="309" t="s">
        <v>213</v>
      </c>
      <c r="H102" s="308" t="s">
        <v>546</v>
      </c>
      <c r="I102" s="310" t="s">
        <v>422</v>
      </c>
      <c r="J102" s="311">
        <v>3500</v>
      </c>
      <c r="K102" s="311">
        <v>30000</v>
      </c>
      <c r="L102" s="312">
        <v>800000</v>
      </c>
      <c r="M102" s="313">
        <f t="shared" si="186"/>
        <v>0</v>
      </c>
      <c r="N102" s="314">
        <f t="shared" si="179"/>
        <v>0</v>
      </c>
      <c r="O102" s="139">
        <f t="shared" si="193"/>
        <v>0</v>
      </c>
      <c r="P102" s="133">
        <f t="shared" si="125"/>
        <v>0</v>
      </c>
      <c r="Q102" s="80">
        <f t="shared" si="126"/>
        <v>0</v>
      </c>
      <c r="R102" s="319">
        <f t="shared" si="187"/>
        <v>0</v>
      </c>
      <c r="S102" s="320">
        <f t="shared" si="191"/>
        <v>0</v>
      </c>
      <c r="T102" s="320">
        <f t="shared" si="192"/>
        <v>0</v>
      </c>
      <c r="U102" s="321">
        <f t="shared" si="189"/>
        <v>0.47333333333333338</v>
      </c>
      <c r="V102"/>
      <c r="W102" s="424">
        <f t="shared" si="180"/>
        <v>0</v>
      </c>
      <c r="X102" s="77">
        <f t="shared" si="181"/>
        <v>0</v>
      </c>
      <c r="Y102" s="77">
        <f t="shared" si="127"/>
        <v>0</v>
      </c>
      <c r="Z102" s="75">
        <f>'Project description'!$I$6</f>
        <v>1.79</v>
      </c>
      <c r="AA102" s="75">
        <f>VLOOKUP(G102,'Project description'!$H$21:$I$24,2,0)</f>
        <v>40000</v>
      </c>
      <c r="AB102" s="86">
        <f t="shared" si="128"/>
        <v>0</v>
      </c>
      <c r="AC102" s="144">
        <f t="shared" si="129"/>
        <v>0</v>
      </c>
      <c r="AD102" s="76">
        <f t="shared" si="130"/>
        <v>0</v>
      </c>
      <c r="AE102" s="76">
        <f t="shared" si="131"/>
        <v>0</v>
      </c>
      <c r="AF102" s="76">
        <f t="shared" si="132"/>
        <v>0</v>
      </c>
      <c r="AG102" s="66">
        <f t="shared" si="133"/>
        <v>0</v>
      </c>
      <c r="AH102" s="67" t="str">
        <f t="shared" si="134"/>
        <v>AccelReached</v>
      </c>
      <c r="AI102" s="66">
        <f t="shared" si="135"/>
        <v>0</v>
      </c>
      <c r="AJ102" s="68">
        <f t="shared" si="136"/>
        <v>0</v>
      </c>
      <c r="AK102" s="61">
        <f t="shared" si="137"/>
        <v>0</v>
      </c>
      <c r="AL102" s="62">
        <f t="shared" si="138"/>
        <v>0</v>
      </c>
      <c r="AM102" s="61">
        <f t="shared" si="139"/>
        <v>0</v>
      </c>
      <c r="AN102" s="61">
        <f t="shared" si="140"/>
        <v>0</v>
      </c>
      <c r="AO102" s="69" t="str">
        <f t="shared" si="141"/>
        <v>AccelLimited</v>
      </c>
      <c r="AP102" s="61">
        <f t="shared" si="142"/>
        <v>0</v>
      </c>
      <c r="AQ102" s="71">
        <f t="shared" si="143"/>
        <v>0</v>
      </c>
      <c r="AR102" s="64">
        <f t="shared" si="144"/>
        <v>0</v>
      </c>
      <c r="AS102" s="72">
        <f t="shared" si="145"/>
        <v>0</v>
      </c>
      <c r="AT102" s="79">
        <f t="shared" si="146"/>
        <v>0</v>
      </c>
      <c r="AU102" s="76">
        <f t="shared" si="147"/>
        <v>0</v>
      </c>
      <c r="AV102"/>
      <c r="AW102" s="117">
        <f t="shared" si="148"/>
        <v>0</v>
      </c>
      <c r="AX102"/>
      <c r="AY102"/>
      <c r="AZ102" s="118">
        <f t="shared" si="149"/>
        <v>0.47333333333333338</v>
      </c>
      <c r="BA102" s="117">
        <f t="shared" si="150"/>
        <v>0</v>
      </c>
      <c r="BB102" s="113">
        <f t="shared" si="151"/>
        <v>0</v>
      </c>
      <c r="BC102" s="113">
        <f t="shared" si="152"/>
        <v>0</v>
      </c>
      <c r="BD102" s="118">
        <f t="shared" si="153"/>
        <v>0.47333333333333338</v>
      </c>
      <c r="BE102" s="114">
        <f t="shared" si="154"/>
        <v>0</v>
      </c>
      <c r="BF102" s="113">
        <f t="shared" si="155"/>
        <v>0</v>
      </c>
      <c r="BG102" s="113">
        <f t="shared" si="156"/>
        <v>0</v>
      </c>
      <c r="BH102" s="118">
        <f t="shared" si="157"/>
        <v>0.47333333333333338</v>
      </c>
      <c r="BI102" s="117">
        <f t="shared" si="158"/>
        <v>0</v>
      </c>
      <c r="BJ102" s="113">
        <f t="shared" si="159"/>
        <v>0</v>
      </c>
      <c r="BK102" s="113">
        <f t="shared" si="160"/>
        <v>0</v>
      </c>
      <c r="BL102" s="118">
        <f t="shared" si="161"/>
        <v>0.47333333333333338</v>
      </c>
      <c r="BM102" s="117">
        <f t="shared" si="162"/>
        <v>0</v>
      </c>
      <c r="BN102" s="113">
        <f t="shared" si="163"/>
        <v>0</v>
      </c>
      <c r="BO102" s="113">
        <f t="shared" si="164"/>
        <v>0</v>
      </c>
      <c r="BP102" s="118">
        <f t="shared" si="165"/>
        <v>0.47333333333333338</v>
      </c>
      <c r="BQ102" s="117">
        <f t="shared" si="166"/>
        <v>0</v>
      </c>
      <c r="BR102" s="113">
        <f t="shared" si="167"/>
        <v>0</v>
      </c>
      <c r="BS102" s="113">
        <f t="shared" si="168"/>
        <v>0</v>
      </c>
      <c r="BT102" s="118">
        <f t="shared" si="169"/>
        <v>0.47333333333333338</v>
      </c>
      <c r="BU102" s="117">
        <f t="shared" si="170"/>
        <v>0</v>
      </c>
      <c r="BV102" s="113">
        <f t="shared" si="171"/>
        <v>0</v>
      </c>
      <c r="BW102" s="113">
        <f t="shared" si="172"/>
        <v>0</v>
      </c>
      <c r="BX102" s="118">
        <f t="shared" si="173"/>
        <v>0.47333333333333338</v>
      </c>
      <c r="BY102" s="117">
        <f t="shared" si="174"/>
        <v>0</v>
      </c>
      <c r="BZ102" s="113">
        <f t="shared" si="175"/>
        <v>0</v>
      </c>
      <c r="CA102" s="113">
        <f t="shared" si="176"/>
        <v>0</v>
      </c>
      <c r="CB102" s="118">
        <f t="shared" si="177"/>
        <v>0.47333333333333338</v>
      </c>
      <c r="CC102"/>
      <c r="CD102"/>
      <c r="CE102" s="114">
        <f t="shared" si="182"/>
        <v>0.47333333333333338</v>
      </c>
      <c r="CF102" s="114">
        <f t="shared" si="183"/>
        <v>0</v>
      </c>
      <c r="CG102" s="114">
        <f t="shared" si="184"/>
        <v>0</v>
      </c>
      <c r="CH102" s="114">
        <f t="shared" si="185"/>
        <v>0</v>
      </c>
      <c r="CI102" s="114"/>
      <c r="CJ102" s="114">
        <v>12</v>
      </c>
      <c r="CK102" s="113">
        <v>13</v>
      </c>
      <c r="CL102" s="113">
        <f t="shared" si="194"/>
        <v>14</v>
      </c>
      <c r="CM102" s="113">
        <f t="shared" si="194"/>
        <v>15</v>
      </c>
      <c r="CN102" s="113">
        <f t="shared" si="194"/>
        <v>16</v>
      </c>
      <c r="DB102" s="88"/>
      <c r="DC102" s="88"/>
      <c r="DD102" s="88"/>
      <c r="DE102" s="88"/>
      <c r="DF102" s="88"/>
      <c r="DG102" s="40"/>
      <c r="DH102" s="88"/>
    </row>
    <row r="103" spans="1:112" x14ac:dyDescent="0.25">
      <c r="A103" s="93" t="s">
        <v>438</v>
      </c>
      <c r="B103" s="282" t="s">
        <v>579</v>
      </c>
      <c r="C103" s="140">
        <f t="shared" si="190"/>
        <v>0</v>
      </c>
      <c r="D103" s="89">
        <v>0</v>
      </c>
      <c r="E103" s="140">
        <f t="shared" si="188"/>
        <v>0</v>
      </c>
      <c r="F103" s="41">
        <v>0</v>
      </c>
      <c r="G103" s="98" t="s">
        <v>213</v>
      </c>
      <c r="H103" s="171" t="s">
        <v>546</v>
      </c>
      <c r="I103" s="137" t="s">
        <v>422</v>
      </c>
      <c r="J103" s="132">
        <v>3500</v>
      </c>
      <c r="K103" s="132">
        <v>30000</v>
      </c>
      <c r="L103" s="148">
        <v>800000</v>
      </c>
      <c r="M103" s="151">
        <f t="shared" si="186"/>
        <v>0</v>
      </c>
      <c r="N103" s="139">
        <f t="shared" si="179"/>
        <v>0</v>
      </c>
      <c r="O103" s="139">
        <f t="shared" si="193"/>
        <v>0</v>
      </c>
      <c r="P103" s="133">
        <f t="shared" si="125"/>
        <v>0</v>
      </c>
      <c r="Q103" s="80">
        <f t="shared" si="126"/>
        <v>0</v>
      </c>
      <c r="R103" s="322">
        <f t="shared" si="187"/>
        <v>0</v>
      </c>
      <c r="S103" s="323">
        <f t="shared" si="191"/>
        <v>0</v>
      </c>
      <c r="T103" s="323">
        <f t="shared" si="192"/>
        <v>0</v>
      </c>
      <c r="U103" s="324">
        <f t="shared" si="189"/>
        <v>0.47333333333333338</v>
      </c>
      <c r="V103"/>
      <c r="W103" s="424">
        <f t="shared" si="180"/>
        <v>0</v>
      </c>
      <c r="X103" s="77">
        <f t="shared" si="181"/>
        <v>0</v>
      </c>
      <c r="Y103" s="77">
        <f t="shared" si="127"/>
        <v>0</v>
      </c>
      <c r="Z103" s="75">
        <f>'Project description'!$I$6</f>
        <v>1.79</v>
      </c>
      <c r="AA103" s="75">
        <f>VLOOKUP(G103,'Project description'!$H$21:$I$24,2,0)</f>
        <v>40000</v>
      </c>
      <c r="AB103" s="86">
        <f t="shared" si="128"/>
        <v>0</v>
      </c>
      <c r="AC103" s="144">
        <f t="shared" si="129"/>
        <v>0</v>
      </c>
      <c r="AD103" s="76">
        <f t="shared" si="130"/>
        <v>0</v>
      </c>
      <c r="AE103" s="76">
        <f t="shared" si="131"/>
        <v>0</v>
      </c>
      <c r="AF103" s="76">
        <f t="shared" si="132"/>
        <v>0</v>
      </c>
      <c r="AG103" s="66">
        <f t="shared" si="133"/>
        <v>0</v>
      </c>
      <c r="AH103" s="67" t="str">
        <f t="shared" si="134"/>
        <v>AccelReached</v>
      </c>
      <c r="AI103" s="66">
        <f t="shared" si="135"/>
        <v>0</v>
      </c>
      <c r="AJ103" s="68">
        <f t="shared" si="136"/>
        <v>0</v>
      </c>
      <c r="AK103" s="61">
        <f t="shared" si="137"/>
        <v>0</v>
      </c>
      <c r="AL103" s="62">
        <f t="shared" si="138"/>
        <v>0</v>
      </c>
      <c r="AM103" s="61">
        <f t="shared" si="139"/>
        <v>0</v>
      </c>
      <c r="AN103" s="61">
        <f t="shared" si="140"/>
        <v>0</v>
      </c>
      <c r="AO103" s="69" t="str">
        <f t="shared" si="141"/>
        <v>AccelLimited</v>
      </c>
      <c r="AP103" s="61">
        <f t="shared" si="142"/>
        <v>0</v>
      </c>
      <c r="AQ103" s="71">
        <f t="shared" si="143"/>
        <v>0</v>
      </c>
      <c r="AR103" s="64">
        <f t="shared" si="144"/>
        <v>0</v>
      </c>
      <c r="AS103" s="72">
        <f t="shared" si="145"/>
        <v>0</v>
      </c>
      <c r="AT103" s="79">
        <f t="shared" si="146"/>
        <v>0</v>
      </c>
      <c r="AU103" s="76">
        <f t="shared" si="147"/>
        <v>0</v>
      </c>
      <c r="AV103"/>
      <c r="AW103" s="117">
        <f t="shared" si="148"/>
        <v>0</v>
      </c>
      <c r="AX103"/>
      <c r="AY103"/>
      <c r="AZ103" s="118">
        <f t="shared" si="149"/>
        <v>0.47333333333333338</v>
      </c>
      <c r="BA103" s="117">
        <f t="shared" si="150"/>
        <v>0</v>
      </c>
      <c r="BB103" s="113">
        <f t="shared" si="151"/>
        <v>0</v>
      </c>
      <c r="BC103" s="113">
        <f t="shared" si="152"/>
        <v>0</v>
      </c>
      <c r="BD103" s="118">
        <f t="shared" si="153"/>
        <v>0.47333333333333338</v>
      </c>
      <c r="BE103" s="114">
        <f t="shared" si="154"/>
        <v>0</v>
      </c>
      <c r="BF103" s="113">
        <f t="shared" si="155"/>
        <v>0</v>
      </c>
      <c r="BG103" s="113">
        <f t="shared" si="156"/>
        <v>0</v>
      </c>
      <c r="BH103" s="118">
        <f t="shared" si="157"/>
        <v>0.47333333333333338</v>
      </c>
      <c r="BI103" s="117">
        <f t="shared" si="158"/>
        <v>0</v>
      </c>
      <c r="BJ103" s="113">
        <f t="shared" si="159"/>
        <v>0</v>
      </c>
      <c r="BK103" s="113">
        <f t="shared" si="160"/>
        <v>0</v>
      </c>
      <c r="BL103" s="118">
        <f t="shared" si="161"/>
        <v>0.47333333333333338</v>
      </c>
      <c r="BM103" s="117">
        <f t="shared" si="162"/>
        <v>0</v>
      </c>
      <c r="BN103" s="113">
        <f t="shared" si="163"/>
        <v>0</v>
      </c>
      <c r="BO103" s="113">
        <f t="shared" si="164"/>
        <v>0</v>
      </c>
      <c r="BP103" s="118">
        <f t="shared" si="165"/>
        <v>0.47333333333333338</v>
      </c>
      <c r="BQ103" s="117">
        <f t="shared" si="166"/>
        <v>0</v>
      </c>
      <c r="BR103" s="113">
        <f t="shared" si="167"/>
        <v>0</v>
      </c>
      <c r="BS103" s="113">
        <f t="shared" si="168"/>
        <v>0</v>
      </c>
      <c r="BT103" s="118">
        <f t="shared" si="169"/>
        <v>0.47333333333333338</v>
      </c>
      <c r="BU103" s="117">
        <f t="shared" si="170"/>
        <v>0</v>
      </c>
      <c r="BV103" s="113">
        <f t="shared" si="171"/>
        <v>0</v>
      </c>
      <c r="BW103" s="113">
        <f t="shared" si="172"/>
        <v>0</v>
      </c>
      <c r="BX103" s="118">
        <f t="shared" si="173"/>
        <v>0.47333333333333338</v>
      </c>
      <c r="BY103" s="117">
        <f t="shared" si="174"/>
        <v>0</v>
      </c>
      <c r="BZ103" s="113">
        <f t="shared" si="175"/>
        <v>0</v>
      </c>
      <c r="CA103" s="113">
        <f t="shared" si="176"/>
        <v>0</v>
      </c>
      <c r="CB103" s="118">
        <f t="shared" si="177"/>
        <v>0.47333333333333338</v>
      </c>
      <c r="CC103"/>
      <c r="CD103"/>
      <c r="CE103" s="114">
        <f t="shared" si="182"/>
        <v>0.47333333333333338</v>
      </c>
      <c r="CF103" s="114">
        <f t="shared" si="183"/>
        <v>0</v>
      </c>
      <c r="CG103" s="114">
        <f t="shared" si="184"/>
        <v>0</v>
      </c>
      <c r="CH103" s="114">
        <f t="shared" si="185"/>
        <v>0</v>
      </c>
      <c r="CI103" s="114"/>
      <c r="CJ103" s="114">
        <v>12</v>
      </c>
      <c r="CK103" s="113">
        <v>17</v>
      </c>
      <c r="CL103" s="113">
        <f t="shared" si="194"/>
        <v>18</v>
      </c>
      <c r="CM103" s="113">
        <f t="shared" si="194"/>
        <v>19</v>
      </c>
      <c r="CN103" s="113">
        <f t="shared" si="194"/>
        <v>20</v>
      </c>
      <c r="DB103" s="88"/>
      <c r="DC103" s="88"/>
      <c r="DD103" s="88"/>
      <c r="DE103" s="88"/>
      <c r="DF103" s="88"/>
      <c r="DG103" s="40"/>
      <c r="DH103" s="88"/>
    </row>
    <row r="104" spans="1:112" x14ac:dyDescent="0.25">
      <c r="A104" s="305" t="s">
        <v>438</v>
      </c>
      <c r="B104" s="306" t="s">
        <v>579</v>
      </c>
      <c r="C104" s="315">
        <f t="shared" si="190"/>
        <v>0</v>
      </c>
      <c r="D104" s="308">
        <v>0</v>
      </c>
      <c r="E104" s="315">
        <f t="shared" si="188"/>
        <v>0</v>
      </c>
      <c r="F104" s="307">
        <v>0</v>
      </c>
      <c r="G104" s="309" t="s">
        <v>213</v>
      </c>
      <c r="H104" s="308" t="s">
        <v>546</v>
      </c>
      <c r="I104" s="310" t="s">
        <v>422</v>
      </c>
      <c r="J104" s="311">
        <v>3500</v>
      </c>
      <c r="K104" s="311">
        <v>30000</v>
      </c>
      <c r="L104" s="312">
        <v>800000</v>
      </c>
      <c r="M104" s="313">
        <f t="shared" si="186"/>
        <v>0</v>
      </c>
      <c r="N104" s="314">
        <f t="shared" si="179"/>
        <v>0</v>
      </c>
      <c r="O104" s="139">
        <f t="shared" si="193"/>
        <v>0</v>
      </c>
      <c r="P104" s="133">
        <f t="shared" si="125"/>
        <v>0</v>
      </c>
      <c r="Q104" s="80">
        <f t="shared" si="126"/>
        <v>0</v>
      </c>
      <c r="R104" s="319">
        <f t="shared" si="187"/>
        <v>0</v>
      </c>
      <c r="S104" s="320">
        <f t="shared" si="191"/>
        <v>0</v>
      </c>
      <c r="T104" s="320">
        <f t="shared" si="192"/>
        <v>0</v>
      </c>
      <c r="U104" s="321">
        <f t="shared" si="189"/>
        <v>0.47333333333333338</v>
      </c>
      <c r="V104"/>
      <c r="W104" s="424">
        <f t="shared" si="180"/>
        <v>0</v>
      </c>
      <c r="X104" s="77">
        <f t="shared" si="181"/>
        <v>0</v>
      </c>
      <c r="Y104" s="77">
        <f t="shared" si="127"/>
        <v>0</v>
      </c>
      <c r="Z104" s="75">
        <f>'Project description'!$I$6</f>
        <v>1.79</v>
      </c>
      <c r="AA104" s="75">
        <f>VLOOKUP(G104,'Project description'!$H$21:$I$24,2,0)</f>
        <v>40000</v>
      </c>
      <c r="AB104" s="86">
        <f t="shared" si="128"/>
        <v>0</v>
      </c>
      <c r="AC104" s="144">
        <f t="shared" si="129"/>
        <v>0</v>
      </c>
      <c r="AD104" s="76">
        <f t="shared" si="130"/>
        <v>0</v>
      </c>
      <c r="AE104" s="76">
        <f t="shared" si="131"/>
        <v>0</v>
      </c>
      <c r="AF104" s="76">
        <f t="shared" si="132"/>
        <v>0</v>
      </c>
      <c r="AG104" s="66">
        <f t="shared" si="133"/>
        <v>0</v>
      </c>
      <c r="AH104" s="67" t="str">
        <f t="shared" si="134"/>
        <v>AccelReached</v>
      </c>
      <c r="AI104" s="66">
        <f t="shared" si="135"/>
        <v>0</v>
      </c>
      <c r="AJ104" s="68">
        <f t="shared" si="136"/>
        <v>0</v>
      </c>
      <c r="AK104" s="61">
        <f t="shared" si="137"/>
        <v>0</v>
      </c>
      <c r="AL104" s="62">
        <f t="shared" si="138"/>
        <v>0</v>
      </c>
      <c r="AM104" s="61">
        <f t="shared" si="139"/>
        <v>0</v>
      </c>
      <c r="AN104" s="61">
        <f t="shared" si="140"/>
        <v>0</v>
      </c>
      <c r="AO104" s="69" t="str">
        <f t="shared" si="141"/>
        <v>AccelLimited</v>
      </c>
      <c r="AP104" s="61">
        <f t="shared" si="142"/>
        <v>0</v>
      </c>
      <c r="AQ104" s="71">
        <f t="shared" si="143"/>
        <v>0</v>
      </c>
      <c r="AR104" s="64">
        <f t="shared" si="144"/>
        <v>0</v>
      </c>
      <c r="AS104" s="72">
        <f t="shared" si="145"/>
        <v>0</v>
      </c>
      <c r="AT104" s="79">
        <f t="shared" si="146"/>
        <v>0</v>
      </c>
      <c r="AU104" s="76">
        <f t="shared" si="147"/>
        <v>0</v>
      </c>
      <c r="AV104"/>
      <c r="AW104" s="117">
        <f t="shared" si="148"/>
        <v>0</v>
      </c>
      <c r="AX104"/>
      <c r="AY104"/>
      <c r="AZ104" s="118">
        <f t="shared" si="149"/>
        <v>0.47333333333333338</v>
      </c>
      <c r="BA104" s="117">
        <f t="shared" si="150"/>
        <v>0</v>
      </c>
      <c r="BB104" s="113">
        <f t="shared" si="151"/>
        <v>0</v>
      </c>
      <c r="BC104" s="113">
        <f t="shared" si="152"/>
        <v>0</v>
      </c>
      <c r="BD104" s="118">
        <f t="shared" si="153"/>
        <v>0.47333333333333338</v>
      </c>
      <c r="BE104" s="114">
        <f t="shared" si="154"/>
        <v>0</v>
      </c>
      <c r="BF104" s="113">
        <f t="shared" si="155"/>
        <v>0</v>
      </c>
      <c r="BG104" s="113">
        <f t="shared" si="156"/>
        <v>0</v>
      </c>
      <c r="BH104" s="118">
        <f t="shared" si="157"/>
        <v>0.47333333333333338</v>
      </c>
      <c r="BI104" s="117">
        <f t="shared" si="158"/>
        <v>0</v>
      </c>
      <c r="BJ104" s="113">
        <f t="shared" si="159"/>
        <v>0</v>
      </c>
      <c r="BK104" s="113">
        <f t="shared" si="160"/>
        <v>0</v>
      </c>
      <c r="BL104" s="118">
        <f t="shared" si="161"/>
        <v>0.47333333333333338</v>
      </c>
      <c r="BM104" s="117">
        <f t="shared" si="162"/>
        <v>0</v>
      </c>
      <c r="BN104" s="113">
        <f t="shared" si="163"/>
        <v>0</v>
      </c>
      <c r="BO104" s="113">
        <f t="shared" si="164"/>
        <v>0</v>
      </c>
      <c r="BP104" s="118">
        <f t="shared" si="165"/>
        <v>0.47333333333333338</v>
      </c>
      <c r="BQ104" s="117">
        <f t="shared" si="166"/>
        <v>0</v>
      </c>
      <c r="BR104" s="113">
        <f t="shared" si="167"/>
        <v>0</v>
      </c>
      <c r="BS104" s="113">
        <f t="shared" si="168"/>
        <v>0</v>
      </c>
      <c r="BT104" s="118">
        <f t="shared" si="169"/>
        <v>0.47333333333333338</v>
      </c>
      <c r="BU104" s="117">
        <f t="shared" si="170"/>
        <v>0</v>
      </c>
      <c r="BV104" s="113">
        <f t="shared" si="171"/>
        <v>0</v>
      </c>
      <c r="BW104" s="113">
        <f t="shared" si="172"/>
        <v>0</v>
      </c>
      <c r="BX104" s="118">
        <f t="shared" si="173"/>
        <v>0.47333333333333338</v>
      </c>
      <c r="BY104" s="117">
        <f t="shared" si="174"/>
        <v>0</v>
      </c>
      <c r="BZ104" s="113">
        <f t="shared" si="175"/>
        <v>0</v>
      </c>
      <c r="CA104" s="113">
        <f t="shared" si="176"/>
        <v>0</v>
      </c>
      <c r="CB104" s="118">
        <f t="shared" si="177"/>
        <v>0.47333333333333338</v>
      </c>
      <c r="CC104"/>
      <c r="CD104"/>
      <c r="CE104" s="114">
        <f t="shared" si="182"/>
        <v>0.47333333333333338</v>
      </c>
      <c r="CF104" s="114">
        <f t="shared" si="183"/>
        <v>0</v>
      </c>
      <c r="CG104" s="114">
        <f t="shared" si="184"/>
        <v>0</v>
      </c>
      <c r="CH104" s="114">
        <f t="shared" si="185"/>
        <v>0</v>
      </c>
      <c r="CI104" s="114"/>
      <c r="CJ104" s="114">
        <v>12</v>
      </c>
      <c r="CK104" s="113">
        <v>21</v>
      </c>
      <c r="CL104" s="113">
        <f t="shared" si="194"/>
        <v>22</v>
      </c>
      <c r="CM104" s="113">
        <f t="shared" si="194"/>
        <v>23</v>
      </c>
      <c r="CN104" s="113">
        <f t="shared" si="194"/>
        <v>24</v>
      </c>
      <c r="DB104" s="88"/>
      <c r="DC104" s="88"/>
      <c r="DD104" s="88"/>
      <c r="DE104" s="88"/>
      <c r="DF104" s="88"/>
      <c r="DG104" s="40"/>
      <c r="DH104" s="88"/>
    </row>
    <row r="105" spans="1:112" x14ac:dyDescent="0.25">
      <c r="A105" s="93" t="s">
        <v>438</v>
      </c>
      <c r="B105" s="282" t="s">
        <v>579</v>
      </c>
      <c r="C105" s="140">
        <f t="shared" si="190"/>
        <v>0</v>
      </c>
      <c r="D105" s="89">
        <v>0</v>
      </c>
      <c r="E105" s="140">
        <f t="shared" si="188"/>
        <v>0</v>
      </c>
      <c r="F105" s="41">
        <v>0</v>
      </c>
      <c r="G105" s="98" t="s">
        <v>213</v>
      </c>
      <c r="H105" s="171" t="s">
        <v>546</v>
      </c>
      <c r="I105" s="137" t="s">
        <v>422</v>
      </c>
      <c r="J105" s="132">
        <v>3500</v>
      </c>
      <c r="K105" s="132">
        <v>30000</v>
      </c>
      <c r="L105" s="148">
        <v>800000</v>
      </c>
      <c r="M105" s="151">
        <f t="shared" si="186"/>
        <v>0</v>
      </c>
      <c r="N105" s="139">
        <f t="shared" si="179"/>
        <v>0</v>
      </c>
      <c r="O105" s="139">
        <f t="shared" si="193"/>
        <v>0</v>
      </c>
      <c r="P105" s="133">
        <f t="shared" si="125"/>
        <v>0</v>
      </c>
      <c r="Q105" s="80">
        <f t="shared" si="126"/>
        <v>0</v>
      </c>
      <c r="R105" s="322">
        <f t="shared" si="187"/>
        <v>0</v>
      </c>
      <c r="S105" s="323">
        <f t="shared" si="191"/>
        <v>0</v>
      </c>
      <c r="T105" s="323">
        <f t="shared" si="192"/>
        <v>0</v>
      </c>
      <c r="U105" s="324">
        <f t="shared" si="189"/>
        <v>0.47333333333333338</v>
      </c>
      <c r="V105"/>
      <c r="W105" s="424">
        <f t="shared" si="180"/>
        <v>0</v>
      </c>
      <c r="X105" s="77">
        <f t="shared" si="181"/>
        <v>0</v>
      </c>
      <c r="Y105" s="77">
        <f t="shared" si="127"/>
        <v>0</v>
      </c>
      <c r="Z105" s="75">
        <f>'Project description'!$I$6</f>
        <v>1.79</v>
      </c>
      <c r="AA105" s="75">
        <f>VLOOKUP(G105,'Project description'!$H$21:$I$24,2,0)</f>
        <v>40000</v>
      </c>
      <c r="AB105" s="86">
        <f t="shared" si="128"/>
        <v>0</v>
      </c>
      <c r="AC105" s="144">
        <f t="shared" si="129"/>
        <v>0</v>
      </c>
      <c r="AD105" s="76">
        <f t="shared" si="130"/>
        <v>0</v>
      </c>
      <c r="AE105" s="76">
        <f t="shared" si="131"/>
        <v>0</v>
      </c>
      <c r="AF105" s="76">
        <f t="shared" si="132"/>
        <v>0</v>
      </c>
      <c r="AG105" s="66">
        <f t="shared" si="133"/>
        <v>0</v>
      </c>
      <c r="AH105" s="67" t="str">
        <f t="shared" si="134"/>
        <v>AccelReached</v>
      </c>
      <c r="AI105" s="66">
        <f t="shared" si="135"/>
        <v>0</v>
      </c>
      <c r="AJ105" s="68">
        <f t="shared" si="136"/>
        <v>0</v>
      </c>
      <c r="AK105" s="61">
        <f t="shared" si="137"/>
        <v>0</v>
      </c>
      <c r="AL105" s="62">
        <f t="shared" si="138"/>
        <v>0</v>
      </c>
      <c r="AM105" s="61">
        <f t="shared" si="139"/>
        <v>0</v>
      </c>
      <c r="AN105" s="61">
        <f t="shared" si="140"/>
        <v>0</v>
      </c>
      <c r="AO105" s="69" t="str">
        <f t="shared" si="141"/>
        <v>AccelLimited</v>
      </c>
      <c r="AP105" s="61">
        <f t="shared" si="142"/>
        <v>0</v>
      </c>
      <c r="AQ105" s="71">
        <f t="shared" si="143"/>
        <v>0</v>
      </c>
      <c r="AR105" s="64">
        <f t="shared" si="144"/>
        <v>0</v>
      </c>
      <c r="AS105" s="72">
        <f t="shared" si="145"/>
        <v>0</v>
      </c>
      <c r="AT105" s="79">
        <f t="shared" si="146"/>
        <v>0</v>
      </c>
      <c r="AU105" s="76">
        <f t="shared" si="147"/>
        <v>0</v>
      </c>
      <c r="AV105"/>
      <c r="AW105" s="117">
        <f t="shared" si="148"/>
        <v>0</v>
      </c>
      <c r="AX105"/>
      <c r="AY105"/>
      <c r="AZ105" s="118">
        <f t="shared" si="149"/>
        <v>0.47333333333333338</v>
      </c>
      <c r="BA105" s="117">
        <f t="shared" si="150"/>
        <v>0</v>
      </c>
      <c r="BB105" s="113">
        <f t="shared" si="151"/>
        <v>0</v>
      </c>
      <c r="BC105" s="113">
        <f t="shared" si="152"/>
        <v>0</v>
      </c>
      <c r="BD105" s="118">
        <f t="shared" si="153"/>
        <v>0.47333333333333338</v>
      </c>
      <c r="BE105" s="114">
        <f t="shared" si="154"/>
        <v>0</v>
      </c>
      <c r="BF105" s="113">
        <f t="shared" si="155"/>
        <v>0</v>
      </c>
      <c r="BG105" s="113">
        <f t="shared" si="156"/>
        <v>0</v>
      </c>
      <c r="BH105" s="118">
        <f t="shared" si="157"/>
        <v>0.47333333333333338</v>
      </c>
      <c r="BI105" s="117">
        <f t="shared" si="158"/>
        <v>0</v>
      </c>
      <c r="BJ105" s="113">
        <f t="shared" si="159"/>
        <v>0</v>
      </c>
      <c r="BK105" s="113">
        <f t="shared" si="160"/>
        <v>0</v>
      </c>
      <c r="BL105" s="118">
        <f t="shared" si="161"/>
        <v>0.47333333333333338</v>
      </c>
      <c r="BM105" s="117">
        <f t="shared" si="162"/>
        <v>0</v>
      </c>
      <c r="BN105" s="113">
        <f t="shared" si="163"/>
        <v>0</v>
      </c>
      <c r="BO105" s="113">
        <f t="shared" si="164"/>
        <v>0</v>
      </c>
      <c r="BP105" s="118">
        <f t="shared" si="165"/>
        <v>0.47333333333333338</v>
      </c>
      <c r="BQ105" s="117">
        <f t="shared" si="166"/>
        <v>0</v>
      </c>
      <c r="BR105" s="113">
        <f t="shared" si="167"/>
        <v>0</v>
      </c>
      <c r="BS105" s="113">
        <f t="shared" si="168"/>
        <v>0</v>
      </c>
      <c r="BT105" s="118">
        <f t="shared" si="169"/>
        <v>0.47333333333333338</v>
      </c>
      <c r="BU105" s="117">
        <f t="shared" si="170"/>
        <v>0</v>
      </c>
      <c r="BV105" s="113">
        <f t="shared" si="171"/>
        <v>0</v>
      </c>
      <c r="BW105" s="113">
        <f t="shared" si="172"/>
        <v>0</v>
      </c>
      <c r="BX105" s="118">
        <f t="shared" si="173"/>
        <v>0.47333333333333338</v>
      </c>
      <c r="BY105" s="117">
        <f t="shared" si="174"/>
        <v>0</v>
      </c>
      <c r="BZ105" s="113">
        <f t="shared" si="175"/>
        <v>0</v>
      </c>
      <c r="CA105" s="113">
        <f t="shared" si="176"/>
        <v>0</v>
      </c>
      <c r="CB105" s="118">
        <f t="shared" si="177"/>
        <v>0.47333333333333338</v>
      </c>
      <c r="CC105"/>
      <c r="CD105"/>
      <c r="CE105" s="114">
        <f t="shared" si="182"/>
        <v>0.47333333333333338</v>
      </c>
      <c r="CF105" s="114">
        <f t="shared" si="183"/>
        <v>0</v>
      </c>
      <c r="CG105" s="114">
        <f t="shared" si="184"/>
        <v>0</v>
      </c>
      <c r="CH105" s="114">
        <f t="shared" si="185"/>
        <v>0</v>
      </c>
      <c r="CI105" s="114"/>
      <c r="CJ105" s="114">
        <v>12</v>
      </c>
      <c r="CK105" s="113">
        <v>25</v>
      </c>
      <c r="CL105" s="113">
        <f t="shared" si="194"/>
        <v>26</v>
      </c>
      <c r="CM105" s="113">
        <f t="shared" si="194"/>
        <v>27</v>
      </c>
      <c r="CN105" s="113">
        <f t="shared" si="194"/>
        <v>28</v>
      </c>
      <c r="DB105" s="88"/>
      <c r="DC105" s="88"/>
      <c r="DD105" s="88"/>
      <c r="DE105" s="88"/>
      <c r="DF105" s="88"/>
      <c r="DG105" s="40"/>
      <c r="DH105" s="88"/>
    </row>
    <row r="106" spans="1:112" x14ac:dyDescent="0.25">
      <c r="A106" s="305" t="s">
        <v>438</v>
      </c>
      <c r="B106" s="306" t="s">
        <v>579</v>
      </c>
      <c r="C106" s="315">
        <f t="shared" si="190"/>
        <v>0</v>
      </c>
      <c r="D106" s="308">
        <v>0</v>
      </c>
      <c r="E106" s="315">
        <f t="shared" si="188"/>
        <v>0</v>
      </c>
      <c r="F106" s="307">
        <v>0</v>
      </c>
      <c r="G106" s="309" t="s">
        <v>213</v>
      </c>
      <c r="H106" s="308" t="s">
        <v>546</v>
      </c>
      <c r="I106" s="310" t="s">
        <v>422</v>
      </c>
      <c r="J106" s="311">
        <v>3500</v>
      </c>
      <c r="K106" s="311">
        <v>30000</v>
      </c>
      <c r="L106" s="312">
        <v>800000</v>
      </c>
      <c r="M106" s="313">
        <f t="shared" si="186"/>
        <v>0</v>
      </c>
      <c r="N106" s="314">
        <f t="shared" si="179"/>
        <v>0</v>
      </c>
      <c r="O106" s="139">
        <f t="shared" si="193"/>
        <v>0</v>
      </c>
      <c r="P106" s="133">
        <f t="shared" si="125"/>
        <v>0</v>
      </c>
      <c r="Q106" s="80">
        <f t="shared" si="126"/>
        <v>0</v>
      </c>
      <c r="R106" s="319">
        <f t="shared" si="187"/>
        <v>0</v>
      </c>
      <c r="S106" s="320">
        <f t="shared" si="191"/>
        <v>0</v>
      </c>
      <c r="T106" s="320">
        <f t="shared" si="192"/>
        <v>0</v>
      </c>
      <c r="U106" s="321">
        <f t="shared" si="189"/>
        <v>0.47333333333333338</v>
      </c>
      <c r="V106"/>
      <c r="W106" s="424">
        <f t="shared" si="180"/>
        <v>0</v>
      </c>
      <c r="X106" s="77">
        <f t="shared" si="181"/>
        <v>0</v>
      </c>
      <c r="Y106" s="77">
        <f t="shared" si="127"/>
        <v>0</v>
      </c>
      <c r="Z106" s="75">
        <f>'Project description'!$I$6</f>
        <v>1.79</v>
      </c>
      <c r="AA106" s="75">
        <f>VLOOKUP(G106,'Project description'!$H$21:$I$24,2,0)</f>
        <v>40000</v>
      </c>
      <c r="AB106" s="86">
        <f t="shared" si="128"/>
        <v>0</v>
      </c>
      <c r="AC106" s="144">
        <f t="shared" si="129"/>
        <v>0</v>
      </c>
      <c r="AD106" s="76">
        <f t="shared" si="130"/>
        <v>0</v>
      </c>
      <c r="AE106" s="76">
        <f t="shared" si="131"/>
        <v>0</v>
      </c>
      <c r="AF106" s="76">
        <f t="shared" si="132"/>
        <v>0</v>
      </c>
      <c r="AG106" s="66">
        <f t="shared" si="133"/>
        <v>0</v>
      </c>
      <c r="AH106" s="67" t="str">
        <f t="shared" si="134"/>
        <v>AccelReached</v>
      </c>
      <c r="AI106" s="66">
        <f t="shared" si="135"/>
        <v>0</v>
      </c>
      <c r="AJ106" s="68">
        <f t="shared" si="136"/>
        <v>0</v>
      </c>
      <c r="AK106" s="61">
        <f t="shared" si="137"/>
        <v>0</v>
      </c>
      <c r="AL106" s="62">
        <f t="shared" si="138"/>
        <v>0</v>
      </c>
      <c r="AM106" s="61">
        <f t="shared" si="139"/>
        <v>0</v>
      </c>
      <c r="AN106" s="61">
        <f t="shared" si="140"/>
        <v>0</v>
      </c>
      <c r="AO106" s="69" t="str">
        <f t="shared" si="141"/>
        <v>AccelLimited</v>
      </c>
      <c r="AP106" s="61">
        <f t="shared" si="142"/>
        <v>0</v>
      </c>
      <c r="AQ106" s="71">
        <f t="shared" si="143"/>
        <v>0</v>
      </c>
      <c r="AR106" s="64">
        <f t="shared" si="144"/>
        <v>0</v>
      </c>
      <c r="AS106" s="72">
        <f t="shared" si="145"/>
        <v>0</v>
      </c>
      <c r="AT106" s="79">
        <f t="shared" si="146"/>
        <v>0</v>
      </c>
      <c r="AU106" s="76">
        <f t="shared" si="147"/>
        <v>0</v>
      </c>
      <c r="AV106"/>
      <c r="AW106" s="117">
        <f t="shared" si="148"/>
        <v>0</v>
      </c>
      <c r="AX106"/>
      <c r="AY106"/>
      <c r="AZ106" s="118">
        <f t="shared" si="149"/>
        <v>0.47333333333333338</v>
      </c>
      <c r="BA106" s="117">
        <f t="shared" si="150"/>
        <v>0</v>
      </c>
      <c r="BB106" s="113">
        <f t="shared" si="151"/>
        <v>0</v>
      </c>
      <c r="BC106" s="113">
        <f t="shared" si="152"/>
        <v>0</v>
      </c>
      <c r="BD106" s="118">
        <f t="shared" si="153"/>
        <v>0.47333333333333338</v>
      </c>
      <c r="BE106" s="114">
        <f t="shared" si="154"/>
        <v>0</v>
      </c>
      <c r="BF106" s="113">
        <f t="shared" si="155"/>
        <v>0</v>
      </c>
      <c r="BG106" s="113">
        <f t="shared" si="156"/>
        <v>0</v>
      </c>
      <c r="BH106" s="118">
        <f t="shared" si="157"/>
        <v>0.47333333333333338</v>
      </c>
      <c r="BI106" s="117">
        <f t="shared" si="158"/>
        <v>0</v>
      </c>
      <c r="BJ106" s="113">
        <f t="shared" si="159"/>
        <v>0</v>
      </c>
      <c r="BK106" s="113">
        <f t="shared" si="160"/>
        <v>0</v>
      </c>
      <c r="BL106" s="118">
        <f t="shared" si="161"/>
        <v>0.47333333333333338</v>
      </c>
      <c r="BM106" s="117">
        <f t="shared" si="162"/>
        <v>0</v>
      </c>
      <c r="BN106" s="113">
        <f t="shared" si="163"/>
        <v>0</v>
      </c>
      <c r="BO106" s="113">
        <f t="shared" si="164"/>
        <v>0</v>
      </c>
      <c r="BP106" s="118">
        <f t="shared" si="165"/>
        <v>0.47333333333333338</v>
      </c>
      <c r="BQ106" s="117">
        <f t="shared" si="166"/>
        <v>0</v>
      </c>
      <c r="BR106" s="113">
        <f t="shared" si="167"/>
        <v>0</v>
      </c>
      <c r="BS106" s="113">
        <f t="shared" si="168"/>
        <v>0</v>
      </c>
      <c r="BT106" s="118">
        <f t="shared" si="169"/>
        <v>0.47333333333333338</v>
      </c>
      <c r="BU106" s="117">
        <f t="shared" si="170"/>
        <v>0</v>
      </c>
      <c r="BV106" s="113">
        <f t="shared" si="171"/>
        <v>0</v>
      </c>
      <c r="BW106" s="113">
        <f t="shared" si="172"/>
        <v>0</v>
      </c>
      <c r="BX106" s="118">
        <f t="shared" si="173"/>
        <v>0.47333333333333338</v>
      </c>
      <c r="BY106" s="117">
        <f t="shared" si="174"/>
        <v>0</v>
      </c>
      <c r="BZ106" s="113">
        <f t="shared" si="175"/>
        <v>0</v>
      </c>
      <c r="CA106" s="113">
        <f t="shared" si="176"/>
        <v>0</v>
      </c>
      <c r="CB106" s="118">
        <f t="shared" si="177"/>
        <v>0.47333333333333338</v>
      </c>
      <c r="CC106"/>
      <c r="CD106"/>
      <c r="CE106" s="114">
        <f t="shared" si="182"/>
        <v>0.47333333333333338</v>
      </c>
      <c r="CF106" s="114">
        <f t="shared" si="183"/>
        <v>0</v>
      </c>
      <c r="CG106" s="114">
        <f t="shared" si="184"/>
        <v>0</v>
      </c>
      <c r="CH106" s="114">
        <f t="shared" si="185"/>
        <v>0</v>
      </c>
      <c r="CI106" s="114"/>
      <c r="CJ106" s="114">
        <v>12</v>
      </c>
      <c r="CK106" s="113">
        <v>29</v>
      </c>
      <c r="CL106" s="113">
        <f t="shared" si="194"/>
        <v>30</v>
      </c>
      <c r="CM106" s="113">
        <f t="shared" si="194"/>
        <v>31</v>
      </c>
      <c r="CN106" s="113">
        <f t="shared" si="194"/>
        <v>32</v>
      </c>
      <c r="DB106" s="88"/>
      <c r="DC106" s="88"/>
      <c r="DD106" s="88"/>
      <c r="DE106" s="88"/>
      <c r="DF106" s="88"/>
      <c r="DG106" s="40"/>
      <c r="DH106" s="88"/>
    </row>
    <row r="107" spans="1:112" x14ac:dyDescent="0.25">
      <c r="A107" s="93" t="s">
        <v>438</v>
      </c>
      <c r="B107" s="282" t="s">
        <v>579</v>
      </c>
      <c r="C107" s="140">
        <f t="shared" si="190"/>
        <v>0</v>
      </c>
      <c r="D107" s="89">
        <v>0</v>
      </c>
      <c r="E107" s="140">
        <f t="shared" si="188"/>
        <v>0</v>
      </c>
      <c r="F107" s="41">
        <v>0</v>
      </c>
      <c r="G107" s="98" t="s">
        <v>213</v>
      </c>
      <c r="H107" s="171" t="s">
        <v>546</v>
      </c>
      <c r="I107" s="137" t="s">
        <v>422</v>
      </c>
      <c r="J107" s="132">
        <v>3500</v>
      </c>
      <c r="K107" s="132">
        <v>30000</v>
      </c>
      <c r="L107" s="148">
        <v>800000</v>
      </c>
      <c r="M107" s="151">
        <f t="shared" si="186"/>
        <v>0</v>
      </c>
      <c r="N107" s="139">
        <f t="shared" ref="N107:N120" si="195">IF(AE107&lt;=0,0,IF(G107="Straight",O107*AJ$3,IF(G107="180° Curve",O107*AJ$4,IF(G107="45° Curve",O107*AJ$5,IF(G107="22.5° Curve",O107*AJ$6)))))</f>
        <v>0</v>
      </c>
      <c r="O107" s="139">
        <f t="shared" si="193"/>
        <v>0</v>
      </c>
      <c r="P107" s="133">
        <f t="shared" si="125"/>
        <v>0</v>
      </c>
      <c r="Q107" s="80">
        <f t="shared" si="126"/>
        <v>0</v>
      </c>
      <c r="R107" s="322">
        <f t="shared" si="187"/>
        <v>0</v>
      </c>
      <c r="S107" s="323">
        <f t="shared" si="191"/>
        <v>0</v>
      </c>
      <c r="T107" s="323">
        <f t="shared" si="192"/>
        <v>0</v>
      </c>
      <c r="U107" s="324">
        <f t="shared" si="189"/>
        <v>0.47333333333333338</v>
      </c>
      <c r="V107"/>
      <c r="W107" s="424">
        <f t="shared" si="180"/>
        <v>0</v>
      </c>
      <c r="X107" s="77">
        <f t="shared" si="181"/>
        <v>0</v>
      </c>
      <c r="Y107" s="77">
        <f t="shared" si="127"/>
        <v>0</v>
      </c>
      <c r="Z107" s="75">
        <f>'Project description'!$I$6</f>
        <v>1.79</v>
      </c>
      <c r="AA107" s="75">
        <f>VLOOKUP(G107,'Project description'!$H$21:$I$24,2,0)</f>
        <v>40000</v>
      </c>
      <c r="AB107" s="86">
        <f t="shared" si="128"/>
        <v>0</v>
      </c>
      <c r="AC107" s="144">
        <f t="shared" si="129"/>
        <v>0</v>
      </c>
      <c r="AD107" s="76">
        <f t="shared" si="130"/>
        <v>0</v>
      </c>
      <c r="AE107" s="76">
        <f t="shared" si="131"/>
        <v>0</v>
      </c>
      <c r="AF107" s="76">
        <f t="shared" si="132"/>
        <v>0</v>
      </c>
      <c r="AG107" s="66">
        <f t="shared" si="133"/>
        <v>0</v>
      </c>
      <c r="AH107" s="67" t="str">
        <f t="shared" si="134"/>
        <v>AccelReached</v>
      </c>
      <c r="AI107" s="66">
        <f t="shared" si="135"/>
        <v>0</v>
      </c>
      <c r="AJ107" s="68">
        <f t="shared" si="136"/>
        <v>0</v>
      </c>
      <c r="AK107" s="61">
        <f t="shared" si="137"/>
        <v>0</v>
      </c>
      <c r="AL107" s="62">
        <f t="shared" si="138"/>
        <v>0</v>
      </c>
      <c r="AM107" s="61">
        <f t="shared" si="139"/>
        <v>0</v>
      </c>
      <c r="AN107" s="61">
        <f t="shared" si="140"/>
        <v>0</v>
      </c>
      <c r="AO107" s="69" t="str">
        <f t="shared" si="141"/>
        <v>AccelLimited</v>
      </c>
      <c r="AP107" s="61">
        <f t="shared" si="142"/>
        <v>0</v>
      </c>
      <c r="AQ107" s="71">
        <f t="shared" si="143"/>
        <v>0</v>
      </c>
      <c r="AR107" s="64">
        <f t="shared" si="144"/>
        <v>0</v>
      </c>
      <c r="AS107" s="72">
        <f t="shared" si="145"/>
        <v>0</v>
      </c>
      <c r="AT107" s="79">
        <f t="shared" si="146"/>
        <v>0</v>
      </c>
      <c r="AU107" s="76">
        <f t="shared" si="147"/>
        <v>0</v>
      </c>
      <c r="AV107"/>
      <c r="AW107" s="117">
        <f t="shared" si="148"/>
        <v>0</v>
      </c>
      <c r="AX107"/>
      <c r="AY107"/>
      <c r="AZ107" s="118">
        <f t="shared" si="149"/>
        <v>0.47333333333333338</v>
      </c>
      <c r="BA107" s="117">
        <f t="shared" si="150"/>
        <v>0</v>
      </c>
      <c r="BB107" s="113">
        <f t="shared" si="151"/>
        <v>0</v>
      </c>
      <c r="BC107" s="113">
        <f t="shared" si="152"/>
        <v>0</v>
      </c>
      <c r="BD107" s="118">
        <f t="shared" si="153"/>
        <v>0.47333333333333338</v>
      </c>
      <c r="BE107" s="114">
        <f t="shared" si="154"/>
        <v>0</v>
      </c>
      <c r="BF107" s="113">
        <f t="shared" si="155"/>
        <v>0</v>
      </c>
      <c r="BG107" s="113">
        <f t="shared" si="156"/>
        <v>0</v>
      </c>
      <c r="BH107" s="118">
        <f t="shared" si="157"/>
        <v>0.47333333333333338</v>
      </c>
      <c r="BI107" s="117">
        <f t="shared" si="158"/>
        <v>0</v>
      </c>
      <c r="BJ107" s="113">
        <f t="shared" si="159"/>
        <v>0</v>
      </c>
      <c r="BK107" s="113">
        <f t="shared" si="160"/>
        <v>0</v>
      </c>
      <c r="BL107" s="118">
        <f t="shared" si="161"/>
        <v>0.47333333333333338</v>
      </c>
      <c r="BM107" s="117">
        <f t="shared" si="162"/>
        <v>0</v>
      </c>
      <c r="BN107" s="113">
        <f t="shared" si="163"/>
        <v>0</v>
      </c>
      <c r="BO107" s="113">
        <f t="shared" si="164"/>
        <v>0</v>
      </c>
      <c r="BP107" s="118">
        <f t="shared" si="165"/>
        <v>0.47333333333333338</v>
      </c>
      <c r="BQ107" s="117">
        <f t="shared" si="166"/>
        <v>0</v>
      </c>
      <c r="BR107" s="113">
        <f t="shared" si="167"/>
        <v>0</v>
      </c>
      <c r="BS107" s="113">
        <f t="shared" si="168"/>
        <v>0</v>
      </c>
      <c r="BT107" s="118">
        <f t="shared" si="169"/>
        <v>0.47333333333333338</v>
      </c>
      <c r="BU107" s="117">
        <f t="shared" si="170"/>
        <v>0</v>
      </c>
      <c r="BV107" s="113">
        <f t="shared" si="171"/>
        <v>0</v>
      </c>
      <c r="BW107" s="113">
        <f t="shared" si="172"/>
        <v>0</v>
      </c>
      <c r="BX107" s="118">
        <f t="shared" si="173"/>
        <v>0.47333333333333338</v>
      </c>
      <c r="BY107" s="117">
        <f t="shared" si="174"/>
        <v>0</v>
      </c>
      <c r="BZ107" s="113">
        <f t="shared" si="175"/>
        <v>0</v>
      </c>
      <c r="CA107" s="113">
        <f t="shared" si="176"/>
        <v>0</v>
      </c>
      <c r="CB107" s="118">
        <f t="shared" si="177"/>
        <v>0.47333333333333338</v>
      </c>
      <c r="CC107"/>
      <c r="CD107"/>
      <c r="CE107" s="114">
        <f t="shared" si="182"/>
        <v>0.47333333333333338</v>
      </c>
      <c r="CF107" s="114">
        <f t="shared" si="183"/>
        <v>0</v>
      </c>
      <c r="CG107" s="114">
        <f t="shared" si="184"/>
        <v>0</v>
      </c>
      <c r="CH107" s="114">
        <f t="shared" si="185"/>
        <v>0</v>
      </c>
      <c r="CI107" s="114"/>
      <c r="CJ107" s="114">
        <v>13</v>
      </c>
      <c r="CK107" s="113">
        <v>1</v>
      </c>
      <c r="CL107" s="113">
        <f t="shared" si="194"/>
        <v>2</v>
      </c>
      <c r="CM107" s="113">
        <f t="shared" si="194"/>
        <v>3</v>
      </c>
      <c r="CN107" s="113">
        <f t="shared" si="194"/>
        <v>4</v>
      </c>
      <c r="DB107" s="88"/>
      <c r="DC107" s="88"/>
      <c r="DD107" s="88"/>
      <c r="DE107" s="88"/>
      <c r="DF107" s="88"/>
      <c r="DG107" s="40"/>
      <c r="DH107" s="88"/>
    </row>
    <row r="108" spans="1:112" x14ac:dyDescent="0.25">
      <c r="A108" s="305" t="s">
        <v>438</v>
      </c>
      <c r="B108" s="306" t="s">
        <v>579</v>
      </c>
      <c r="C108" s="315">
        <f t="shared" si="190"/>
        <v>0</v>
      </c>
      <c r="D108" s="308">
        <v>0</v>
      </c>
      <c r="E108" s="315">
        <f t="shared" si="188"/>
        <v>0</v>
      </c>
      <c r="F108" s="307">
        <v>0</v>
      </c>
      <c r="G108" s="309" t="s">
        <v>213</v>
      </c>
      <c r="H108" s="308" t="s">
        <v>546</v>
      </c>
      <c r="I108" s="310" t="s">
        <v>422</v>
      </c>
      <c r="J108" s="311">
        <v>3500</v>
      </c>
      <c r="K108" s="311">
        <v>30000</v>
      </c>
      <c r="L108" s="312">
        <v>800000</v>
      </c>
      <c r="M108" s="313">
        <f t="shared" si="186"/>
        <v>0</v>
      </c>
      <c r="N108" s="314">
        <f t="shared" si="195"/>
        <v>0</v>
      </c>
      <c r="O108" s="139">
        <f t="shared" si="193"/>
        <v>0</v>
      </c>
      <c r="P108" s="133">
        <f t="shared" si="125"/>
        <v>0</v>
      </c>
      <c r="Q108" s="80">
        <f t="shared" si="126"/>
        <v>0</v>
      </c>
      <c r="R108" s="319">
        <f t="shared" si="187"/>
        <v>0</v>
      </c>
      <c r="S108" s="320">
        <f t="shared" si="191"/>
        <v>0</v>
      </c>
      <c r="T108" s="320">
        <f t="shared" si="192"/>
        <v>0</v>
      </c>
      <c r="U108" s="321">
        <f t="shared" si="189"/>
        <v>0.47333333333333338</v>
      </c>
      <c r="V108"/>
      <c r="W108" s="424">
        <f t="shared" si="180"/>
        <v>0</v>
      </c>
      <c r="X108" s="77">
        <f t="shared" si="181"/>
        <v>0</v>
      </c>
      <c r="Y108" s="77">
        <f t="shared" si="127"/>
        <v>0</v>
      </c>
      <c r="Z108" s="75">
        <f>'Project description'!$I$6</f>
        <v>1.79</v>
      </c>
      <c r="AA108" s="75">
        <f>VLOOKUP(G108,'Project description'!$H$21:$I$24,2,0)</f>
        <v>40000</v>
      </c>
      <c r="AB108" s="86">
        <f t="shared" si="128"/>
        <v>0</v>
      </c>
      <c r="AC108" s="144">
        <f t="shared" si="129"/>
        <v>0</v>
      </c>
      <c r="AD108" s="76">
        <f t="shared" si="130"/>
        <v>0</v>
      </c>
      <c r="AE108" s="76">
        <f t="shared" si="131"/>
        <v>0</v>
      </c>
      <c r="AF108" s="76">
        <f t="shared" si="132"/>
        <v>0</v>
      </c>
      <c r="AG108" s="66">
        <f t="shared" si="133"/>
        <v>0</v>
      </c>
      <c r="AH108" s="67" t="str">
        <f t="shared" si="134"/>
        <v>AccelReached</v>
      </c>
      <c r="AI108" s="66">
        <f t="shared" si="135"/>
        <v>0</v>
      </c>
      <c r="AJ108" s="68">
        <f t="shared" si="136"/>
        <v>0</v>
      </c>
      <c r="AK108" s="61">
        <f t="shared" si="137"/>
        <v>0</v>
      </c>
      <c r="AL108" s="62">
        <f t="shared" si="138"/>
        <v>0</v>
      </c>
      <c r="AM108" s="61">
        <f t="shared" si="139"/>
        <v>0</v>
      </c>
      <c r="AN108" s="61">
        <f t="shared" si="140"/>
        <v>0</v>
      </c>
      <c r="AO108" s="69" t="str">
        <f t="shared" si="141"/>
        <v>AccelLimited</v>
      </c>
      <c r="AP108" s="61">
        <f t="shared" si="142"/>
        <v>0</v>
      </c>
      <c r="AQ108" s="71">
        <f t="shared" si="143"/>
        <v>0</v>
      </c>
      <c r="AR108" s="64">
        <f t="shared" si="144"/>
        <v>0</v>
      </c>
      <c r="AS108" s="72">
        <f t="shared" si="145"/>
        <v>0</v>
      </c>
      <c r="AT108" s="79">
        <f t="shared" si="146"/>
        <v>0</v>
      </c>
      <c r="AU108" s="76">
        <f t="shared" si="147"/>
        <v>0</v>
      </c>
      <c r="AV108"/>
      <c r="AW108" s="117">
        <f t="shared" si="148"/>
        <v>0</v>
      </c>
      <c r="AX108"/>
      <c r="AY108"/>
      <c r="AZ108" s="118">
        <f t="shared" si="149"/>
        <v>0.47333333333333338</v>
      </c>
      <c r="BA108" s="117">
        <f t="shared" si="150"/>
        <v>0</v>
      </c>
      <c r="BB108" s="113">
        <f t="shared" si="151"/>
        <v>0</v>
      </c>
      <c r="BC108" s="113">
        <f t="shared" si="152"/>
        <v>0</v>
      </c>
      <c r="BD108" s="118">
        <f t="shared" si="153"/>
        <v>0.47333333333333338</v>
      </c>
      <c r="BE108" s="114">
        <f t="shared" si="154"/>
        <v>0</v>
      </c>
      <c r="BF108" s="113">
        <f t="shared" si="155"/>
        <v>0</v>
      </c>
      <c r="BG108" s="113">
        <f t="shared" si="156"/>
        <v>0</v>
      </c>
      <c r="BH108" s="118">
        <f t="shared" si="157"/>
        <v>0.47333333333333338</v>
      </c>
      <c r="BI108" s="117">
        <f t="shared" si="158"/>
        <v>0</v>
      </c>
      <c r="BJ108" s="113">
        <f t="shared" si="159"/>
        <v>0</v>
      </c>
      <c r="BK108" s="113">
        <f t="shared" si="160"/>
        <v>0</v>
      </c>
      <c r="BL108" s="118">
        <f t="shared" si="161"/>
        <v>0.47333333333333338</v>
      </c>
      <c r="BM108" s="117">
        <f t="shared" si="162"/>
        <v>0</v>
      </c>
      <c r="BN108" s="113">
        <f t="shared" si="163"/>
        <v>0</v>
      </c>
      <c r="BO108" s="113">
        <f t="shared" si="164"/>
        <v>0</v>
      </c>
      <c r="BP108" s="118">
        <f t="shared" si="165"/>
        <v>0.47333333333333338</v>
      </c>
      <c r="BQ108" s="117">
        <f t="shared" si="166"/>
        <v>0</v>
      </c>
      <c r="BR108" s="113">
        <f t="shared" si="167"/>
        <v>0</v>
      </c>
      <c r="BS108" s="113">
        <f t="shared" si="168"/>
        <v>0</v>
      </c>
      <c r="BT108" s="118">
        <f t="shared" si="169"/>
        <v>0.47333333333333338</v>
      </c>
      <c r="BU108" s="117">
        <f t="shared" si="170"/>
        <v>0</v>
      </c>
      <c r="BV108" s="113">
        <f t="shared" si="171"/>
        <v>0</v>
      </c>
      <c r="BW108" s="113">
        <f t="shared" si="172"/>
        <v>0</v>
      </c>
      <c r="BX108" s="118">
        <f t="shared" si="173"/>
        <v>0.47333333333333338</v>
      </c>
      <c r="BY108" s="117">
        <f t="shared" si="174"/>
        <v>0</v>
      </c>
      <c r="BZ108" s="113">
        <f t="shared" si="175"/>
        <v>0</v>
      </c>
      <c r="CA108" s="113">
        <f t="shared" si="176"/>
        <v>0</v>
      </c>
      <c r="CB108" s="118">
        <f t="shared" si="177"/>
        <v>0.47333333333333338</v>
      </c>
      <c r="CC108"/>
      <c r="CD108"/>
      <c r="CE108" s="114">
        <f t="shared" si="182"/>
        <v>0.47333333333333338</v>
      </c>
      <c r="CF108" s="114">
        <f t="shared" si="183"/>
        <v>0</v>
      </c>
      <c r="CG108" s="114">
        <f t="shared" si="184"/>
        <v>0</v>
      </c>
      <c r="CH108" s="114">
        <f t="shared" si="185"/>
        <v>0</v>
      </c>
      <c r="CI108" s="114"/>
      <c r="CJ108" s="114">
        <v>13</v>
      </c>
      <c r="CK108" s="113">
        <v>5</v>
      </c>
      <c r="CL108" s="113">
        <f t="shared" si="194"/>
        <v>6</v>
      </c>
      <c r="CM108" s="113">
        <f t="shared" si="194"/>
        <v>7</v>
      </c>
      <c r="CN108" s="113">
        <f t="shared" si="194"/>
        <v>8</v>
      </c>
      <c r="DB108" s="88"/>
      <c r="DC108" s="88"/>
      <c r="DD108" s="88"/>
      <c r="DE108" s="88"/>
      <c r="DF108" s="88"/>
      <c r="DG108" s="40"/>
      <c r="DH108" s="88"/>
    </row>
    <row r="109" spans="1:112" x14ac:dyDescent="0.25">
      <c r="A109" s="93" t="s">
        <v>438</v>
      </c>
      <c r="B109" s="282" t="s">
        <v>579</v>
      </c>
      <c r="C109" s="140">
        <f t="shared" si="190"/>
        <v>0</v>
      </c>
      <c r="D109" s="89">
        <v>0</v>
      </c>
      <c r="E109" s="140">
        <f t="shared" si="188"/>
        <v>0</v>
      </c>
      <c r="F109" s="41">
        <v>0</v>
      </c>
      <c r="G109" s="98" t="s">
        <v>213</v>
      </c>
      <c r="H109" s="171" t="s">
        <v>546</v>
      </c>
      <c r="I109" s="137" t="s">
        <v>422</v>
      </c>
      <c r="J109" s="132">
        <v>3500</v>
      </c>
      <c r="K109" s="132">
        <v>30000</v>
      </c>
      <c r="L109" s="148">
        <v>800000</v>
      </c>
      <c r="M109" s="151">
        <f t="shared" si="186"/>
        <v>0</v>
      </c>
      <c r="N109" s="139">
        <f t="shared" si="195"/>
        <v>0</v>
      </c>
      <c r="O109" s="139">
        <f t="shared" si="193"/>
        <v>0</v>
      </c>
      <c r="P109" s="133">
        <f t="shared" si="125"/>
        <v>0</v>
      </c>
      <c r="Q109" s="80">
        <f t="shared" si="126"/>
        <v>0</v>
      </c>
      <c r="R109" s="322">
        <f t="shared" si="187"/>
        <v>0</v>
      </c>
      <c r="S109" s="323">
        <f t="shared" si="191"/>
        <v>0</v>
      </c>
      <c r="T109" s="323">
        <f t="shared" si="192"/>
        <v>0</v>
      </c>
      <c r="U109" s="324">
        <f t="shared" si="189"/>
        <v>0.47333333333333338</v>
      </c>
      <c r="V109"/>
      <c r="W109" s="424">
        <f t="shared" si="180"/>
        <v>0</v>
      </c>
      <c r="X109" s="77">
        <f t="shared" si="181"/>
        <v>0</v>
      </c>
      <c r="Y109" s="77">
        <f t="shared" si="127"/>
        <v>0</v>
      </c>
      <c r="Z109" s="75">
        <f>'Project description'!$I$6</f>
        <v>1.79</v>
      </c>
      <c r="AA109" s="75">
        <f>VLOOKUP(G109,'Project description'!$H$21:$I$24,2,0)</f>
        <v>40000</v>
      </c>
      <c r="AB109" s="86">
        <f t="shared" si="128"/>
        <v>0</v>
      </c>
      <c r="AC109" s="144">
        <f t="shared" si="129"/>
        <v>0</v>
      </c>
      <c r="AD109" s="76">
        <f t="shared" si="130"/>
        <v>0</v>
      </c>
      <c r="AE109" s="76">
        <f t="shared" si="131"/>
        <v>0</v>
      </c>
      <c r="AF109" s="76">
        <f t="shared" si="132"/>
        <v>0</v>
      </c>
      <c r="AG109" s="66">
        <f t="shared" si="133"/>
        <v>0</v>
      </c>
      <c r="AH109" s="67" t="str">
        <f t="shared" si="134"/>
        <v>AccelReached</v>
      </c>
      <c r="AI109" s="66">
        <f t="shared" si="135"/>
        <v>0</v>
      </c>
      <c r="AJ109" s="68">
        <f t="shared" si="136"/>
        <v>0</v>
      </c>
      <c r="AK109" s="61">
        <f t="shared" si="137"/>
        <v>0</v>
      </c>
      <c r="AL109" s="62">
        <f t="shared" si="138"/>
        <v>0</v>
      </c>
      <c r="AM109" s="61">
        <f t="shared" si="139"/>
        <v>0</v>
      </c>
      <c r="AN109" s="61">
        <f t="shared" si="140"/>
        <v>0</v>
      </c>
      <c r="AO109" s="69" t="str">
        <f t="shared" si="141"/>
        <v>AccelLimited</v>
      </c>
      <c r="AP109" s="61">
        <f t="shared" si="142"/>
        <v>0</v>
      </c>
      <c r="AQ109" s="71">
        <f t="shared" si="143"/>
        <v>0</v>
      </c>
      <c r="AR109" s="64">
        <f t="shared" si="144"/>
        <v>0</v>
      </c>
      <c r="AS109" s="72">
        <f t="shared" si="145"/>
        <v>0</v>
      </c>
      <c r="AT109" s="79">
        <f t="shared" si="146"/>
        <v>0</v>
      </c>
      <c r="AU109" s="76">
        <f t="shared" si="147"/>
        <v>0</v>
      </c>
      <c r="AV109"/>
      <c r="AW109" s="117">
        <f t="shared" si="148"/>
        <v>0</v>
      </c>
      <c r="AX109"/>
      <c r="AY109"/>
      <c r="AZ109" s="118">
        <f t="shared" si="149"/>
        <v>0.47333333333333338</v>
      </c>
      <c r="BA109" s="117">
        <f t="shared" si="150"/>
        <v>0</v>
      </c>
      <c r="BB109" s="113">
        <f t="shared" si="151"/>
        <v>0</v>
      </c>
      <c r="BC109" s="113">
        <f t="shared" si="152"/>
        <v>0</v>
      </c>
      <c r="BD109" s="118">
        <f t="shared" si="153"/>
        <v>0.47333333333333338</v>
      </c>
      <c r="BE109" s="114">
        <f t="shared" si="154"/>
        <v>0</v>
      </c>
      <c r="BF109" s="113">
        <f t="shared" si="155"/>
        <v>0</v>
      </c>
      <c r="BG109" s="113">
        <f t="shared" si="156"/>
        <v>0</v>
      </c>
      <c r="BH109" s="118">
        <f t="shared" si="157"/>
        <v>0.47333333333333338</v>
      </c>
      <c r="BI109" s="117">
        <f t="shared" si="158"/>
        <v>0</v>
      </c>
      <c r="BJ109" s="113">
        <f t="shared" si="159"/>
        <v>0</v>
      </c>
      <c r="BK109" s="113">
        <f t="shared" si="160"/>
        <v>0</v>
      </c>
      <c r="BL109" s="118">
        <f t="shared" si="161"/>
        <v>0.47333333333333338</v>
      </c>
      <c r="BM109" s="117">
        <f t="shared" si="162"/>
        <v>0</v>
      </c>
      <c r="BN109" s="113">
        <f t="shared" si="163"/>
        <v>0</v>
      </c>
      <c r="BO109" s="113">
        <f t="shared" si="164"/>
        <v>0</v>
      </c>
      <c r="BP109" s="118">
        <f t="shared" si="165"/>
        <v>0.47333333333333338</v>
      </c>
      <c r="BQ109" s="117">
        <f t="shared" si="166"/>
        <v>0</v>
      </c>
      <c r="BR109" s="113">
        <f t="shared" si="167"/>
        <v>0</v>
      </c>
      <c r="BS109" s="113">
        <f t="shared" si="168"/>
        <v>0</v>
      </c>
      <c r="BT109" s="118">
        <f t="shared" si="169"/>
        <v>0.47333333333333338</v>
      </c>
      <c r="BU109" s="117">
        <f t="shared" si="170"/>
        <v>0</v>
      </c>
      <c r="BV109" s="113">
        <f t="shared" si="171"/>
        <v>0</v>
      </c>
      <c r="BW109" s="113">
        <f t="shared" si="172"/>
        <v>0</v>
      </c>
      <c r="BX109" s="118">
        <f t="shared" si="173"/>
        <v>0.47333333333333338</v>
      </c>
      <c r="BY109" s="117">
        <f t="shared" si="174"/>
        <v>0</v>
      </c>
      <c r="BZ109" s="113">
        <f t="shared" si="175"/>
        <v>0</v>
      </c>
      <c r="CA109" s="113">
        <f t="shared" si="176"/>
        <v>0</v>
      </c>
      <c r="CB109" s="118">
        <f t="shared" si="177"/>
        <v>0.47333333333333338</v>
      </c>
      <c r="CC109"/>
      <c r="CD109"/>
      <c r="CE109" s="114">
        <f t="shared" si="182"/>
        <v>0.47333333333333338</v>
      </c>
      <c r="CF109" s="114">
        <f t="shared" si="183"/>
        <v>0</v>
      </c>
      <c r="CG109" s="114">
        <f t="shared" si="184"/>
        <v>0</v>
      </c>
      <c r="CH109" s="114">
        <f t="shared" si="185"/>
        <v>0</v>
      </c>
      <c r="CI109" s="114"/>
      <c r="CJ109" s="114">
        <v>13</v>
      </c>
      <c r="CK109" s="113">
        <v>9</v>
      </c>
      <c r="CL109" s="113">
        <f t="shared" si="194"/>
        <v>10</v>
      </c>
      <c r="CM109" s="113">
        <f t="shared" si="194"/>
        <v>11</v>
      </c>
      <c r="CN109" s="113">
        <f t="shared" si="194"/>
        <v>12</v>
      </c>
      <c r="DB109" s="88"/>
      <c r="DC109" s="88"/>
      <c r="DD109" s="88"/>
      <c r="DE109" s="88"/>
      <c r="DF109" s="88"/>
      <c r="DG109" s="40"/>
      <c r="DH109" s="88"/>
    </row>
    <row r="110" spans="1:112" x14ac:dyDescent="0.25">
      <c r="A110" s="305" t="s">
        <v>438</v>
      </c>
      <c r="B110" s="306" t="s">
        <v>579</v>
      </c>
      <c r="C110" s="315">
        <f t="shared" si="190"/>
        <v>0</v>
      </c>
      <c r="D110" s="308">
        <v>0</v>
      </c>
      <c r="E110" s="315">
        <f t="shared" si="188"/>
        <v>0</v>
      </c>
      <c r="F110" s="307">
        <v>0</v>
      </c>
      <c r="G110" s="309" t="s">
        <v>213</v>
      </c>
      <c r="H110" s="308" t="s">
        <v>546</v>
      </c>
      <c r="I110" s="310" t="s">
        <v>422</v>
      </c>
      <c r="J110" s="311">
        <v>3500</v>
      </c>
      <c r="K110" s="311">
        <v>30000</v>
      </c>
      <c r="L110" s="312">
        <v>800000</v>
      </c>
      <c r="M110" s="313">
        <f t="shared" si="186"/>
        <v>0</v>
      </c>
      <c r="N110" s="314">
        <f t="shared" si="195"/>
        <v>0</v>
      </c>
      <c r="O110" s="139">
        <f t="shared" si="193"/>
        <v>0</v>
      </c>
      <c r="P110" s="133">
        <f t="shared" si="125"/>
        <v>0</v>
      </c>
      <c r="Q110" s="80">
        <f t="shared" si="126"/>
        <v>0</v>
      </c>
      <c r="R110" s="319">
        <f t="shared" si="187"/>
        <v>0</v>
      </c>
      <c r="S110" s="320">
        <f t="shared" si="191"/>
        <v>0</v>
      </c>
      <c r="T110" s="320">
        <f t="shared" si="192"/>
        <v>0</v>
      </c>
      <c r="U110" s="321">
        <f t="shared" si="189"/>
        <v>0.47333333333333338</v>
      </c>
      <c r="V110"/>
      <c r="W110" s="424">
        <f t="shared" si="180"/>
        <v>0</v>
      </c>
      <c r="X110" s="77">
        <f t="shared" si="181"/>
        <v>0</v>
      </c>
      <c r="Y110" s="77">
        <f t="shared" si="127"/>
        <v>0</v>
      </c>
      <c r="Z110" s="75">
        <f>'Project description'!$I$6</f>
        <v>1.79</v>
      </c>
      <c r="AA110" s="75">
        <f>VLOOKUP(G110,'Project description'!$H$21:$I$24,2,0)</f>
        <v>40000</v>
      </c>
      <c r="AB110" s="86">
        <f t="shared" si="128"/>
        <v>0</v>
      </c>
      <c r="AC110" s="144">
        <f t="shared" si="129"/>
        <v>0</v>
      </c>
      <c r="AD110" s="76">
        <f t="shared" si="130"/>
        <v>0</v>
      </c>
      <c r="AE110" s="76">
        <f t="shared" si="131"/>
        <v>0</v>
      </c>
      <c r="AF110" s="76">
        <f t="shared" si="132"/>
        <v>0</v>
      </c>
      <c r="AG110" s="66">
        <f t="shared" si="133"/>
        <v>0</v>
      </c>
      <c r="AH110" s="67" t="str">
        <f t="shared" si="134"/>
        <v>AccelReached</v>
      </c>
      <c r="AI110" s="66">
        <f t="shared" si="135"/>
        <v>0</v>
      </c>
      <c r="AJ110" s="68">
        <f t="shared" si="136"/>
        <v>0</v>
      </c>
      <c r="AK110" s="61">
        <f t="shared" si="137"/>
        <v>0</v>
      </c>
      <c r="AL110" s="62">
        <f t="shared" si="138"/>
        <v>0</v>
      </c>
      <c r="AM110" s="61">
        <f t="shared" si="139"/>
        <v>0</v>
      </c>
      <c r="AN110" s="61">
        <f t="shared" si="140"/>
        <v>0</v>
      </c>
      <c r="AO110" s="69" t="str">
        <f t="shared" si="141"/>
        <v>AccelLimited</v>
      </c>
      <c r="AP110" s="61">
        <f t="shared" si="142"/>
        <v>0</v>
      </c>
      <c r="AQ110" s="71">
        <f t="shared" si="143"/>
        <v>0</v>
      </c>
      <c r="AR110" s="64">
        <f t="shared" si="144"/>
        <v>0</v>
      </c>
      <c r="AS110" s="72">
        <f t="shared" si="145"/>
        <v>0</v>
      </c>
      <c r="AT110" s="79">
        <f t="shared" si="146"/>
        <v>0</v>
      </c>
      <c r="AU110" s="76">
        <f t="shared" si="147"/>
        <v>0</v>
      </c>
      <c r="AV110"/>
      <c r="AW110" s="117">
        <f t="shared" si="148"/>
        <v>0</v>
      </c>
      <c r="AX110"/>
      <c r="AY110"/>
      <c r="AZ110" s="118">
        <f t="shared" si="149"/>
        <v>0.47333333333333338</v>
      </c>
      <c r="BA110" s="117">
        <f t="shared" si="150"/>
        <v>0</v>
      </c>
      <c r="BB110" s="113">
        <f t="shared" si="151"/>
        <v>0</v>
      </c>
      <c r="BC110" s="113">
        <f t="shared" si="152"/>
        <v>0</v>
      </c>
      <c r="BD110" s="118">
        <f t="shared" si="153"/>
        <v>0.47333333333333338</v>
      </c>
      <c r="BE110" s="114">
        <f t="shared" si="154"/>
        <v>0</v>
      </c>
      <c r="BF110" s="113">
        <f t="shared" si="155"/>
        <v>0</v>
      </c>
      <c r="BG110" s="113">
        <f t="shared" si="156"/>
        <v>0</v>
      </c>
      <c r="BH110" s="118">
        <f t="shared" si="157"/>
        <v>0.47333333333333338</v>
      </c>
      <c r="BI110" s="117">
        <f t="shared" si="158"/>
        <v>0</v>
      </c>
      <c r="BJ110" s="113">
        <f t="shared" si="159"/>
        <v>0</v>
      </c>
      <c r="BK110" s="113">
        <f t="shared" si="160"/>
        <v>0</v>
      </c>
      <c r="BL110" s="118">
        <f t="shared" si="161"/>
        <v>0.47333333333333338</v>
      </c>
      <c r="BM110" s="117">
        <f t="shared" si="162"/>
        <v>0</v>
      </c>
      <c r="BN110" s="113">
        <f t="shared" si="163"/>
        <v>0</v>
      </c>
      <c r="BO110" s="113">
        <f t="shared" si="164"/>
        <v>0</v>
      </c>
      <c r="BP110" s="118">
        <f t="shared" si="165"/>
        <v>0.47333333333333338</v>
      </c>
      <c r="BQ110" s="117">
        <f t="shared" si="166"/>
        <v>0</v>
      </c>
      <c r="BR110" s="113">
        <f t="shared" si="167"/>
        <v>0</v>
      </c>
      <c r="BS110" s="113">
        <f t="shared" si="168"/>
        <v>0</v>
      </c>
      <c r="BT110" s="118">
        <f t="shared" si="169"/>
        <v>0.47333333333333338</v>
      </c>
      <c r="BU110" s="117">
        <f t="shared" si="170"/>
        <v>0</v>
      </c>
      <c r="BV110" s="113">
        <f t="shared" si="171"/>
        <v>0</v>
      </c>
      <c r="BW110" s="113">
        <f t="shared" si="172"/>
        <v>0</v>
      </c>
      <c r="BX110" s="118">
        <f t="shared" si="173"/>
        <v>0.47333333333333338</v>
      </c>
      <c r="BY110" s="117">
        <f t="shared" si="174"/>
        <v>0</v>
      </c>
      <c r="BZ110" s="113">
        <f t="shared" si="175"/>
        <v>0</v>
      </c>
      <c r="CA110" s="113">
        <f t="shared" si="176"/>
        <v>0</v>
      </c>
      <c r="CB110" s="118">
        <f t="shared" si="177"/>
        <v>0.47333333333333338</v>
      </c>
      <c r="CC110"/>
      <c r="CD110"/>
      <c r="CE110" s="114">
        <f t="shared" si="182"/>
        <v>0.47333333333333338</v>
      </c>
      <c r="CF110" s="114">
        <f t="shared" si="183"/>
        <v>0</v>
      </c>
      <c r="CG110" s="114">
        <f t="shared" si="184"/>
        <v>0</v>
      </c>
      <c r="CH110" s="114">
        <f t="shared" si="185"/>
        <v>0</v>
      </c>
      <c r="CI110" s="114"/>
      <c r="CJ110" s="114">
        <v>13</v>
      </c>
      <c r="CK110" s="113">
        <v>13</v>
      </c>
      <c r="CL110" s="113">
        <f t="shared" si="194"/>
        <v>14</v>
      </c>
      <c r="CM110" s="113">
        <f t="shared" si="194"/>
        <v>15</v>
      </c>
      <c r="CN110" s="113">
        <f t="shared" si="194"/>
        <v>16</v>
      </c>
      <c r="DB110" s="88"/>
      <c r="DC110" s="88"/>
      <c r="DD110" s="88"/>
      <c r="DE110" s="88"/>
      <c r="DF110" s="88"/>
      <c r="DG110" s="40"/>
      <c r="DH110" s="88"/>
    </row>
    <row r="111" spans="1:112" x14ac:dyDescent="0.25">
      <c r="A111" s="93" t="s">
        <v>438</v>
      </c>
      <c r="B111" s="282" t="s">
        <v>579</v>
      </c>
      <c r="C111" s="140">
        <f t="shared" si="190"/>
        <v>0</v>
      </c>
      <c r="D111" s="89">
        <v>0</v>
      </c>
      <c r="E111" s="140">
        <f t="shared" si="188"/>
        <v>0</v>
      </c>
      <c r="F111" s="41">
        <v>0</v>
      </c>
      <c r="G111" s="98" t="s">
        <v>213</v>
      </c>
      <c r="H111" s="171" t="s">
        <v>546</v>
      </c>
      <c r="I111" s="137" t="s">
        <v>422</v>
      </c>
      <c r="J111" s="132">
        <v>3500</v>
      </c>
      <c r="K111" s="132">
        <v>30000</v>
      </c>
      <c r="L111" s="148">
        <v>800000</v>
      </c>
      <c r="M111" s="151">
        <f t="shared" si="186"/>
        <v>0</v>
      </c>
      <c r="N111" s="139">
        <f t="shared" si="195"/>
        <v>0</v>
      </c>
      <c r="O111" s="139">
        <f t="shared" si="193"/>
        <v>0</v>
      </c>
      <c r="P111" s="133">
        <f t="shared" si="125"/>
        <v>0</v>
      </c>
      <c r="Q111" s="80">
        <f t="shared" si="126"/>
        <v>0</v>
      </c>
      <c r="R111" s="322">
        <f t="shared" si="187"/>
        <v>0</v>
      </c>
      <c r="S111" s="323">
        <f t="shared" si="191"/>
        <v>0</v>
      </c>
      <c r="T111" s="323">
        <f t="shared" si="192"/>
        <v>0</v>
      </c>
      <c r="U111" s="324">
        <f t="shared" si="189"/>
        <v>0.47333333333333338</v>
      </c>
      <c r="V111"/>
      <c r="W111" s="424">
        <f t="shared" si="180"/>
        <v>0</v>
      </c>
      <c r="X111" s="77">
        <f t="shared" si="181"/>
        <v>0</v>
      </c>
      <c r="Y111" s="77">
        <f t="shared" si="127"/>
        <v>0</v>
      </c>
      <c r="Z111" s="75">
        <f>'Project description'!$I$6</f>
        <v>1.79</v>
      </c>
      <c r="AA111" s="75">
        <f>VLOOKUP(G111,'Project description'!$H$21:$I$24,2,0)</f>
        <v>40000</v>
      </c>
      <c r="AB111" s="86">
        <f t="shared" si="128"/>
        <v>0</v>
      </c>
      <c r="AC111" s="144">
        <f t="shared" si="129"/>
        <v>0</v>
      </c>
      <c r="AD111" s="76">
        <f t="shared" si="130"/>
        <v>0</v>
      </c>
      <c r="AE111" s="76">
        <f t="shared" si="131"/>
        <v>0</v>
      </c>
      <c r="AF111" s="76">
        <f t="shared" si="132"/>
        <v>0</v>
      </c>
      <c r="AG111" s="66">
        <f t="shared" si="133"/>
        <v>0</v>
      </c>
      <c r="AH111" s="67" t="str">
        <f t="shared" si="134"/>
        <v>AccelReached</v>
      </c>
      <c r="AI111" s="66">
        <f t="shared" si="135"/>
        <v>0</v>
      </c>
      <c r="AJ111" s="68">
        <f t="shared" si="136"/>
        <v>0</v>
      </c>
      <c r="AK111" s="61">
        <f t="shared" si="137"/>
        <v>0</v>
      </c>
      <c r="AL111" s="62">
        <f t="shared" si="138"/>
        <v>0</v>
      </c>
      <c r="AM111" s="61">
        <f t="shared" si="139"/>
        <v>0</v>
      </c>
      <c r="AN111" s="61">
        <f t="shared" si="140"/>
        <v>0</v>
      </c>
      <c r="AO111" s="69" t="str">
        <f t="shared" si="141"/>
        <v>AccelLimited</v>
      </c>
      <c r="AP111" s="61">
        <f t="shared" si="142"/>
        <v>0</v>
      </c>
      <c r="AQ111" s="71">
        <f t="shared" si="143"/>
        <v>0</v>
      </c>
      <c r="AR111" s="64">
        <f t="shared" si="144"/>
        <v>0</v>
      </c>
      <c r="AS111" s="72">
        <f t="shared" si="145"/>
        <v>0</v>
      </c>
      <c r="AT111" s="79">
        <f t="shared" si="146"/>
        <v>0</v>
      </c>
      <c r="AU111" s="76">
        <f t="shared" si="147"/>
        <v>0</v>
      </c>
      <c r="AV111"/>
      <c r="AW111" s="117">
        <f t="shared" si="148"/>
        <v>0</v>
      </c>
      <c r="AX111"/>
      <c r="AY111"/>
      <c r="AZ111" s="118">
        <f t="shared" si="149"/>
        <v>0.47333333333333338</v>
      </c>
      <c r="BA111" s="117">
        <f t="shared" si="150"/>
        <v>0</v>
      </c>
      <c r="BB111" s="113">
        <f t="shared" si="151"/>
        <v>0</v>
      </c>
      <c r="BC111" s="113">
        <f t="shared" si="152"/>
        <v>0</v>
      </c>
      <c r="BD111" s="118">
        <f t="shared" si="153"/>
        <v>0.47333333333333338</v>
      </c>
      <c r="BE111" s="114">
        <f t="shared" si="154"/>
        <v>0</v>
      </c>
      <c r="BF111" s="113">
        <f t="shared" si="155"/>
        <v>0</v>
      </c>
      <c r="BG111" s="113">
        <f t="shared" si="156"/>
        <v>0</v>
      </c>
      <c r="BH111" s="118">
        <f t="shared" si="157"/>
        <v>0.47333333333333338</v>
      </c>
      <c r="BI111" s="117">
        <f t="shared" si="158"/>
        <v>0</v>
      </c>
      <c r="BJ111" s="113">
        <f t="shared" si="159"/>
        <v>0</v>
      </c>
      <c r="BK111" s="113">
        <f t="shared" si="160"/>
        <v>0</v>
      </c>
      <c r="BL111" s="118">
        <f t="shared" si="161"/>
        <v>0.47333333333333338</v>
      </c>
      <c r="BM111" s="117">
        <f t="shared" si="162"/>
        <v>0</v>
      </c>
      <c r="BN111" s="113">
        <f t="shared" si="163"/>
        <v>0</v>
      </c>
      <c r="BO111" s="113">
        <f t="shared" si="164"/>
        <v>0</v>
      </c>
      <c r="BP111" s="118">
        <f t="shared" si="165"/>
        <v>0.47333333333333338</v>
      </c>
      <c r="BQ111" s="117">
        <f t="shared" si="166"/>
        <v>0</v>
      </c>
      <c r="BR111" s="113">
        <f t="shared" si="167"/>
        <v>0</v>
      </c>
      <c r="BS111" s="113">
        <f t="shared" si="168"/>
        <v>0</v>
      </c>
      <c r="BT111" s="118">
        <f t="shared" si="169"/>
        <v>0.47333333333333338</v>
      </c>
      <c r="BU111" s="117">
        <f t="shared" si="170"/>
        <v>0</v>
      </c>
      <c r="BV111" s="113">
        <f t="shared" si="171"/>
        <v>0</v>
      </c>
      <c r="BW111" s="113">
        <f t="shared" si="172"/>
        <v>0</v>
      </c>
      <c r="BX111" s="118">
        <f t="shared" si="173"/>
        <v>0.47333333333333338</v>
      </c>
      <c r="BY111" s="117">
        <f t="shared" si="174"/>
        <v>0</v>
      </c>
      <c r="BZ111" s="113">
        <f t="shared" si="175"/>
        <v>0</v>
      </c>
      <c r="CA111" s="113">
        <f t="shared" si="176"/>
        <v>0</v>
      </c>
      <c r="CB111" s="118">
        <f t="shared" si="177"/>
        <v>0.47333333333333338</v>
      </c>
      <c r="CC111"/>
      <c r="CD111"/>
      <c r="CE111" s="114">
        <f t="shared" si="182"/>
        <v>0.47333333333333338</v>
      </c>
      <c r="CF111" s="114">
        <f t="shared" si="183"/>
        <v>0</v>
      </c>
      <c r="CG111" s="114">
        <f t="shared" si="184"/>
        <v>0</v>
      </c>
      <c r="CH111" s="114">
        <f t="shared" si="185"/>
        <v>0</v>
      </c>
      <c r="CI111" s="114"/>
      <c r="CJ111" s="114">
        <v>13</v>
      </c>
      <c r="CK111" s="113">
        <v>17</v>
      </c>
      <c r="CL111" s="113">
        <f t="shared" ref="CL111:CN130" si="196">CK111+1</f>
        <v>18</v>
      </c>
      <c r="CM111" s="113">
        <f t="shared" si="196"/>
        <v>19</v>
      </c>
      <c r="CN111" s="113">
        <f t="shared" si="196"/>
        <v>20</v>
      </c>
      <c r="DB111" s="88"/>
      <c r="DC111" s="88"/>
      <c r="DD111" s="88"/>
      <c r="DE111" s="88"/>
      <c r="DF111" s="88"/>
      <c r="DG111" s="40"/>
      <c r="DH111" s="88"/>
    </row>
    <row r="112" spans="1:112" x14ac:dyDescent="0.25">
      <c r="A112" s="305" t="s">
        <v>438</v>
      </c>
      <c r="B112" s="306" t="s">
        <v>579</v>
      </c>
      <c r="C112" s="315">
        <f t="shared" si="190"/>
        <v>0</v>
      </c>
      <c r="D112" s="308">
        <v>0</v>
      </c>
      <c r="E112" s="315">
        <f t="shared" si="188"/>
        <v>0</v>
      </c>
      <c r="F112" s="307">
        <v>0</v>
      </c>
      <c r="G112" s="309" t="s">
        <v>213</v>
      </c>
      <c r="H112" s="308" t="s">
        <v>546</v>
      </c>
      <c r="I112" s="310" t="s">
        <v>422</v>
      </c>
      <c r="J112" s="311">
        <v>3500</v>
      </c>
      <c r="K112" s="311">
        <v>30000</v>
      </c>
      <c r="L112" s="312">
        <v>800000</v>
      </c>
      <c r="M112" s="313">
        <f t="shared" si="186"/>
        <v>0</v>
      </c>
      <c r="N112" s="314">
        <f t="shared" si="195"/>
        <v>0</v>
      </c>
      <c r="O112" s="139">
        <f t="shared" si="193"/>
        <v>0</v>
      </c>
      <c r="P112" s="133">
        <f t="shared" si="125"/>
        <v>0</v>
      </c>
      <c r="Q112" s="80">
        <f t="shared" si="126"/>
        <v>0</v>
      </c>
      <c r="R112" s="319">
        <f t="shared" si="187"/>
        <v>0</v>
      </c>
      <c r="S112" s="320">
        <f t="shared" si="191"/>
        <v>0</v>
      </c>
      <c r="T112" s="320">
        <f t="shared" si="192"/>
        <v>0</v>
      </c>
      <c r="U112" s="321">
        <f t="shared" si="189"/>
        <v>0.47333333333333338</v>
      </c>
      <c r="V112"/>
      <c r="W112" s="424">
        <f t="shared" si="180"/>
        <v>0</v>
      </c>
      <c r="X112" s="77">
        <f t="shared" si="181"/>
        <v>0</v>
      </c>
      <c r="Y112" s="77">
        <f t="shared" si="127"/>
        <v>0</v>
      </c>
      <c r="Z112" s="75">
        <f>'Project description'!$I$6</f>
        <v>1.79</v>
      </c>
      <c r="AA112" s="75">
        <f>VLOOKUP(G112,'Project description'!$H$21:$I$24,2,0)</f>
        <v>40000</v>
      </c>
      <c r="AB112" s="86">
        <f t="shared" si="128"/>
        <v>0</v>
      </c>
      <c r="AC112" s="144">
        <f t="shared" si="129"/>
        <v>0</v>
      </c>
      <c r="AD112" s="76">
        <f t="shared" si="130"/>
        <v>0</v>
      </c>
      <c r="AE112" s="76">
        <f t="shared" si="131"/>
        <v>0</v>
      </c>
      <c r="AF112" s="76">
        <f t="shared" si="132"/>
        <v>0</v>
      </c>
      <c r="AG112" s="66">
        <f t="shared" si="133"/>
        <v>0</v>
      </c>
      <c r="AH112" s="67" t="str">
        <f t="shared" si="134"/>
        <v>AccelReached</v>
      </c>
      <c r="AI112" s="66">
        <f t="shared" si="135"/>
        <v>0</v>
      </c>
      <c r="AJ112" s="68">
        <f t="shared" si="136"/>
        <v>0</v>
      </c>
      <c r="AK112" s="61">
        <f t="shared" si="137"/>
        <v>0</v>
      </c>
      <c r="AL112" s="62">
        <f t="shared" si="138"/>
        <v>0</v>
      </c>
      <c r="AM112" s="61">
        <f t="shared" si="139"/>
        <v>0</v>
      </c>
      <c r="AN112" s="61">
        <f t="shared" si="140"/>
        <v>0</v>
      </c>
      <c r="AO112" s="69" t="str">
        <f t="shared" si="141"/>
        <v>AccelLimited</v>
      </c>
      <c r="AP112" s="61">
        <f t="shared" si="142"/>
        <v>0</v>
      </c>
      <c r="AQ112" s="71">
        <f t="shared" si="143"/>
        <v>0</v>
      </c>
      <c r="AR112" s="64">
        <f t="shared" si="144"/>
        <v>0</v>
      </c>
      <c r="AS112" s="72">
        <f t="shared" si="145"/>
        <v>0</v>
      </c>
      <c r="AT112" s="79">
        <f t="shared" si="146"/>
        <v>0</v>
      </c>
      <c r="AU112" s="76">
        <f t="shared" si="147"/>
        <v>0</v>
      </c>
      <c r="AV112"/>
      <c r="AW112" s="117">
        <f t="shared" si="148"/>
        <v>0</v>
      </c>
      <c r="AX112"/>
      <c r="AY112"/>
      <c r="AZ112" s="118">
        <f t="shared" si="149"/>
        <v>0.47333333333333338</v>
      </c>
      <c r="BA112" s="117">
        <f t="shared" si="150"/>
        <v>0</v>
      </c>
      <c r="BB112" s="113">
        <f t="shared" si="151"/>
        <v>0</v>
      </c>
      <c r="BC112" s="113">
        <f t="shared" si="152"/>
        <v>0</v>
      </c>
      <c r="BD112" s="118">
        <f t="shared" si="153"/>
        <v>0.47333333333333338</v>
      </c>
      <c r="BE112" s="114">
        <f t="shared" si="154"/>
        <v>0</v>
      </c>
      <c r="BF112" s="113">
        <f t="shared" si="155"/>
        <v>0</v>
      </c>
      <c r="BG112" s="113">
        <f t="shared" si="156"/>
        <v>0</v>
      </c>
      <c r="BH112" s="118">
        <f t="shared" si="157"/>
        <v>0.47333333333333338</v>
      </c>
      <c r="BI112" s="117">
        <f t="shared" si="158"/>
        <v>0</v>
      </c>
      <c r="BJ112" s="113">
        <f t="shared" si="159"/>
        <v>0</v>
      </c>
      <c r="BK112" s="113">
        <f t="shared" si="160"/>
        <v>0</v>
      </c>
      <c r="BL112" s="118">
        <f t="shared" si="161"/>
        <v>0.47333333333333338</v>
      </c>
      <c r="BM112" s="117">
        <f t="shared" si="162"/>
        <v>0</v>
      </c>
      <c r="BN112" s="113">
        <f t="shared" si="163"/>
        <v>0</v>
      </c>
      <c r="BO112" s="113">
        <f t="shared" si="164"/>
        <v>0</v>
      </c>
      <c r="BP112" s="118">
        <f t="shared" si="165"/>
        <v>0.47333333333333338</v>
      </c>
      <c r="BQ112" s="117">
        <f t="shared" si="166"/>
        <v>0</v>
      </c>
      <c r="BR112" s="113">
        <f t="shared" si="167"/>
        <v>0</v>
      </c>
      <c r="BS112" s="113">
        <f t="shared" si="168"/>
        <v>0</v>
      </c>
      <c r="BT112" s="118">
        <f t="shared" si="169"/>
        <v>0.47333333333333338</v>
      </c>
      <c r="BU112" s="117">
        <f t="shared" si="170"/>
        <v>0</v>
      </c>
      <c r="BV112" s="113">
        <f t="shared" si="171"/>
        <v>0</v>
      </c>
      <c r="BW112" s="113">
        <f t="shared" si="172"/>
        <v>0</v>
      </c>
      <c r="BX112" s="118">
        <f t="shared" si="173"/>
        <v>0.47333333333333338</v>
      </c>
      <c r="BY112" s="117">
        <f t="shared" si="174"/>
        <v>0</v>
      </c>
      <c r="BZ112" s="113">
        <f t="shared" si="175"/>
        <v>0</v>
      </c>
      <c r="CA112" s="113">
        <f t="shared" si="176"/>
        <v>0</v>
      </c>
      <c r="CB112" s="118">
        <f t="shared" si="177"/>
        <v>0.47333333333333338</v>
      </c>
      <c r="CC112"/>
      <c r="CD112"/>
      <c r="CE112" s="114">
        <f t="shared" si="182"/>
        <v>0.47333333333333338</v>
      </c>
      <c r="CF112" s="114">
        <f t="shared" si="183"/>
        <v>0</v>
      </c>
      <c r="CG112" s="114">
        <f t="shared" si="184"/>
        <v>0</v>
      </c>
      <c r="CH112" s="114">
        <f t="shared" si="185"/>
        <v>0</v>
      </c>
      <c r="CI112" s="114"/>
      <c r="CJ112" s="114">
        <v>13</v>
      </c>
      <c r="CK112" s="113">
        <v>21</v>
      </c>
      <c r="CL112" s="113">
        <f t="shared" si="196"/>
        <v>22</v>
      </c>
      <c r="CM112" s="113">
        <f t="shared" si="196"/>
        <v>23</v>
      </c>
      <c r="CN112" s="113">
        <f t="shared" si="196"/>
        <v>24</v>
      </c>
      <c r="DB112" s="88"/>
      <c r="DC112" s="88"/>
      <c r="DD112" s="88"/>
      <c r="DE112" s="88"/>
      <c r="DF112" s="88"/>
      <c r="DG112" s="40"/>
      <c r="DH112" s="88"/>
    </row>
    <row r="113" spans="1:112" x14ac:dyDescent="0.25">
      <c r="A113" s="93" t="s">
        <v>438</v>
      </c>
      <c r="B113" s="282" t="s">
        <v>579</v>
      </c>
      <c r="C113" s="140">
        <f t="shared" si="190"/>
        <v>0</v>
      </c>
      <c r="D113" s="89">
        <v>0</v>
      </c>
      <c r="E113" s="140">
        <f t="shared" si="188"/>
        <v>0</v>
      </c>
      <c r="F113" s="41">
        <v>0</v>
      </c>
      <c r="G113" s="98" t="s">
        <v>213</v>
      </c>
      <c r="H113" s="171" t="s">
        <v>546</v>
      </c>
      <c r="I113" s="137" t="s">
        <v>422</v>
      </c>
      <c r="J113" s="132">
        <v>3500</v>
      </c>
      <c r="K113" s="132">
        <v>30000</v>
      </c>
      <c r="L113" s="148">
        <v>800000</v>
      </c>
      <c r="M113" s="151">
        <f t="shared" si="186"/>
        <v>0</v>
      </c>
      <c r="N113" s="139">
        <f t="shared" si="195"/>
        <v>0</v>
      </c>
      <c r="O113" s="139">
        <f t="shared" si="193"/>
        <v>0</v>
      </c>
      <c r="P113" s="133">
        <f t="shared" si="125"/>
        <v>0</v>
      </c>
      <c r="Q113" s="80">
        <f t="shared" si="126"/>
        <v>0</v>
      </c>
      <c r="R113" s="322">
        <f t="shared" si="187"/>
        <v>0</v>
      </c>
      <c r="S113" s="323">
        <f t="shared" si="191"/>
        <v>0</v>
      </c>
      <c r="T113" s="323">
        <f t="shared" si="192"/>
        <v>0</v>
      </c>
      <c r="U113" s="324">
        <f t="shared" si="189"/>
        <v>0.47333333333333338</v>
      </c>
      <c r="V113"/>
      <c r="W113" s="424">
        <f t="shared" si="180"/>
        <v>0</v>
      </c>
      <c r="X113" s="77">
        <f t="shared" si="181"/>
        <v>0</v>
      </c>
      <c r="Y113" s="77">
        <f t="shared" si="127"/>
        <v>0</v>
      </c>
      <c r="Z113" s="75">
        <f>'Project description'!$I$6</f>
        <v>1.79</v>
      </c>
      <c r="AA113" s="75">
        <f>VLOOKUP(G113,'Project description'!$H$21:$I$24,2,0)</f>
        <v>40000</v>
      </c>
      <c r="AB113" s="86">
        <f t="shared" si="128"/>
        <v>0</v>
      </c>
      <c r="AC113" s="144">
        <f t="shared" si="129"/>
        <v>0</v>
      </c>
      <c r="AD113" s="76">
        <f t="shared" si="130"/>
        <v>0</v>
      </c>
      <c r="AE113" s="76">
        <f t="shared" si="131"/>
        <v>0</v>
      </c>
      <c r="AF113" s="76">
        <f t="shared" si="132"/>
        <v>0</v>
      </c>
      <c r="AG113" s="66">
        <f t="shared" si="133"/>
        <v>0</v>
      </c>
      <c r="AH113" s="67" t="str">
        <f t="shared" si="134"/>
        <v>AccelReached</v>
      </c>
      <c r="AI113" s="66">
        <f t="shared" si="135"/>
        <v>0</v>
      </c>
      <c r="AJ113" s="68">
        <f t="shared" si="136"/>
        <v>0</v>
      </c>
      <c r="AK113" s="61">
        <f t="shared" si="137"/>
        <v>0</v>
      </c>
      <c r="AL113" s="62">
        <f t="shared" si="138"/>
        <v>0</v>
      </c>
      <c r="AM113" s="61">
        <f t="shared" si="139"/>
        <v>0</v>
      </c>
      <c r="AN113" s="61">
        <f t="shared" si="140"/>
        <v>0</v>
      </c>
      <c r="AO113" s="69" t="str">
        <f t="shared" si="141"/>
        <v>AccelLimited</v>
      </c>
      <c r="AP113" s="61">
        <f t="shared" si="142"/>
        <v>0</v>
      </c>
      <c r="AQ113" s="71">
        <f t="shared" si="143"/>
        <v>0</v>
      </c>
      <c r="AR113" s="64">
        <f t="shared" si="144"/>
        <v>0</v>
      </c>
      <c r="AS113" s="72">
        <f t="shared" si="145"/>
        <v>0</v>
      </c>
      <c r="AT113" s="79">
        <f t="shared" si="146"/>
        <v>0</v>
      </c>
      <c r="AU113" s="76">
        <f t="shared" si="147"/>
        <v>0</v>
      </c>
      <c r="AV113"/>
      <c r="AW113" s="117">
        <f t="shared" si="148"/>
        <v>0</v>
      </c>
      <c r="AX113"/>
      <c r="AY113"/>
      <c r="AZ113" s="118">
        <f t="shared" si="149"/>
        <v>0.47333333333333338</v>
      </c>
      <c r="BA113" s="117">
        <f t="shared" si="150"/>
        <v>0</v>
      </c>
      <c r="BB113" s="113">
        <f t="shared" si="151"/>
        <v>0</v>
      </c>
      <c r="BC113" s="113">
        <f t="shared" si="152"/>
        <v>0</v>
      </c>
      <c r="BD113" s="118">
        <f t="shared" si="153"/>
        <v>0.47333333333333338</v>
      </c>
      <c r="BE113" s="114">
        <f t="shared" si="154"/>
        <v>0</v>
      </c>
      <c r="BF113" s="113">
        <f t="shared" si="155"/>
        <v>0</v>
      </c>
      <c r="BG113" s="113">
        <f t="shared" si="156"/>
        <v>0</v>
      </c>
      <c r="BH113" s="118">
        <f t="shared" si="157"/>
        <v>0.47333333333333338</v>
      </c>
      <c r="BI113" s="117">
        <f t="shared" si="158"/>
        <v>0</v>
      </c>
      <c r="BJ113" s="113">
        <f t="shared" si="159"/>
        <v>0</v>
      </c>
      <c r="BK113" s="113">
        <f t="shared" si="160"/>
        <v>0</v>
      </c>
      <c r="BL113" s="118">
        <f t="shared" si="161"/>
        <v>0.47333333333333338</v>
      </c>
      <c r="BM113" s="117">
        <f t="shared" si="162"/>
        <v>0</v>
      </c>
      <c r="BN113" s="113">
        <f t="shared" si="163"/>
        <v>0</v>
      </c>
      <c r="BO113" s="113">
        <f t="shared" si="164"/>
        <v>0</v>
      </c>
      <c r="BP113" s="118">
        <f t="shared" si="165"/>
        <v>0.47333333333333338</v>
      </c>
      <c r="BQ113" s="117">
        <f t="shared" si="166"/>
        <v>0</v>
      </c>
      <c r="BR113" s="113">
        <f t="shared" si="167"/>
        <v>0</v>
      </c>
      <c r="BS113" s="113">
        <f t="shared" si="168"/>
        <v>0</v>
      </c>
      <c r="BT113" s="118">
        <f t="shared" si="169"/>
        <v>0.47333333333333338</v>
      </c>
      <c r="BU113" s="117">
        <f t="shared" si="170"/>
        <v>0</v>
      </c>
      <c r="BV113" s="113">
        <f t="shared" si="171"/>
        <v>0</v>
      </c>
      <c r="BW113" s="113">
        <f t="shared" si="172"/>
        <v>0</v>
      </c>
      <c r="BX113" s="118">
        <f t="shared" si="173"/>
        <v>0.47333333333333338</v>
      </c>
      <c r="BY113" s="117">
        <f t="shared" si="174"/>
        <v>0</v>
      </c>
      <c r="BZ113" s="113">
        <f t="shared" si="175"/>
        <v>0</v>
      </c>
      <c r="CA113" s="113">
        <f t="shared" si="176"/>
        <v>0</v>
      </c>
      <c r="CB113" s="118">
        <f t="shared" si="177"/>
        <v>0.47333333333333338</v>
      </c>
      <c r="CC113"/>
      <c r="CD113"/>
      <c r="CE113" s="114">
        <f t="shared" si="182"/>
        <v>0.47333333333333338</v>
      </c>
      <c r="CF113" s="114">
        <f t="shared" si="183"/>
        <v>0</v>
      </c>
      <c r="CG113" s="114">
        <f t="shared" si="184"/>
        <v>0</v>
      </c>
      <c r="CH113" s="114">
        <f t="shared" si="185"/>
        <v>0</v>
      </c>
      <c r="CI113" s="114"/>
      <c r="CJ113" s="114">
        <v>13</v>
      </c>
      <c r="CK113" s="113">
        <v>25</v>
      </c>
      <c r="CL113" s="113">
        <f t="shared" si="196"/>
        <v>26</v>
      </c>
      <c r="CM113" s="113">
        <f t="shared" si="196"/>
        <v>27</v>
      </c>
      <c r="CN113" s="113">
        <f t="shared" si="196"/>
        <v>28</v>
      </c>
      <c r="DB113" s="88"/>
      <c r="DC113" s="88"/>
      <c r="DD113" s="88"/>
      <c r="DE113" s="88"/>
      <c r="DF113" s="88"/>
      <c r="DG113" s="40"/>
      <c r="DH113" s="88"/>
    </row>
    <row r="114" spans="1:112" x14ac:dyDescent="0.25">
      <c r="A114" s="305" t="s">
        <v>438</v>
      </c>
      <c r="B114" s="306" t="s">
        <v>579</v>
      </c>
      <c r="C114" s="315">
        <f t="shared" si="190"/>
        <v>0</v>
      </c>
      <c r="D114" s="308">
        <v>0</v>
      </c>
      <c r="E114" s="315">
        <f t="shared" si="188"/>
        <v>0</v>
      </c>
      <c r="F114" s="307">
        <v>0</v>
      </c>
      <c r="G114" s="309" t="s">
        <v>213</v>
      </c>
      <c r="H114" s="308" t="s">
        <v>546</v>
      </c>
      <c r="I114" s="310" t="s">
        <v>422</v>
      </c>
      <c r="J114" s="311">
        <v>3500</v>
      </c>
      <c r="K114" s="311">
        <v>30000</v>
      </c>
      <c r="L114" s="312">
        <v>800000</v>
      </c>
      <c r="M114" s="313">
        <f t="shared" si="186"/>
        <v>0</v>
      </c>
      <c r="N114" s="314">
        <f t="shared" si="195"/>
        <v>0</v>
      </c>
      <c r="O114" s="139">
        <f t="shared" si="193"/>
        <v>0</v>
      </c>
      <c r="P114" s="133">
        <f t="shared" si="125"/>
        <v>0</v>
      </c>
      <c r="Q114" s="80">
        <f t="shared" si="126"/>
        <v>0</v>
      </c>
      <c r="R114" s="319">
        <f t="shared" si="187"/>
        <v>0</v>
      </c>
      <c r="S114" s="320">
        <f t="shared" si="191"/>
        <v>0</v>
      </c>
      <c r="T114" s="320">
        <f t="shared" si="192"/>
        <v>0</v>
      </c>
      <c r="U114" s="321">
        <f t="shared" si="189"/>
        <v>0.47333333333333338</v>
      </c>
      <c r="V114"/>
      <c r="W114" s="424">
        <f t="shared" si="180"/>
        <v>0</v>
      </c>
      <c r="X114" s="77">
        <f t="shared" si="181"/>
        <v>0</v>
      </c>
      <c r="Y114" s="77">
        <f t="shared" si="127"/>
        <v>0</v>
      </c>
      <c r="Z114" s="75">
        <f>'Project description'!$I$6</f>
        <v>1.79</v>
      </c>
      <c r="AA114" s="75">
        <f>VLOOKUP(G114,'Project description'!$H$21:$I$24,2,0)</f>
        <v>40000</v>
      </c>
      <c r="AB114" s="86">
        <f t="shared" si="128"/>
        <v>0</v>
      </c>
      <c r="AC114" s="144">
        <f t="shared" si="129"/>
        <v>0</v>
      </c>
      <c r="AD114" s="76">
        <f t="shared" si="130"/>
        <v>0</v>
      </c>
      <c r="AE114" s="76">
        <f t="shared" si="131"/>
        <v>0</v>
      </c>
      <c r="AF114" s="76">
        <f t="shared" si="132"/>
        <v>0</v>
      </c>
      <c r="AG114" s="66">
        <f t="shared" si="133"/>
        <v>0</v>
      </c>
      <c r="AH114" s="67" t="str">
        <f t="shared" si="134"/>
        <v>AccelReached</v>
      </c>
      <c r="AI114" s="66">
        <f t="shared" si="135"/>
        <v>0</v>
      </c>
      <c r="AJ114" s="68">
        <f t="shared" si="136"/>
        <v>0</v>
      </c>
      <c r="AK114" s="61">
        <f t="shared" si="137"/>
        <v>0</v>
      </c>
      <c r="AL114" s="62">
        <f t="shared" si="138"/>
        <v>0</v>
      </c>
      <c r="AM114" s="61">
        <f t="shared" si="139"/>
        <v>0</v>
      </c>
      <c r="AN114" s="61">
        <f t="shared" si="140"/>
        <v>0</v>
      </c>
      <c r="AO114" s="69" t="str">
        <f t="shared" si="141"/>
        <v>AccelLimited</v>
      </c>
      <c r="AP114" s="61">
        <f t="shared" si="142"/>
        <v>0</v>
      </c>
      <c r="AQ114" s="71">
        <f t="shared" si="143"/>
        <v>0</v>
      </c>
      <c r="AR114" s="64">
        <f t="shared" si="144"/>
        <v>0</v>
      </c>
      <c r="AS114" s="72">
        <f t="shared" si="145"/>
        <v>0</v>
      </c>
      <c r="AT114" s="79">
        <f t="shared" si="146"/>
        <v>0</v>
      </c>
      <c r="AU114" s="76">
        <f t="shared" si="147"/>
        <v>0</v>
      </c>
      <c r="AV114"/>
      <c r="AW114" s="117">
        <f t="shared" si="148"/>
        <v>0</v>
      </c>
      <c r="AX114"/>
      <c r="AY114"/>
      <c r="AZ114" s="118">
        <f t="shared" si="149"/>
        <v>0.47333333333333338</v>
      </c>
      <c r="BA114" s="117">
        <f t="shared" si="150"/>
        <v>0</v>
      </c>
      <c r="BB114" s="113">
        <f t="shared" si="151"/>
        <v>0</v>
      </c>
      <c r="BC114" s="113">
        <f t="shared" si="152"/>
        <v>0</v>
      </c>
      <c r="BD114" s="118">
        <f t="shared" si="153"/>
        <v>0.47333333333333338</v>
      </c>
      <c r="BE114" s="114">
        <f t="shared" si="154"/>
        <v>0</v>
      </c>
      <c r="BF114" s="113">
        <f t="shared" si="155"/>
        <v>0</v>
      </c>
      <c r="BG114" s="113">
        <f t="shared" si="156"/>
        <v>0</v>
      </c>
      <c r="BH114" s="118">
        <f t="shared" si="157"/>
        <v>0.47333333333333338</v>
      </c>
      <c r="BI114" s="117">
        <f t="shared" si="158"/>
        <v>0</v>
      </c>
      <c r="BJ114" s="113">
        <f t="shared" si="159"/>
        <v>0</v>
      </c>
      <c r="BK114" s="113">
        <f t="shared" si="160"/>
        <v>0</v>
      </c>
      <c r="BL114" s="118">
        <f t="shared" si="161"/>
        <v>0.47333333333333338</v>
      </c>
      <c r="BM114" s="117">
        <f t="shared" si="162"/>
        <v>0</v>
      </c>
      <c r="BN114" s="113">
        <f t="shared" si="163"/>
        <v>0</v>
      </c>
      <c r="BO114" s="113">
        <f t="shared" si="164"/>
        <v>0</v>
      </c>
      <c r="BP114" s="118">
        <f t="shared" si="165"/>
        <v>0.47333333333333338</v>
      </c>
      <c r="BQ114" s="117">
        <f t="shared" si="166"/>
        <v>0</v>
      </c>
      <c r="BR114" s="113">
        <f t="shared" si="167"/>
        <v>0</v>
      </c>
      <c r="BS114" s="113">
        <f t="shared" si="168"/>
        <v>0</v>
      </c>
      <c r="BT114" s="118">
        <f t="shared" si="169"/>
        <v>0.47333333333333338</v>
      </c>
      <c r="BU114" s="117">
        <f t="shared" si="170"/>
        <v>0</v>
      </c>
      <c r="BV114" s="113">
        <f t="shared" si="171"/>
        <v>0</v>
      </c>
      <c r="BW114" s="113">
        <f t="shared" si="172"/>
        <v>0</v>
      </c>
      <c r="BX114" s="118">
        <f t="shared" si="173"/>
        <v>0.47333333333333338</v>
      </c>
      <c r="BY114" s="117">
        <f t="shared" si="174"/>
        <v>0</v>
      </c>
      <c r="BZ114" s="113">
        <f t="shared" si="175"/>
        <v>0</v>
      </c>
      <c r="CA114" s="113">
        <f t="shared" si="176"/>
        <v>0</v>
      </c>
      <c r="CB114" s="118">
        <f t="shared" si="177"/>
        <v>0.47333333333333338</v>
      </c>
      <c r="CC114"/>
      <c r="CD114"/>
      <c r="CE114" s="114">
        <f t="shared" si="182"/>
        <v>0.47333333333333338</v>
      </c>
      <c r="CF114" s="114">
        <f t="shared" si="183"/>
        <v>0</v>
      </c>
      <c r="CG114" s="114">
        <f t="shared" si="184"/>
        <v>0</v>
      </c>
      <c r="CH114" s="114">
        <f t="shared" si="185"/>
        <v>0</v>
      </c>
      <c r="CI114" s="114"/>
      <c r="CJ114" s="114">
        <v>13</v>
      </c>
      <c r="CK114" s="113">
        <v>29</v>
      </c>
      <c r="CL114" s="113">
        <f t="shared" si="196"/>
        <v>30</v>
      </c>
      <c r="CM114" s="113">
        <f t="shared" si="196"/>
        <v>31</v>
      </c>
      <c r="CN114" s="113">
        <f t="shared" si="196"/>
        <v>32</v>
      </c>
      <c r="DB114" s="88"/>
      <c r="DC114" s="88"/>
      <c r="DD114" s="88"/>
      <c r="DE114" s="88"/>
      <c r="DF114" s="88"/>
      <c r="DG114" s="40"/>
      <c r="DH114" s="88"/>
    </row>
    <row r="115" spans="1:112" x14ac:dyDescent="0.25">
      <c r="A115" s="93" t="s">
        <v>438</v>
      </c>
      <c r="B115" s="282" t="s">
        <v>579</v>
      </c>
      <c r="C115" s="140">
        <f t="shared" si="190"/>
        <v>0</v>
      </c>
      <c r="D115" s="89">
        <v>0</v>
      </c>
      <c r="E115" s="140">
        <f t="shared" si="188"/>
        <v>0</v>
      </c>
      <c r="F115" s="41">
        <v>0</v>
      </c>
      <c r="G115" s="98" t="s">
        <v>213</v>
      </c>
      <c r="H115" s="171" t="s">
        <v>546</v>
      </c>
      <c r="I115" s="137" t="s">
        <v>422</v>
      </c>
      <c r="J115" s="132">
        <v>3500</v>
      </c>
      <c r="K115" s="132">
        <v>30000</v>
      </c>
      <c r="L115" s="148">
        <v>800000</v>
      </c>
      <c r="M115" s="151">
        <f t="shared" si="186"/>
        <v>0</v>
      </c>
      <c r="N115" s="139">
        <f t="shared" si="195"/>
        <v>0</v>
      </c>
      <c r="O115" s="139">
        <f t="shared" ref="O115:O120" si="197">IF(AE115&lt;=0,0,IF(G115="Straight",IF(H115="Lifting",AU115/AI$3+AG$3+AM$3,AU115/AI$3+AG$3),IF(G115="180° Curve",IF(H115="Lifting",AU115/AI$4+AG$4+AM$4,AU115/AI$4+AG$4),IF(G115="45° Curve",IF(H115="Lifting",AU115/AI$5+AG$5+AM$5,AU115/AI$5+AG$5),IF(G115="22.5° Curve",IF(H115="Lifting",AU115/AI$6+AG$6+AM$6,AU115/AI$6+AG$6))))))</f>
        <v>0</v>
      </c>
      <c r="P115" s="133">
        <f t="shared" si="125"/>
        <v>0</v>
      </c>
      <c r="Q115" s="80">
        <f t="shared" si="126"/>
        <v>0</v>
      </c>
      <c r="R115" s="322">
        <f t="shared" si="187"/>
        <v>0</v>
      </c>
      <c r="S115" s="323">
        <f t="shared" si="191"/>
        <v>0</v>
      </c>
      <c r="T115" s="323">
        <f t="shared" si="192"/>
        <v>0</v>
      </c>
      <c r="U115" s="324">
        <f t="shared" si="189"/>
        <v>0.47333333333333338</v>
      </c>
      <c r="V115"/>
      <c r="W115" s="424">
        <f t="shared" si="180"/>
        <v>0</v>
      </c>
      <c r="X115" s="77">
        <f t="shared" si="181"/>
        <v>0</v>
      </c>
      <c r="Y115" s="77">
        <f t="shared" si="127"/>
        <v>0</v>
      </c>
      <c r="Z115" s="75">
        <f>'Project description'!$I$6</f>
        <v>1.79</v>
      </c>
      <c r="AA115" s="75">
        <f>VLOOKUP(G115,'Project description'!$H$21:$I$24,2,0)</f>
        <v>40000</v>
      </c>
      <c r="AB115" s="86">
        <f t="shared" si="128"/>
        <v>0</v>
      </c>
      <c r="AC115" s="144">
        <f t="shared" si="129"/>
        <v>0</v>
      </c>
      <c r="AD115" s="76">
        <f t="shared" si="130"/>
        <v>0</v>
      </c>
      <c r="AE115" s="76">
        <f t="shared" si="131"/>
        <v>0</v>
      </c>
      <c r="AF115" s="76">
        <f t="shared" si="132"/>
        <v>0</v>
      </c>
      <c r="AG115" s="66">
        <f t="shared" si="133"/>
        <v>0</v>
      </c>
      <c r="AH115" s="67" t="str">
        <f t="shared" si="134"/>
        <v>AccelReached</v>
      </c>
      <c r="AI115" s="66">
        <f t="shared" si="135"/>
        <v>0</v>
      </c>
      <c r="AJ115" s="68">
        <f t="shared" si="136"/>
        <v>0</v>
      </c>
      <c r="AK115" s="61">
        <f t="shared" si="137"/>
        <v>0</v>
      </c>
      <c r="AL115" s="62">
        <f t="shared" si="138"/>
        <v>0</v>
      </c>
      <c r="AM115" s="61">
        <f t="shared" si="139"/>
        <v>0</v>
      </c>
      <c r="AN115" s="61">
        <f t="shared" si="140"/>
        <v>0</v>
      </c>
      <c r="AO115" s="69" t="str">
        <f t="shared" si="141"/>
        <v>AccelLimited</v>
      </c>
      <c r="AP115" s="61">
        <f t="shared" si="142"/>
        <v>0</v>
      </c>
      <c r="AQ115" s="71">
        <f t="shared" si="143"/>
        <v>0</v>
      </c>
      <c r="AR115" s="64">
        <f t="shared" si="144"/>
        <v>0</v>
      </c>
      <c r="AS115" s="72">
        <f t="shared" si="145"/>
        <v>0</v>
      </c>
      <c r="AT115" s="79">
        <f t="shared" si="146"/>
        <v>0</v>
      </c>
      <c r="AU115" s="76">
        <f t="shared" si="147"/>
        <v>0</v>
      </c>
      <c r="AV115"/>
      <c r="AW115" s="117">
        <f t="shared" si="148"/>
        <v>0</v>
      </c>
      <c r="AX115"/>
      <c r="AY115"/>
      <c r="AZ115" s="118">
        <f t="shared" si="149"/>
        <v>0.47333333333333338</v>
      </c>
      <c r="BA115" s="117">
        <f t="shared" si="150"/>
        <v>0</v>
      </c>
      <c r="BB115" s="113">
        <f t="shared" si="151"/>
        <v>0</v>
      </c>
      <c r="BC115" s="113">
        <f t="shared" si="152"/>
        <v>0</v>
      </c>
      <c r="BD115" s="118">
        <f t="shared" si="153"/>
        <v>0.47333333333333338</v>
      </c>
      <c r="BE115" s="114">
        <f t="shared" si="154"/>
        <v>0</v>
      </c>
      <c r="BF115" s="113">
        <f t="shared" si="155"/>
        <v>0</v>
      </c>
      <c r="BG115" s="113">
        <f t="shared" si="156"/>
        <v>0</v>
      </c>
      <c r="BH115" s="118">
        <f t="shared" si="157"/>
        <v>0.47333333333333338</v>
      </c>
      <c r="BI115" s="117">
        <f t="shared" si="158"/>
        <v>0</v>
      </c>
      <c r="BJ115" s="113">
        <f t="shared" si="159"/>
        <v>0</v>
      </c>
      <c r="BK115" s="113">
        <f t="shared" si="160"/>
        <v>0</v>
      </c>
      <c r="BL115" s="118">
        <f t="shared" si="161"/>
        <v>0.47333333333333338</v>
      </c>
      <c r="BM115" s="117">
        <f t="shared" si="162"/>
        <v>0</v>
      </c>
      <c r="BN115" s="113">
        <f t="shared" si="163"/>
        <v>0</v>
      </c>
      <c r="BO115" s="113">
        <f t="shared" si="164"/>
        <v>0</v>
      </c>
      <c r="BP115" s="118">
        <f t="shared" si="165"/>
        <v>0.47333333333333338</v>
      </c>
      <c r="BQ115" s="117">
        <f t="shared" si="166"/>
        <v>0</v>
      </c>
      <c r="BR115" s="113">
        <f t="shared" si="167"/>
        <v>0</v>
      </c>
      <c r="BS115" s="113">
        <f t="shared" si="168"/>
        <v>0</v>
      </c>
      <c r="BT115" s="118">
        <f t="shared" si="169"/>
        <v>0.47333333333333338</v>
      </c>
      <c r="BU115" s="117">
        <f t="shared" si="170"/>
        <v>0</v>
      </c>
      <c r="BV115" s="113">
        <f t="shared" si="171"/>
        <v>0</v>
      </c>
      <c r="BW115" s="113">
        <f t="shared" si="172"/>
        <v>0</v>
      </c>
      <c r="BX115" s="118">
        <f t="shared" si="173"/>
        <v>0.47333333333333338</v>
      </c>
      <c r="BY115" s="117">
        <f t="shared" si="174"/>
        <v>0</v>
      </c>
      <c r="BZ115" s="113">
        <f t="shared" si="175"/>
        <v>0</v>
      </c>
      <c r="CA115" s="113">
        <f t="shared" si="176"/>
        <v>0</v>
      </c>
      <c r="CB115" s="118">
        <f t="shared" si="177"/>
        <v>0.47333333333333338</v>
      </c>
      <c r="CC115"/>
      <c r="CD115"/>
      <c r="CE115" s="114">
        <f t="shared" si="182"/>
        <v>0.47333333333333338</v>
      </c>
      <c r="CF115" s="114">
        <f t="shared" si="183"/>
        <v>0</v>
      </c>
      <c r="CG115" s="114">
        <f t="shared" si="184"/>
        <v>0</v>
      </c>
      <c r="CH115" s="114">
        <f t="shared" si="185"/>
        <v>0</v>
      </c>
      <c r="CI115" s="114"/>
      <c r="CJ115" s="114">
        <v>14</v>
      </c>
      <c r="CK115" s="113">
        <v>1</v>
      </c>
      <c r="CL115" s="113">
        <f t="shared" si="196"/>
        <v>2</v>
      </c>
      <c r="CM115" s="113">
        <f t="shared" si="196"/>
        <v>3</v>
      </c>
      <c r="CN115" s="113">
        <f t="shared" si="196"/>
        <v>4</v>
      </c>
      <c r="DB115" s="88"/>
      <c r="DC115" s="88"/>
      <c r="DD115" s="88"/>
      <c r="DE115" s="88"/>
      <c r="DF115" s="88"/>
      <c r="DG115" s="40"/>
      <c r="DH115" s="88"/>
    </row>
    <row r="116" spans="1:112" x14ac:dyDescent="0.25">
      <c r="A116" s="305" t="s">
        <v>438</v>
      </c>
      <c r="B116" s="306" t="s">
        <v>579</v>
      </c>
      <c r="C116" s="315">
        <f t="shared" si="190"/>
        <v>0</v>
      </c>
      <c r="D116" s="308">
        <v>0</v>
      </c>
      <c r="E116" s="315">
        <f t="shared" si="188"/>
        <v>0</v>
      </c>
      <c r="F116" s="307">
        <v>0</v>
      </c>
      <c r="G116" s="309" t="s">
        <v>213</v>
      </c>
      <c r="H116" s="308" t="s">
        <v>546</v>
      </c>
      <c r="I116" s="310" t="s">
        <v>422</v>
      </c>
      <c r="J116" s="311">
        <v>3500</v>
      </c>
      <c r="K116" s="311">
        <v>30000</v>
      </c>
      <c r="L116" s="312">
        <v>800000</v>
      </c>
      <c r="M116" s="313">
        <f t="shared" si="186"/>
        <v>0</v>
      </c>
      <c r="N116" s="314">
        <f t="shared" si="195"/>
        <v>0</v>
      </c>
      <c r="O116" s="139">
        <f t="shared" si="197"/>
        <v>0</v>
      </c>
      <c r="P116" s="133">
        <f t="shared" si="125"/>
        <v>0</v>
      </c>
      <c r="Q116" s="80">
        <f t="shared" si="126"/>
        <v>0</v>
      </c>
      <c r="R116" s="319">
        <f t="shared" si="187"/>
        <v>0</v>
      </c>
      <c r="S116" s="320">
        <f t="shared" si="191"/>
        <v>0</v>
      </c>
      <c r="T116" s="320">
        <f t="shared" si="192"/>
        <v>0</v>
      </c>
      <c r="U116" s="321">
        <f t="shared" si="189"/>
        <v>0.47333333333333338</v>
      </c>
      <c r="V116"/>
      <c r="W116" s="424">
        <f t="shared" si="180"/>
        <v>0</v>
      </c>
      <c r="X116" s="77">
        <f t="shared" si="181"/>
        <v>0</v>
      </c>
      <c r="Y116" s="77">
        <f t="shared" si="127"/>
        <v>0</v>
      </c>
      <c r="Z116" s="75">
        <f>'Project description'!$I$6</f>
        <v>1.79</v>
      </c>
      <c r="AA116" s="75">
        <f>VLOOKUP(G116,'Project description'!$H$21:$I$24,2,0)</f>
        <v>40000</v>
      </c>
      <c r="AB116" s="86">
        <f t="shared" si="128"/>
        <v>0</v>
      </c>
      <c r="AC116" s="144">
        <f t="shared" si="129"/>
        <v>0</v>
      </c>
      <c r="AD116" s="76">
        <f t="shared" si="130"/>
        <v>0</v>
      </c>
      <c r="AE116" s="76">
        <f t="shared" si="131"/>
        <v>0</v>
      </c>
      <c r="AF116" s="76">
        <f t="shared" si="132"/>
        <v>0</v>
      </c>
      <c r="AG116" s="66">
        <f t="shared" si="133"/>
        <v>0</v>
      </c>
      <c r="AH116" s="67" t="str">
        <f t="shared" si="134"/>
        <v>AccelReached</v>
      </c>
      <c r="AI116" s="66">
        <f t="shared" si="135"/>
        <v>0</v>
      </c>
      <c r="AJ116" s="68">
        <f t="shared" si="136"/>
        <v>0</v>
      </c>
      <c r="AK116" s="61">
        <f t="shared" si="137"/>
        <v>0</v>
      </c>
      <c r="AL116" s="62">
        <f t="shared" si="138"/>
        <v>0</v>
      </c>
      <c r="AM116" s="61">
        <f t="shared" si="139"/>
        <v>0</v>
      </c>
      <c r="AN116" s="61">
        <f t="shared" si="140"/>
        <v>0</v>
      </c>
      <c r="AO116" s="69" t="str">
        <f t="shared" si="141"/>
        <v>AccelLimited</v>
      </c>
      <c r="AP116" s="61">
        <f t="shared" si="142"/>
        <v>0</v>
      </c>
      <c r="AQ116" s="71">
        <f t="shared" si="143"/>
        <v>0</v>
      </c>
      <c r="AR116" s="64">
        <f t="shared" si="144"/>
        <v>0</v>
      </c>
      <c r="AS116" s="72">
        <f t="shared" si="145"/>
        <v>0</v>
      </c>
      <c r="AT116" s="79">
        <f t="shared" si="146"/>
        <v>0</v>
      </c>
      <c r="AU116" s="76">
        <f t="shared" si="147"/>
        <v>0</v>
      </c>
      <c r="AV116"/>
      <c r="AW116" s="117">
        <f t="shared" si="148"/>
        <v>0</v>
      </c>
      <c r="AX116"/>
      <c r="AY116"/>
      <c r="AZ116" s="118">
        <f t="shared" si="149"/>
        <v>0.47333333333333338</v>
      </c>
      <c r="BA116" s="117">
        <f t="shared" si="150"/>
        <v>0</v>
      </c>
      <c r="BB116" s="113">
        <f t="shared" si="151"/>
        <v>0</v>
      </c>
      <c r="BC116" s="113">
        <f t="shared" si="152"/>
        <v>0</v>
      </c>
      <c r="BD116" s="118">
        <f t="shared" si="153"/>
        <v>0.47333333333333338</v>
      </c>
      <c r="BE116" s="114">
        <f t="shared" si="154"/>
        <v>0</v>
      </c>
      <c r="BF116" s="113">
        <f t="shared" si="155"/>
        <v>0</v>
      </c>
      <c r="BG116" s="113">
        <f t="shared" si="156"/>
        <v>0</v>
      </c>
      <c r="BH116" s="118">
        <f t="shared" si="157"/>
        <v>0.47333333333333338</v>
      </c>
      <c r="BI116" s="117">
        <f t="shared" si="158"/>
        <v>0</v>
      </c>
      <c r="BJ116" s="113">
        <f t="shared" si="159"/>
        <v>0</v>
      </c>
      <c r="BK116" s="113">
        <f t="shared" si="160"/>
        <v>0</v>
      </c>
      <c r="BL116" s="118">
        <f t="shared" si="161"/>
        <v>0.47333333333333338</v>
      </c>
      <c r="BM116" s="117">
        <f t="shared" si="162"/>
        <v>0</v>
      </c>
      <c r="BN116" s="113">
        <f t="shared" si="163"/>
        <v>0</v>
      </c>
      <c r="BO116" s="113">
        <f t="shared" si="164"/>
        <v>0</v>
      </c>
      <c r="BP116" s="118">
        <f t="shared" si="165"/>
        <v>0.47333333333333338</v>
      </c>
      <c r="BQ116" s="117">
        <f t="shared" si="166"/>
        <v>0</v>
      </c>
      <c r="BR116" s="113">
        <f t="shared" si="167"/>
        <v>0</v>
      </c>
      <c r="BS116" s="113">
        <f t="shared" si="168"/>
        <v>0</v>
      </c>
      <c r="BT116" s="118">
        <f t="shared" si="169"/>
        <v>0.47333333333333338</v>
      </c>
      <c r="BU116" s="117">
        <f t="shared" si="170"/>
        <v>0</v>
      </c>
      <c r="BV116" s="113">
        <f t="shared" si="171"/>
        <v>0</v>
      </c>
      <c r="BW116" s="113">
        <f t="shared" si="172"/>
        <v>0</v>
      </c>
      <c r="BX116" s="118">
        <f t="shared" si="173"/>
        <v>0.47333333333333338</v>
      </c>
      <c r="BY116" s="117">
        <f t="shared" si="174"/>
        <v>0</v>
      </c>
      <c r="BZ116" s="113">
        <f t="shared" si="175"/>
        <v>0</v>
      </c>
      <c r="CA116" s="113">
        <f t="shared" si="176"/>
        <v>0</v>
      </c>
      <c r="CB116" s="118">
        <f t="shared" si="177"/>
        <v>0.47333333333333338</v>
      </c>
      <c r="CC116"/>
      <c r="CD116"/>
      <c r="CE116" s="114">
        <f t="shared" si="182"/>
        <v>0.47333333333333338</v>
      </c>
      <c r="CF116" s="114">
        <f t="shared" si="183"/>
        <v>0</v>
      </c>
      <c r="CG116" s="114">
        <f t="shared" si="184"/>
        <v>0</v>
      </c>
      <c r="CH116" s="114">
        <f t="shared" si="185"/>
        <v>0</v>
      </c>
      <c r="CI116" s="114"/>
      <c r="CJ116" s="114">
        <v>14</v>
      </c>
      <c r="CK116" s="113">
        <v>5</v>
      </c>
      <c r="CL116" s="113">
        <f t="shared" si="196"/>
        <v>6</v>
      </c>
      <c r="CM116" s="113">
        <f t="shared" si="196"/>
        <v>7</v>
      </c>
      <c r="CN116" s="113">
        <f t="shared" si="196"/>
        <v>8</v>
      </c>
      <c r="DB116" s="88"/>
      <c r="DC116" s="88"/>
      <c r="DD116" s="88"/>
      <c r="DE116" s="88"/>
      <c r="DF116" s="88"/>
      <c r="DG116" s="40"/>
      <c r="DH116" s="88"/>
    </row>
    <row r="117" spans="1:112" x14ac:dyDescent="0.25">
      <c r="A117" s="93" t="s">
        <v>438</v>
      </c>
      <c r="B117" s="282" t="s">
        <v>579</v>
      </c>
      <c r="C117" s="140">
        <f t="shared" si="190"/>
        <v>0</v>
      </c>
      <c r="D117" s="89">
        <v>0</v>
      </c>
      <c r="E117" s="140">
        <f t="shared" si="188"/>
        <v>0</v>
      </c>
      <c r="F117" s="41">
        <v>0</v>
      </c>
      <c r="G117" s="98" t="s">
        <v>213</v>
      </c>
      <c r="H117" s="171" t="s">
        <v>546</v>
      </c>
      <c r="I117" s="137" t="s">
        <v>422</v>
      </c>
      <c r="J117" s="132">
        <v>3500</v>
      </c>
      <c r="K117" s="132">
        <v>30000</v>
      </c>
      <c r="L117" s="148">
        <v>800000</v>
      </c>
      <c r="M117" s="151">
        <f t="shared" si="186"/>
        <v>0</v>
      </c>
      <c r="N117" s="139">
        <f t="shared" si="195"/>
        <v>0</v>
      </c>
      <c r="O117" s="139">
        <f t="shared" si="197"/>
        <v>0</v>
      </c>
      <c r="P117" s="133">
        <f t="shared" si="125"/>
        <v>0</v>
      </c>
      <c r="Q117" s="80">
        <f t="shared" si="126"/>
        <v>0</v>
      </c>
      <c r="R117" s="322">
        <f t="shared" si="187"/>
        <v>0</v>
      </c>
      <c r="S117" s="323">
        <f t="shared" si="191"/>
        <v>0</v>
      </c>
      <c r="T117" s="323">
        <f t="shared" si="192"/>
        <v>0</v>
      </c>
      <c r="U117" s="324">
        <f t="shared" si="189"/>
        <v>0.47333333333333338</v>
      </c>
      <c r="V117"/>
      <c r="W117" s="424">
        <f t="shared" si="180"/>
        <v>0</v>
      </c>
      <c r="X117" s="77">
        <f t="shared" si="181"/>
        <v>0</v>
      </c>
      <c r="Y117" s="77">
        <f t="shared" si="127"/>
        <v>0</v>
      </c>
      <c r="Z117" s="75">
        <f>'Project description'!$I$6</f>
        <v>1.79</v>
      </c>
      <c r="AA117" s="75">
        <f>VLOOKUP(G117,'Project description'!$H$21:$I$24,2,0)</f>
        <v>40000</v>
      </c>
      <c r="AB117" s="86">
        <f t="shared" si="128"/>
        <v>0</v>
      </c>
      <c r="AC117" s="144">
        <f t="shared" si="129"/>
        <v>0</v>
      </c>
      <c r="AD117" s="76">
        <f t="shared" si="130"/>
        <v>0</v>
      </c>
      <c r="AE117" s="76">
        <f t="shared" si="131"/>
        <v>0</v>
      </c>
      <c r="AF117" s="76">
        <f t="shared" si="132"/>
        <v>0</v>
      </c>
      <c r="AG117" s="66">
        <f t="shared" si="133"/>
        <v>0</v>
      </c>
      <c r="AH117" s="67" t="str">
        <f t="shared" si="134"/>
        <v>AccelReached</v>
      </c>
      <c r="AI117" s="66">
        <f t="shared" si="135"/>
        <v>0</v>
      </c>
      <c r="AJ117" s="68">
        <f t="shared" si="136"/>
        <v>0</v>
      </c>
      <c r="AK117" s="61">
        <f t="shared" si="137"/>
        <v>0</v>
      </c>
      <c r="AL117" s="62">
        <f t="shared" si="138"/>
        <v>0</v>
      </c>
      <c r="AM117" s="61">
        <f t="shared" si="139"/>
        <v>0</v>
      </c>
      <c r="AN117" s="61">
        <f t="shared" si="140"/>
        <v>0</v>
      </c>
      <c r="AO117" s="69" t="str">
        <f t="shared" si="141"/>
        <v>AccelLimited</v>
      </c>
      <c r="AP117" s="61">
        <f t="shared" si="142"/>
        <v>0</v>
      </c>
      <c r="AQ117" s="71">
        <f t="shared" si="143"/>
        <v>0</v>
      </c>
      <c r="AR117" s="64">
        <f t="shared" si="144"/>
        <v>0</v>
      </c>
      <c r="AS117" s="72">
        <f t="shared" si="145"/>
        <v>0</v>
      </c>
      <c r="AT117" s="79">
        <f t="shared" si="146"/>
        <v>0</v>
      </c>
      <c r="AU117" s="76">
        <f t="shared" si="147"/>
        <v>0</v>
      </c>
      <c r="AV117"/>
      <c r="AW117" s="117">
        <f t="shared" si="148"/>
        <v>0</v>
      </c>
      <c r="AX117"/>
      <c r="AY117"/>
      <c r="AZ117" s="118">
        <f t="shared" si="149"/>
        <v>0.47333333333333338</v>
      </c>
      <c r="BA117" s="117">
        <f t="shared" si="150"/>
        <v>0</v>
      </c>
      <c r="BB117" s="113">
        <f t="shared" si="151"/>
        <v>0</v>
      </c>
      <c r="BC117" s="113">
        <f t="shared" si="152"/>
        <v>0</v>
      </c>
      <c r="BD117" s="118">
        <f t="shared" si="153"/>
        <v>0.47333333333333338</v>
      </c>
      <c r="BE117" s="114">
        <f t="shared" si="154"/>
        <v>0</v>
      </c>
      <c r="BF117" s="113">
        <f t="shared" si="155"/>
        <v>0</v>
      </c>
      <c r="BG117" s="113">
        <f t="shared" si="156"/>
        <v>0</v>
      </c>
      <c r="BH117" s="118">
        <f t="shared" si="157"/>
        <v>0.47333333333333338</v>
      </c>
      <c r="BI117" s="117">
        <f t="shared" si="158"/>
        <v>0</v>
      </c>
      <c r="BJ117" s="113">
        <f t="shared" si="159"/>
        <v>0</v>
      </c>
      <c r="BK117" s="113">
        <f t="shared" si="160"/>
        <v>0</v>
      </c>
      <c r="BL117" s="118">
        <f t="shared" si="161"/>
        <v>0.47333333333333338</v>
      </c>
      <c r="BM117" s="117">
        <f t="shared" si="162"/>
        <v>0</v>
      </c>
      <c r="BN117" s="113">
        <f t="shared" si="163"/>
        <v>0</v>
      </c>
      <c r="BO117" s="113">
        <f t="shared" si="164"/>
        <v>0</v>
      </c>
      <c r="BP117" s="118">
        <f t="shared" si="165"/>
        <v>0.47333333333333338</v>
      </c>
      <c r="BQ117" s="117">
        <f t="shared" si="166"/>
        <v>0</v>
      </c>
      <c r="BR117" s="113">
        <f t="shared" si="167"/>
        <v>0</v>
      </c>
      <c r="BS117" s="113">
        <f t="shared" si="168"/>
        <v>0</v>
      </c>
      <c r="BT117" s="118">
        <f t="shared" si="169"/>
        <v>0.47333333333333338</v>
      </c>
      <c r="BU117" s="117">
        <f t="shared" si="170"/>
        <v>0</v>
      </c>
      <c r="BV117" s="113">
        <f t="shared" si="171"/>
        <v>0</v>
      </c>
      <c r="BW117" s="113">
        <f t="shared" si="172"/>
        <v>0</v>
      </c>
      <c r="BX117" s="118">
        <f t="shared" si="173"/>
        <v>0.47333333333333338</v>
      </c>
      <c r="BY117" s="117">
        <f t="shared" si="174"/>
        <v>0</v>
      </c>
      <c r="BZ117" s="113">
        <f t="shared" si="175"/>
        <v>0</v>
      </c>
      <c r="CA117" s="113">
        <f t="shared" si="176"/>
        <v>0</v>
      </c>
      <c r="CB117" s="118">
        <f t="shared" si="177"/>
        <v>0.47333333333333338</v>
      </c>
      <c r="CC117"/>
      <c r="CD117"/>
      <c r="CE117" s="114">
        <f t="shared" si="182"/>
        <v>0.47333333333333338</v>
      </c>
      <c r="CF117" s="114">
        <f t="shared" si="183"/>
        <v>0</v>
      </c>
      <c r="CG117" s="114">
        <f t="shared" si="184"/>
        <v>0</v>
      </c>
      <c r="CH117" s="114">
        <f t="shared" si="185"/>
        <v>0</v>
      </c>
      <c r="CI117" s="114"/>
      <c r="CJ117" s="114">
        <v>14</v>
      </c>
      <c r="CK117" s="113">
        <v>9</v>
      </c>
      <c r="CL117" s="113">
        <f t="shared" si="196"/>
        <v>10</v>
      </c>
      <c r="CM117" s="113">
        <f t="shared" si="196"/>
        <v>11</v>
      </c>
      <c r="CN117" s="113">
        <f t="shared" si="196"/>
        <v>12</v>
      </c>
      <c r="DB117" s="88"/>
      <c r="DC117" s="88"/>
      <c r="DD117" s="88"/>
      <c r="DE117" s="88"/>
      <c r="DF117" s="88"/>
      <c r="DG117" s="40"/>
      <c r="DH117" s="88"/>
    </row>
    <row r="118" spans="1:112" x14ac:dyDescent="0.25">
      <c r="A118" s="305" t="s">
        <v>438</v>
      </c>
      <c r="B118" s="306" t="s">
        <v>579</v>
      </c>
      <c r="C118" s="315">
        <f t="shared" si="190"/>
        <v>0</v>
      </c>
      <c r="D118" s="308">
        <v>0</v>
      </c>
      <c r="E118" s="315">
        <f t="shared" si="188"/>
        <v>0</v>
      </c>
      <c r="F118" s="307">
        <v>0</v>
      </c>
      <c r="G118" s="309" t="s">
        <v>213</v>
      </c>
      <c r="H118" s="308" t="s">
        <v>546</v>
      </c>
      <c r="I118" s="310" t="s">
        <v>422</v>
      </c>
      <c r="J118" s="311">
        <v>3500</v>
      </c>
      <c r="K118" s="311">
        <v>30000</v>
      </c>
      <c r="L118" s="312">
        <v>800000</v>
      </c>
      <c r="M118" s="313">
        <f t="shared" si="186"/>
        <v>0</v>
      </c>
      <c r="N118" s="314">
        <f t="shared" si="195"/>
        <v>0</v>
      </c>
      <c r="O118" s="139">
        <f t="shared" si="197"/>
        <v>0</v>
      </c>
      <c r="P118" s="133">
        <f t="shared" si="125"/>
        <v>0</v>
      </c>
      <c r="Q118" s="80">
        <f t="shared" si="126"/>
        <v>0</v>
      </c>
      <c r="R118" s="319">
        <f t="shared" si="187"/>
        <v>0</v>
      </c>
      <c r="S118" s="320">
        <f t="shared" si="191"/>
        <v>0</v>
      </c>
      <c r="T118" s="320">
        <f t="shared" si="192"/>
        <v>0</v>
      </c>
      <c r="U118" s="321">
        <f t="shared" si="189"/>
        <v>0.47333333333333338</v>
      </c>
      <c r="V118"/>
      <c r="W118" s="424">
        <f t="shared" si="180"/>
        <v>0</v>
      </c>
      <c r="X118" s="77">
        <f t="shared" si="181"/>
        <v>0</v>
      </c>
      <c r="Y118" s="77">
        <f t="shared" si="127"/>
        <v>0</v>
      </c>
      <c r="Z118" s="75">
        <f>'Project description'!$I$6</f>
        <v>1.79</v>
      </c>
      <c r="AA118" s="75">
        <f>VLOOKUP(G118,'Project description'!$H$21:$I$24,2,0)</f>
        <v>40000</v>
      </c>
      <c r="AB118" s="86">
        <f t="shared" si="128"/>
        <v>0</v>
      </c>
      <c r="AC118" s="144">
        <f t="shared" si="129"/>
        <v>0</v>
      </c>
      <c r="AD118" s="76">
        <f t="shared" si="130"/>
        <v>0</v>
      </c>
      <c r="AE118" s="76">
        <f t="shared" si="131"/>
        <v>0</v>
      </c>
      <c r="AF118" s="76">
        <f t="shared" si="132"/>
        <v>0</v>
      </c>
      <c r="AG118" s="66">
        <f t="shared" si="133"/>
        <v>0</v>
      </c>
      <c r="AH118" s="67" t="str">
        <f t="shared" si="134"/>
        <v>AccelReached</v>
      </c>
      <c r="AI118" s="66">
        <f t="shared" si="135"/>
        <v>0</v>
      </c>
      <c r="AJ118" s="68">
        <f t="shared" si="136"/>
        <v>0</v>
      </c>
      <c r="AK118" s="61">
        <f t="shared" si="137"/>
        <v>0</v>
      </c>
      <c r="AL118" s="62">
        <f t="shared" si="138"/>
        <v>0</v>
      </c>
      <c r="AM118" s="61">
        <f t="shared" si="139"/>
        <v>0</v>
      </c>
      <c r="AN118" s="61">
        <f t="shared" si="140"/>
        <v>0</v>
      </c>
      <c r="AO118" s="69" t="str">
        <f t="shared" si="141"/>
        <v>AccelLimited</v>
      </c>
      <c r="AP118" s="61">
        <f t="shared" si="142"/>
        <v>0</v>
      </c>
      <c r="AQ118" s="71">
        <f t="shared" si="143"/>
        <v>0</v>
      </c>
      <c r="AR118" s="64">
        <f t="shared" si="144"/>
        <v>0</v>
      </c>
      <c r="AS118" s="72">
        <f t="shared" si="145"/>
        <v>0</v>
      </c>
      <c r="AT118" s="79">
        <f t="shared" si="146"/>
        <v>0</v>
      </c>
      <c r="AU118" s="76">
        <f t="shared" si="147"/>
        <v>0</v>
      </c>
      <c r="AV118"/>
      <c r="AW118" s="117">
        <f t="shared" si="148"/>
        <v>0</v>
      </c>
      <c r="AX118"/>
      <c r="AY118"/>
      <c r="AZ118" s="118">
        <f t="shared" si="149"/>
        <v>0.47333333333333338</v>
      </c>
      <c r="BA118" s="117">
        <f t="shared" si="150"/>
        <v>0</v>
      </c>
      <c r="BB118" s="113">
        <f t="shared" si="151"/>
        <v>0</v>
      </c>
      <c r="BC118" s="113">
        <f t="shared" si="152"/>
        <v>0</v>
      </c>
      <c r="BD118" s="118">
        <f t="shared" si="153"/>
        <v>0.47333333333333338</v>
      </c>
      <c r="BE118" s="114">
        <f t="shared" si="154"/>
        <v>0</v>
      </c>
      <c r="BF118" s="113">
        <f t="shared" si="155"/>
        <v>0</v>
      </c>
      <c r="BG118" s="113">
        <f t="shared" si="156"/>
        <v>0</v>
      </c>
      <c r="BH118" s="118">
        <f t="shared" si="157"/>
        <v>0.47333333333333338</v>
      </c>
      <c r="BI118" s="117">
        <f t="shared" si="158"/>
        <v>0</v>
      </c>
      <c r="BJ118" s="113">
        <f t="shared" si="159"/>
        <v>0</v>
      </c>
      <c r="BK118" s="113">
        <f t="shared" si="160"/>
        <v>0</v>
      </c>
      <c r="BL118" s="118">
        <f t="shared" si="161"/>
        <v>0.47333333333333338</v>
      </c>
      <c r="BM118" s="117">
        <f t="shared" si="162"/>
        <v>0</v>
      </c>
      <c r="BN118" s="113">
        <f t="shared" si="163"/>
        <v>0</v>
      </c>
      <c r="BO118" s="113">
        <f t="shared" si="164"/>
        <v>0</v>
      </c>
      <c r="BP118" s="118">
        <f t="shared" si="165"/>
        <v>0.47333333333333338</v>
      </c>
      <c r="BQ118" s="117">
        <f t="shared" si="166"/>
        <v>0</v>
      </c>
      <c r="BR118" s="113">
        <f t="shared" si="167"/>
        <v>0</v>
      </c>
      <c r="BS118" s="113">
        <f t="shared" si="168"/>
        <v>0</v>
      </c>
      <c r="BT118" s="118">
        <f t="shared" si="169"/>
        <v>0.47333333333333338</v>
      </c>
      <c r="BU118" s="117">
        <f t="shared" si="170"/>
        <v>0</v>
      </c>
      <c r="BV118" s="113">
        <f t="shared" si="171"/>
        <v>0</v>
      </c>
      <c r="BW118" s="113">
        <f t="shared" si="172"/>
        <v>0</v>
      </c>
      <c r="BX118" s="118">
        <f t="shared" si="173"/>
        <v>0.47333333333333338</v>
      </c>
      <c r="BY118" s="117">
        <f t="shared" si="174"/>
        <v>0</v>
      </c>
      <c r="BZ118" s="113">
        <f t="shared" si="175"/>
        <v>0</v>
      </c>
      <c r="CA118" s="113">
        <f t="shared" si="176"/>
        <v>0</v>
      </c>
      <c r="CB118" s="118">
        <f t="shared" si="177"/>
        <v>0.47333333333333338</v>
      </c>
      <c r="CC118"/>
      <c r="CD118"/>
      <c r="CE118" s="114">
        <f t="shared" si="182"/>
        <v>0.47333333333333338</v>
      </c>
      <c r="CF118" s="114">
        <f t="shared" si="183"/>
        <v>0</v>
      </c>
      <c r="CG118" s="114">
        <f t="shared" si="184"/>
        <v>0</v>
      </c>
      <c r="CH118" s="114">
        <f t="shared" si="185"/>
        <v>0</v>
      </c>
      <c r="CI118" s="114"/>
      <c r="CJ118" s="114">
        <v>14</v>
      </c>
      <c r="CK118" s="113">
        <v>13</v>
      </c>
      <c r="CL118" s="113">
        <f t="shared" si="196"/>
        <v>14</v>
      </c>
      <c r="CM118" s="113">
        <f t="shared" si="196"/>
        <v>15</v>
      </c>
      <c r="CN118" s="113">
        <f t="shared" si="196"/>
        <v>16</v>
      </c>
      <c r="DB118" s="88"/>
      <c r="DC118" s="88"/>
      <c r="DD118" s="88"/>
      <c r="DE118" s="88"/>
      <c r="DF118" s="88"/>
      <c r="DG118" s="40"/>
      <c r="DH118" s="88"/>
    </row>
    <row r="119" spans="1:112" x14ac:dyDescent="0.25">
      <c r="A119" s="93" t="s">
        <v>438</v>
      </c>
      <c r="B119" s="282" t="s">
        <v>579</v>
      </c>
      <c r="C119" s="140">
        <f t="shared" si="190"/>
        <v>0</v>
      </c>
      <c r="D119" s="89">
        <v>0</v>
      </c>
      <c r="E119" s="140">
        <f t="shared" si="188"/>
        <v>0</v>
      </c>
      <c r="F119" s="41">
        <v>0</v>
      </c>
      <c r="G119" s="98" t="s">
        <v>213</v>
      </c>
      <c r="H119" s="171" t="s">
        <v>546</v>
      </c>
      <c r="I119" s="137" t="s">
        <v>422</v>
      </c>
      <c r="J119" s="132">
        <v>3500</v>
      </c>
      <c r="K119" s="132">
        <v>30000</v>
      </c>
      <c r="L119" s="148">
        <v>800000</v>
      </c>
      <c r="M119" s="151">
        <f t="shared" si="186"/>
        <v>0</v>
      </c>
      <c r="N119" s="139">
        <f t="shared" si="195"/>
        <v>0</v>
      </c>
      <c r="O119" s="139">
        <f t="shared" si="197"/>
        <v>0</v>
      </c>
      <c r="P119" s="133">
        <f t="shared" si="125"/>
        <v>0</v>
      </c>
      <c r="Q119" s="80">
        <f t="shared" si="126"/>
        <v>0</v>
      </c>
      <c r="R119" s="322">
        <f t="shared" si="187"/>
        <v>0</v>
      </c>
      <c r="S119" s="323">
        <f t="shared" si="191"/>
        <v>0</v>
      </c>
      <c r="T119" s="323">
        <f t="shared" si="192"/>
        <v>0</v>
      </c>
      <c r="U119" s="324">
        <f t="shared" si="189"/>
        <v>0.47333333333333338</v>
      </c>
      <c r="V119"/>
      <c r="W119" s="424">
        <f t="shared" si="180"/>
        <v>0</v>
      </c>
      <c r="X119" s="77">
        <f t="shared" si="181"/>
        <v>0</v>
      </c>
      <c r="Y119" s="77">
        <f t="shared" si="127"/>
        <v>0</v>
      </c>
      <c r="Z119" s="75">
        <f>'Project description'!$I$6</f>
        <v>1.79</v>
      </c>
      <c r="AA119" s="75">
        <f>VLOOKUP(G119,'Project description'!$H$21:$I$24,2,0)</f>
        <v>40000</v>
      </c>
      <c r="AB119" s="86">
        <f t="shared" si="128"/>
        <v>0</v>
      </c>
      <c r="AC119" s="144">
        <f t="shared" si="129"/>
        <v>0</v>
      </c>
      <c r="AD119" s="76">
        <f t="shared" si="130"/>
        <v>0</v>
      </c>
      <c r="AE119" s="76">
        <f t="shared" si="131"/>
        <v>0</v>
      </c>
      <c r="AF119" s="76">
        <f t="shared" si="132"/>
        <v>0</v>
      </c>
      <c r="AG119" s="66">
        <f t="shared" si="133"/>
        <v>0</v>
      </c>
      <c r="AH119" s="67" t="str">
        <f t="shared" si="134"/>
        <v>AccelReached</v>
      </c>
      <c r="AI119" s="66">
        <f t="shared" si="135"/>
        <v>0</v>
      </c>
      <c r="AJ119" s="68">
        <f t="shared" si="136"/>
        <v>0</v>
      </c>
      <c r="AK119" s="61">
        <f t="shared" si="137"/>
        <v>0</v>
      </c>
      <c r="AL119" s="62">
        <f t="shared" si="138"/>
        <v>0</v>
      </c>
      <c r="AM119" s="61">
        <f t="shared" si="139"/>
        <v>0</v>
      </c>
      <c r="AN119" s="61">
        <f t="shared" si="140"/>
        <v>0</v>
      </c>
      <c r="AO119" s="69" t="str">
        <f t="shared" si="141"/>
        <v>AccelLimited</v>
      </c>
      <c r="AP119" s="61">
        <f t="shared" si="142"/>
        <v>0</v>
      </c>
      <c r="AQ119" s="71">
        <f t="shared" si="143"/>
        <v>0</v>
      </c>
      <c r="AR119" s="64">
        <f t="shared" si="144"/>
        <v>0</v>
      </c>
      <c r="AS119" s="72">
        <f t="shared" si="145"/>
        <v>0</v>
      </c>
      <c r="AT119" s="79">
        <f t="shared" si="146"/>
        <v>0</v>
      </c>
      <c r="AU119" s="76">
        <f t="shared" si="147"/>
        <v>0</v>
      </c>
      <c r="AV119"/>
      <c r="AW119" s="117">
        <f t="shared" si="148"/>
        <v>0</v>
      </c>
      <c r="AX119"/>
      <c r="AY119"/>
      <c r="AZ119" s="118">
        <f t="shared" si="149"/>
        <v>0.47333333333333338</v>
      </c>
      <c r="BA119" s="117">
        <f t="shared" si="150"/>
        <v>0</v>
      </c>
      <c r="BB119" s="113">
        <f t="shared" si="151"/>
        <v>0</v>
      </c>
      <c r="BC119" s="113">
        <f t="shared" si="152"/>
        <v>0</v>
      </c>
      <c r="BD119" s="118">
        <f t="shared" si="153"/>
        <v>0.47333333333333338</v>
      </c>
      <c r="BE119" s="114">
        <f t="shared" si="154"/>
        <v>0</v>
      </c>
      <c r="BF119" s="113">
        <f t="shared" si="155"/>
        <v>0</v>
      </c>
      <c r="BG119" s="113">
        <f t="shared" si="156"/>
        <v>0</v>
      </c>
      <c r="BH119" s="118">
        <f t="shared" si="157"/>
        <v>0.47333333333333338</v>
      </c>
      <c r="BI119" s="117">
        <f t="shared" si="158"/>
        <v>0</v>
      </c>
      <c r="BJ119" s="113">
        <f t="shared" si="159"/>
        <v>0</v>
      </c>
      <c r="BK119" s="113">
        <f t="shared" si="160"/>
        <v>0</v>
      </c>
      <c r="BL119" s="118">
        <f t="shared" si="161"/>
        <v>0.47333333333333338</v>
      </c>
      <c r="BM119" s="117">
        <f t="shared" si="162"/>
        <v>0</v>
      </c>
      <c r="BN119" s="113">
        <f t="shared" si="163"/>
        <v>0</v>
      </c>
      <c r="BO119" s="113">
        <f t="shared" si="164"/>
        <v>0</v>
      </c>
      <c r="BP119" s="118">
        <f t="shared" si="165"/>
        <v>0.47333333333333338</v>
      </c>
      <c r="BQ119" s="117">
        <f t="shared" si="166"/>
        <v>0</v>
      </c>
      <c r="BR119" s="113">
        <f t="shared" si="167"/>
        <v>0</v>
      </c>
      <c r="BS119" s="113">
        <f t="shared" si="168"/>
        <v>0</v>
      </c>
      <c r="BT119" s="118">
        <f t="shared" si="169"/>
        <v>0.47333333333333338</v>
      </c>
      <c r="BU119" s="117">
        <f t="shared" si="170"/>
        <v>0</v>
      </c>
      <c r="BV119" s="113">
        <f t="shared" si="171"/>
        <v>0</v>
      </c>
      <c r="BW119" s="113">
        <f t="shared" si="172"/>
        <v>0</v>
      </c>
      <c r="BX119" s="118">
        <f t="shared" si="173"/>
        <v>0.47333333333333338</v>
      </c>
      <c r="BY119" s="117">
        <f t="shared" si="174"/>
        <v>0</v>
      </c>
      <c r="BZ119" s="113">
        <f t="shared" si="175"/>
        <v>0</v>
      </c>
      <c r="CA119" s="113">
        <f t="shared" si="176"/>
        <v>0</v>
      </c>
      <c r="CB119" s="118">
        <f t="shared" si="177"/>
        <v>0.47333333333333338</v>
      </c>
      <c r="CC119"/>
      <c r="CD119"/>
      <c r="CE119" s="114">
        <f t="shared" si="182"/>
        <v>0.47333333333333338</v>
      </c>
      <c r="CF119" s="114">
        <f t="shared" si="183"/>
        <v>0</v>
      </c>
      <c r="CG119" s="114">
        <f t="shared" si="184"/>
        <v>0</v>
      </c>
      <c r="CH119" s="114">
        <f t="shared" si="185"/>
        <v>0</v>
      </c>
      <c r="CI119" s="114"/>
      <c r="CJ119" s="114">
        <v>14</v>
      </c>
      <c r="CK119" s="113">
        <v>17</v>
      </c>
      <c r="CL119" s="113">
        <f t="shared" si="196"/>
        <v>18</v>
      </c>
      <c r="CM119" s="113">
        <f t="shared" si="196"/>
        <v>19</v>
      </c>
      <c r="CN119" s="113">
        <f t="shared" si="196"/>
        <v>20</v>
      </c>
      <c r="DB119" s="88"/>
      <c r="DC119" s="88"/>
      <c r="DD119" s="88"/>
      <c r="DE119" s="88"/>
      <c r="DF119" s="88"/>
      <c r="DG119" s="40"/>
      <c r="DH119" s="88"/>
    </row>
    <row r="120" spans="1:112" x14ac:dyDescent="0.25">
      <c r="A120" s="305" t="s">
        <v>437</v>
      </c>
      <c r="B120" s="306" t="s">
        <v>579</v>
      </c>
      <c r="C120" s="315">
        <f t="shared" si="190"/>
        <v>0</v>
      </c>
      <c r="D120" s="308">
        <v>0</v>
      </c>
      <c r="E120" s="315">
        <f t="shared" si="188"/>
        <v>0</v>
      </c>
      <c r="F120" s="307">
        <v>1</v>
      </c>
      <c r="G120" s="309" t="s">
        <v>213</v>
      </c>
      <c r="H120" s="308" t="s">
        <v>546</v>
      </c>
      <c r="I120" s="310" t="s">
        <v>422</v>
      </c>
      <c r="J120" s="311">
        <v>3500</v>
      </c>
      <c r="K120" s="311">
        <v>30000</v>
      </c>
      <c r="L120" s="312">
        <v>800000</v>
      </c>
      <c r="M120" s="313">
        <f t="shared" si="186"/>
        <v>0</v>
      </c>
      <c r="N120" s="314">
        <f t="shared" si="195"/>
        <v>0</v>
      </c>
      <c r="O120" s="139">
        <f t="shared" si="197"/>
        <v>0</v>
      </c>
      <c r="P120" s="133">
        <f t="shared" si="125"/>
        <v>0</v>
      </c>
      <c r="Q120" s="80">
        <f t="shared" si="126"/>
        <v>0</v>
      </c>
      <c r="R120" s="319">
        <f t="shared" si="187"/>
        <v>0</v>
      </c>
      <c r="S120" s="320">
        <f t="shared" si="191"/>
        <v>0</v>
      </c>
      <c r="T120" s="320">
        <f t="shared" si="192"/>
        <v>0</v>
      </c>
      <c r="U120" s="321">
        <f t="shared" si="189"/>
        <v>0.47333333333333338</v>
      </c>
      <c r="V120"/>
      <c r="W120" s="424">
        <f t="shared" si="180"/>
        <v>0</v>
      </c>
      <c r="X120" s="77">
        <f t="shared" si="181"/>
        <v>0</v>
      </c>
      <c r="Y120" s="77">
        <f t="shared" si="127"/>
        <v>0</v>
      </c>
      <c r="Z120" s="75">
        <f>'Project description'!$I$6</f>
        <v>1.79</v>
      </c>
      <c r="AA120" s="75">
        <f>VLOOKUP(G120,'Project description'!$H$21:$I$24,2,0)</f>
        <v>40000</v>
      </c>
      <c r="AB120" s="86">
        <f t="shared" si="128"/>
        <v>0</v>
      </c>
      <c r="AC120" s="144">
        <f t="shared" si="129"/>
        <v>0</v>
      </c>
      <c r="AD120" s="76">
        <f t="shared" si="130"/>
        <v>0</v>
      </c>
      <c r="AE120" s="76">
        <f t="shared" si="131"/>
        <v>0</v>
      </c>
      <c r="AF120" s="76">
        <f t="shared" si="132"/>
        <v>0</v>
      </c>
      <c r="AG120" s="66">
        <f t="shared" si="133"/>
        <v>0</v>
      </c>
      <c r="AH120" s="67" t="str">
        <f t="shared" si="134"/>
        <v>AccelReached</v>
      </c>
      <c r="AI120" s="66">
        <f t="shared" si="135"/>
        <v>0</v>
      </c>
      <c r="AJ120" s="68">
        <f t="shared" si="136"/>
        <v>0</v>
      </c>
      <c r="AK120" s="61">
        <f t="shared" si="137"/>
        <v>0</v>
      </c>
      <c r="AL120" s="62">
        <f t="shared" si="138"/>
        <v>0</v>
      </c>
      <c r="AM120" s="61">
        <f t="shared" si="139"/>
        <v>0</v>
      </c>
      <c r="AN120" s="61">
        <f t="shared" si="140"/>
        <v>0</v>
      </c>
      <c r="AO120" s="69" t="str">
        <f t="shared" si="141"/>
        <v>AccelLimited</v>
      </c>
      <c r="AP120" s="61">
        <f t="shared" si="142"/>
        <v>0</v>
      </c>
      <c r="AQ120" s="71">
        <f t="shared" si="143"/>
        <v>0</v>
      </c>
      <c r="AR120" s="64">
        <f t="shared" si="144"/>
        <v>0</v>
      </c>
      <c r="AS120" s="72">
        <f t="shared" si="145"/>
        <v>0</v>
      </c>
      <c r="AT120" s="79">
        <f t="shared" si="146"/>
        <v>0</v>
      </c>
      <c r="AU120" s="76">
        <f t="shared" si="147"/>
        <v>0</v>
      </c>
      <c r="AV120"/>
      <c r="AW120" s="117">
        <f t="shared" si="148"/>
        <v>0</v>
      </c>
      <c r="AX120"/>
      <c r="AY120"/>
      <c r="AZ120" s="118">
        <f t="shared" si="149"/>
        <v>0.47333333333333338</v>
      </c>
      <c r="BA120" s="117">
        <f t="shared" si="150"/>
        <v>0</v>
      </c>
      <c r="BB120" s="113">
        <f t="shared" si="151"/>
        <v>0</v>
      </c>
      <c r="BC120" s="113">
        <f t="shared" si="152"/>
        <v>0</v>
      </c>
      <c r="BD120" s="118">
        <f t="shared" si="153"/>
        <v>0.47333333333333338</v>
      </c>
      <c r="BE120" s="114">
        <f t="shared" si="154"/>
        <v>0</v>
      </c>
      <c r="BF120" s="113">
        <f t="shared" si="155"/>
        <v>0</v>
      </c>
      <c r="BG120" s="113">
        <f t="shared" si="156"/>
        <v>0</v>
      </c>
      <c r="BH120" s="118">
        <f t="shared" si="157"/>
        <v>0.47333333333333338</v>
      </c>
      <c r="BI120" s="117">
        <f t="shared" si="158"/>
        <v>0</v>
      </c>
      <c r="BJ120" s="113">
        <f t="shared" si="159"/>
        <v>0</v>
      </c>
      <c r="BK120" s="113">
        <f t="shared" si="160"/>
        <v>0</v>
      </c>
      <c r="BL120" s="118">
        <f t="shared" si="161"/>
        <v>0.47333333333333338</v>
      </c>
      <c r="BM120" s="117">
        <f t="shared" si="162"/>
        <v>0</v>
      </c>
      <c r="BN120" s="113">
        <f t="shared" si="163"/>
        <v>0</v>
      </c>
      <c r="BO120" s="113">
        <f t="shared" si="164"/>
        <v>0</v>
      </c>
      <c r="BP120" s="118">
        <f t="shared" si="165"/>
        <v>0.47333333333333338</v>
      </c>
      <c r="BQ120" s="117">
        <f t="shared" si="166"/>
        <v>0</v>
      </c>
      <c r="BR120" s="113">
        <f t="shared" si="167"/>
        <v>0</v>
      </c>
      <c r="BS120" s="113">
        <f t="shared" si="168"/>
        <v>0</v>
      </c>
      <c r="BT120" s="118">
        <f t="shared" si="169"/>
        <v>0.47333333333333338</v>
      </c>
      <c r="BU120" s="117">
        <f t="shared" si="170"/>
        <v>0</v>
      </c>
      <c r="BV120" s="113">
        <f t="shared" si="171"/>
        <v>0</v>
      </c>
      <c r="BW120" s="113">
        <f t="shared" si="172"/>
        <v>0</v>
      </c>
      <c r="BX120" s="118">
        <f t="shared" si="173"/>
        <v>0.47333333333333338</v>
      </c>
      <c r="BY120" s="117">
        <f t="shared" si="174"/>
        <v>0</v>
      </c>
      <c r="BZ120" s="113">
        <f t="shared" si="175"/>
        <v>0</v>
      </c>
      <c r="CA120" s="113">
        <f t="shared" si="176"/>
        <v>0</v>
      </c>
      <c r="CB120" s="118">
        <f t="shared" si="177"/>
        <v>0.47333333333333338</v>
      </c>
      <c r="CC120"/>
      <c r="CD120"/>
      <c r="CE120" s="114">
        <f t="shared" si="182"/>
        <v>0.47333333333333338</v>
      </c>
      <c r="CF120" s="114">
        <f t="shared" si="183"/>
        <v>0</v>
      </c>
      <c r="CG120" s="114">
        <f t="shared" si="184"/>
        <v>0</v>
      </c>
      <c r="CH120" s="114">
        <f t="shared" si="185"/>
        <v>0</v>
      </c>
      <c r="CI120" s="114"/>
      <c r="CJ120" s="114">
        <v>14</v>
      </c>
      <c r="CK120" s="113">
        <v>21</v>
      </c>
      <c r="CL120" s="113">
        <f t="shared" si="196"/>
        <v>22</v>
      </c>
      <c r="CM120" s="113">
        <f t="shared" si="196"/>
        <v>23</v>
      </c>
      <c r="CN120" s="113">
        <f t="shared" si="196"/>
        <v>24</v>
      </c>
      <c r="DB120" s="88"/>
      <c r="DC120" s="88"/>
      <c r="DD120" s="88"/>
      <c r="DE120" s="88"/>
      <c r="DF120" s="88"/>
      <c r="DG120" s="40"/>
      <c r="DH120" s="88"/>
    </row>
    <row r="121" spans="1:112" x14ac:dyDescent="0.25"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440"/>
      <c r="AI121" s="440"/>
      <c r="AJ121" s="440"/>
      <c r="AK121" s="440"/>
      <c r="AL121" s="440"/>
      <c r="AM121" s="440"/>
      <c r="AN121" s="440"/>
      <c r="AO121" s="440"/>
      <c r="AP121" s="440"/>
      <c r="AQ121" s="440"/>
      <c r="AR121" s="440"/>
      <c r="AS121" s="440"/>
      <c r="AT121" s="440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 s="114">
        <f t="shared" si="182"/>
        <v>0.47333333333333338</v>
      </c>
      <c r="CF121" s="114">
        <f t="shared" si="183"/>
        <v>0</v>
      </c>
      <c r="CG121" s="114">
        <f t="shared" si="184"/>
        <v>0</v>
      </c>
      <c r="CH121" s="114">
        <f t="shared" si="185"/>
        <v>0</v>
      </c>
      <c r="CI121" s="114"/>
      <c r="CJ121" s="114">
        <v>14</v>
      </c>
      <c r="CK121" s="113">
        <v>25</v>
      </c>
      <c r="CL121" s="113">
        <f t="shared" si="196"/>
        <v>26</v>
      </c>
      <c r="CM121" s="113">
        <f t="shared" si="196"/>
        <v>27</v>
      </c>
      <c r="CN121" s="113">
        <f t="shared" si="196"/>
        <v>28</v>
      </c>
      <c r="DB121" s="88"/>
      <c r="DC121" s="88"/>
      <c r="DD121" s="88"/>
      <c r="DE121" s="88"/>
      <c r="DF121" s="88"/>
      <c r="DG121" s="42"/>
      <c r="DH121" s="88"/>
    </row>
    <row r="122" spans="1:112" x14ac:dyDescent="0.25"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440"/>
      <c r="AI122" s="440"/>
      <c r="AJ122" s="440"/>
      <c r="AK122" s="440"/>
      <c r="AL122" s="440"/>
      <c r="AM122" s="440"/>
      <c r="AN122" s="440"/>
      <c r="AO122" s="440"/>
      <c r="AP122" s="440"/>
      <c r="AQ122" s="440"/>
      <c r="AR122" s="440"/>
      <c r="AS122" s="440"/>
      <c r="AT122" s="440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 s="114">
        <f t="shared" si="182"/>
        <v>0.47333333333333338</v>
      </c>
      <c r="CF122" s="114">
        <f t="shared" si="183"/>
        <v>0</v>
      </c>
      <c r="CG122" s="114">
        <f t="shared" si="184"/>
        <v>0</v>
      </c>
      <c r="CH122" s="114">
        <f t="shared" si="185"/>
        <v>0</v>
      </c>
      <c r="CI122" s="114"/>
      <c r="CJ122" s="114">
        <v>14</v>
      </c>
      <c r="CK122" s="113">
        <v>29</v>
      </c>
      <c r="CL122" s="113">
        <f t="shared" si="196"/>
        <v>30</v>
      </c>
      <c r="CM122" s="113">
        <f t="shared" si="196"/>
        <v>31</v>
      </c>
      <c r="CN122" s="113">
        <f t="shared" si="196"/>
        <v>32</v>
      </c>
      <c r="DB122" s="88"/>
      <c r="DC122" s="88"/>
      <c r="DD122" s="88"/>
      <c r="DE122" s="88"/>
      <c r="DF122" s="88"/>
      <c r="DG122" s="40"/>
      <c r="DH122" s="88"/>
    </row>
    <row r="123" spans="1:112" x14ac:dyDescent="0.25"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440"/>
      <c r="AI123" s="440"/>
      <c r="AJ123" s="440"/>
      <c r="AK123" s="440"/>
      <c r="AL123" s="440"/>
      <c r="AM123" s="440"/>
      <c r="AN123" s="440"/>
      <c r="AO123" s="440"/>
      <c r="AP123" s="440"/>
      <c r="AQ123" s="440"/>
      <c r="AR123" s="440"/>
      <c r="AS123" s="440"/>
      <c r="AT123" s="440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 s="114">
        <f t="shared" si="182"/>
        <v>0.47333333333333338</v>
      </c>
      <c r="CF123" s="114">
        <f t="shared" si="183"/>
        <v>0</v>
      </c>
      <c r="CG123" s="114">
        <f t="shared" si="184"/>
        <v>0</v>
      </c>
      <c r="CH123" s="114">
        <f t="shared" si="185"/>
        <v>0</v>
      </c>
      <c r="CI123" s="114"/>
      <c r="CJ123" s="114">
        <v>15</v>
      </c>
      <c r="CK123" s="113">
        <v>1</v>
      </c>
      <c r="CL123" s="113">
        <f t="shared" si="196"/>
        <v>2</v>
      </c>
      <c r="CM123" s="113">
        <f t="shared" si="196"/>
        <v>3</v>
      </c>
      <c r="CN123" s="113">
        <f t="shared" si="196"/>
        <v>4</v>
      </c>
      <c r="DB123" s="88"/>
      <c r="DC123" s="88"/>
      <c r="DD123" s="88"/>
      <c r="DE123" s="88"/>
      <c r="DF123" s="88"/>
      <c r="DG123" s="42"/>
      <c r="DH123" s="88"/>
    </row>
    <row r="124" spans="1:112" x14ac:dyDescent="0.25"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 s="114">
        <f t="shared" si="182"/>
        <v>0.47333333333333338</v>
      </c>
      <c r="CF124" s="114">
        <f t="shared" si="183"/>
        <v>0</v>
      </c>
      <c r="CG124" s="114">
        <f t="shared" si="184"/>
        <v>0</v>
      </c>
      <c r="CH124" s="114">
        <f t="shared" si="185"/>
        <v>0</v>
      </c>
      <c r="CI124" s="114"/>
      <c r="CJ124" s="114">
        <v>15</v>
      </c>
      <c r="CK124" s="113">
        <v>5</v>
      </c>
      <c r="CL124" s="113">
        <f t="shared" si="196"/>
        <v>6</v>
      </c>
      <c r="CM124" s="113">
        <f t="shared" si="196"/>
        <v>7</v>
      </c>
      <c r="CN124" s="113">
        <f t="shared" si="196"/>
        <v>8</v>
      </c>
      <c r="DB124" s="88"/>
      <c r="DC124" s="88"/>
      <c r="DD124" s="88"/>
      <c r="DE124" s="88"/>
      <c r="DF124" s="88"/>
      <c r="DG124" s="40"/>
      <c r="DH124" s="88"/>
    </row>
    <row r="125" spans="1:112" x14ac:dyDescent="0.25"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 s="114">
        <f t="shared" si="182"/>
        <v>0.47333333333333338</v>
      </c>
      <c r="CF125" s="114">
        <f t="shared" si="183"/>
        <v>0</v>
      </c>
      <c r="CG125" s="114">
        <f t="shared" si="184"/>
        <v>0</v>
      </c>
      <c r="CH125" s="114">
        <f t="shared" si="185"/>
        <v>0</v>
      </c>
      <c r="CI125" s="114"/>
      <c r="CJ125" s="114">
        <v>15</v>
      </c>
      <c r="CK125" s="113">
        <v>9</v>
      </c>
      <c r="CL125" s="113">
        <f t="shared" si="196"/>
        <v>10</v>
      </c>
      <c r="CM125" s="113">
        <f t="shared" si="196"/>
        <v>11</v>
      </c>
      <c r="CN125" s="113">
        <f t="shared" si="196"/>
        <v>12</v>
      </c>
      <c r="DB125" s="88"/>
      <c r="DC125" s="88"/>
      <c r="DD125" s="88"/>
      <c r="DE125" s="88"/>
      <c r="DF125" s="88"/>
      <c r="DG125" s="42"/>
      <c r="DH125" s="88"/>
    </row>
    <row r="126" spans="1:112" x14ac:dyDescent="0.25"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 s="114">
        <f t="shared" si="182"/>
        <v>0.47333333333333338</v>
      </c>
      <c r="CF126" s="114">
        <f t="shared" si="183"/>
        <v>0</v>
      </c>
      <c r="CG126" s="114">
        <f t="shared" si="184"/>
        <v>0</v>
      </c>
      <c r="CH126" s="114">
        <f t="shared" si="185"/>
        <v>0</v>
      </c>
      <c r="CI126" s="114"/>
      <c r="CJ126" s="114">
        <v>15</v>
      </c>
      <c r="CK126" s="113">
        <v>13</v>
      </c>
      <c r="CL126" s="113">
        <f t="shared" si="196"/>
        <v>14</v>
      </c>
      <c r="CM126" s="113">
        <f t="shared" si="196"/>
        <v>15</v>
      </c>
      <c r="CN126" s="113">
        <f t="shared" si="196"/>
        <v>16</v>
      </c>
      <c r="DB126" s="88"/>
      <c r="DC126" s="88"/>
      <c r="DD126" s="88"/>
      <c r="DE126" s="88"/>
      <c r="DF126" s="88"/>
      <c r="DG126" s="40"/>
      <c r="DH126" s="88"/>
    </row>
    <row r="127" spans="1:112" x14ac:dyDescent="0.25"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 s="114">
        <f t="shared" si="182"/>
        <v>0.47333333333333338</v>
      </c>
      <c r="CF127" s="114">
        <f t="shared" si="183"/>
        <v>0</v>
      </c>
      <c r="CG127" s="114">
        <f t="shared" si="184"/>
        <v>0</v>
      </c>
      <c r="CH127" s="114">
        <f t="shared" si="185"/>
        <v>0</v>
      </c>
      <c r="CI127" s="114"/>
      <c r="CJ127" s="114">
        <v>15</v>
      </c>
      <c r="CK127" s="113">
        <v>17</v>
      </c>
      <c r="CL127" s="113">
        <f t="shared" si="196"/>
        <v>18</v>
      </c>
      <c r="CM127" s="113">
        <f t="shared" si="196"/>
        <v>19</v>
      </c>
      <c r="CN127" s="113">
        <f t="shared" si="196"/>
        <v>20</v>
      </c>
      <c r="DB127" s="88"/>
      <c r="DC127" s="88"/>
      <c r="DD127" s="88"/>
      <c r="DE127" s="88"/>
      <c r="DF127" s="88"/>
      <c r="DG127" s="42"/>
      <c r="DH127" s="88"/>
    </row>
    <row r="128" spans="1:112" x14ac:dyDescent="0.25"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 s="114">
        <f t="shared" si="182"/>
        <v>0.47333333333333338</v>
      </c>
      <c r="CF128" s="114">
        <f t="shared" si="183"/>
        <v>0</v>
      </c>
      <c r="CG128" s="114">
        <f t="shared" si="184"/>
        <v>0</v>
      </c>
      <c r="CH128" s="114">
        <f t="shared" si="185"/>
        <v>0</v>
      </c>
      <c r="CI128" s="114"/>
      <c r="CJ128" s="114">
        <v>15</v>
      </c>
      <c r="CK128" s="113">
        <v>21</v>
      </c>
      <c r="CL128" s="113">
        <f t="shared" si="196"/>
        <v>22</v>
      </c>
      <c r="CM128" s="113">
        <f t="shared" si="196"/>
        <v>23</v>
      </c>
      <c r="CN128" s="113">
        <f t="shared" si="196"/>
        <v>24</v>
      </c>
      <c r="DB128" s="88"/>
      <c r="DC128" s="88"/>
      <c r="DD128" s="88"/>
      <c r="DE128" s="88"/>
      <c r="DF128" s="88"/>
      <c r="DG128" s="40"/>
      <c r="DH128" s="88"/>
    </row>
    <row r="129" spans="13:112" x14ac:dyDescent="0.25"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 s="114">
        <f t="shared" si="182"/>
        <v>0.47333333333333338</v>
      </c>
      <c r="CF129" s="114">
        <f t="shared" si="183"/>
        <v>0</v>
      </c>
      <c r="CG129" s="114">
        <f t="shared" si="184"/>
        <v>0</v>
      </c>
      <c r="CH129" s="114">
        <f t="shared" si="185"/>
        <v>0</v>
      </c>
      <c r="CI129" s="114"/>
      <c r="CJ129" s="114">
        <v>15</v>
      </c>
      <c r="CK129" s="113">
        <v>25</v>
      </c>
      <c r="CL129" s="113">
        <f t="shared" si="196"/>
        <v>26</v>
      </c>
      <c r="CM129" s="113">
        <f t="shared" si="196"/>
        <v>27</v>
      </c>
      <c r="CN129" s="113">
        <f t="shared" si="196"/>
        <v>28</v>
      </c>
      <c r="DB129" s="88"/>
      <c r="DC129" s="88"/>
      <c r="DD129" s="88"/>
      <c r="DE129" s="88"/>
      <c r="DF129" s="88"/>
      <c r="DG129" s="42"/>
      <c r="DH129" s="88"/>
    </row>
    <row r="130" spans="13:112" x14ac:dyDescent="0.25"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 s="114">
        <f t="shared" si="182"/>
        <v>0.47333333333333338</v>
      </c>
      <c r="CF130" s="114">
        <f t="shared" si="183"/>
        <v>0</v>
      </c>
      <c r="CG130" s="114">
        <f t="shared" si="184"/>
        <v>0</v>
      </c>
      <c r="CH130" s="114">
        <f t="shared" si="185"/>
        <v>0</v>
      </c>
      <c r="CI130" s="114"/>
      <c r="CJ130" s="114">
        <v>15</v>
      </c>
      <c r="CK130" s="113">
        <v>29</v>
      </c>
      <c r="CL130" s="113">
        <f t="shared" si="196"/>
        <v>30</v>
      </c>
      <c r="CM130" s="113">
        <f t="shared" si="196"/>
        <v>31</v>
      </c>
      <c r="CN130" s="113">
        <f t="shared" si="196"/>
        <v>32</v>
      </c>
      <c r="DB130" s="88"/>
      <c r="DC130" s="88"/>
      <c r="DD130" s="88"/>
      <c r="DE130" s="88"/>
      <c r="DF130" s="88"/>
      <c r="DG130" s="40"/>
      <c r="DH130" s="88"/>
    </row>
    <row r="131" spans="13:112" x14ac:dyDescent="0.25"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 s="114">
        <f t="shared" si="182"/>
        <v>0.47333333333333338</v>
      </c>
      <c r="CF131" s="114">
        <f t="shared" si="183"/>
        <v>0</v>
      </c>
      <c r="CG131" s="114">
        <f t="shared" si="184"/>
        <v>0</v>
      </c>
      <c r="CH131" s="114">
        <f t="shared" si="185"/>
        <v>0</v>
      </c>
      <c r="CI131" s="114"/>
      <c r="CJ131" s="114">
        <v>16</v>
      </c>
      <c r="CK131" s="113">
        <v>1</v>
      </c>
      <c r="CL131" s="113">
        <f t="shared" ref="CL131:CN150" si="198">CK131+1</f>
        <v>2</v>
      </c>
      <c r="CM131" s="113">
        <f t="shared" si="198"/>
        <v>3</v>
      </c>
      <c r="CN131" s="113">
        <f t="shared" si="198"/>
        <v>4</v>
      </c>
      <c r="DB131" s="88"/>
      <c r="DC131" s="88"/>
      <c r="DD131" s="88"/>
      <c r="DE131" s="88"/>
      <c r="DF131" s="88"/>
      <c r="DG131" s="42"/>
      <c r="DH131" s="88"/>
    </row>
    <row r="132" spans="13:112" x14ac:dyDescent="0.25"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 s="114">
        <f t="shared" si="182"/>
        <v>0.47333333333333338</v>
      </c>
      <c r="CF132" s="114">
        <f t="shared" si="183"/>
        <v>0</v>
      </c>
      <c r="CG132" s="114">
        <f t="shared" si="184"/>
        <v>0</v>
      </c>
      <c r="CH132" s="114">
        <f t="shared" si="185"/>
        <v>0</v>
      </c>
      <c r="CI132" s="114"/>
      <c r="CJ132" s="114">
        <v>16</v>
      </c>
      <c r="CK132" s="113">
        <v>5</v>
      </c>
      <c r="CL132" s="113">
        <f t="shared" si="198"/>
        <v>6</v>
      </c>
      <c r="CM132" s="113">
        <f t="shared" si="198"/>
        <v>7</v>
      </c>
      <c r="CN132" s="113">
        <f t="shared" si="198"/>
        <v>8</v>
      </c>
      <c r="DB132" s="88"/>
      <c r="DC132" s="88"/>
      <c r="DD132" s="88"/>
      <c r="DE132" s="88"/>
      <c r="DF132" s="88"/>
      <c r="DG132" s="40"/>
      <c r="DH132" s="88"/>
    </row>
    <row r="133" spans="13:112" x14ac:dyDescent="0.25"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 s="114">
        <f t="shared" si="182"/>
        <v>0.47333333333333338</v>
      </c>
      <c r="CF133" s="114">
        <f t="shared" si="183"/>
        <v>0</v>
      </c>
      <c r="CG133" s="114">
        <f t="shared" si="184"/>
        <v>0</v>
      </c>
      <c r="CH133" s="114">
        <f t="shared" si="185"/>
        <v>0</v>
      </c>
      <c r="CI133" s="114"/>
      <c r="CJ133" s="114">
        <v>16</v>
      </c>
      <c r="CK133" s="113">
        <v>9</v>
      </c>
      <c r="CL133" s="113">
        <f t="shared" si="198"/>
        <v>10</v>
      </c>
      <c r="CM133" s="113">
        <f t="shared" si="198"/>
        <v>11</v>
      </c>
      <c r="CN133" s="113">
        <f t="shared" si="198"/>
        <v>12</v>
      </c>
      <c r="DB133" s="88"/>
      <c r="DC133" s="88"/>
      <c r="DD133" s="88"/>
      <c r="DE133" s="88"/>
      <c r="DF133" s="88"/>
      <c r="DG133" s="42"/>
      <c r="DH133" s="88"/>
    </row>
    <row r="134" spans="13:112" x14ac:dyDescent="0.25"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 s="114">
        <f t="shared" si="182"/>
        <v>0.47333333333333338</v>
      </c>
      <c r="CF134" s="114">
        <f t="shared" si="183"/>
        <v>0</v>
      </c>
      <c r="CG134" s="114">
        <f t="shared" si="184"/>
        <v>0</v>
      </c>
      <c r="CH134" s="114">
        <f t="shared" si="185"/>
        <v>0</v>
      </c>
      <c r="CI134" s="114"/>
      <c r="CJ134" s="114">
        <v>16</v>
      </c>
      <c r="CK134" s="113">
        <v>13</v>
      </c>
      <c r="CL134" s="113">
        <f t="shared" si="198"/>
        <v>14</v>
      </c>
      <c r="CM134" s="113">
        <f t="shared" si="198"/>
        <v>15</v>
      </c>
      <c r="CN134" s="113">
        <f t="shared" si="198"/>
        <v>16</v>
      </c>
      <c r="DB134" s="88"/>
      <c r="DC134" s="88"/>
      <c r="DD134" s="88"/>
      <c r="DE134" s="88"/>
      <c r="DF134" s="88"/>
      <c r="DG134" s="40"/>
      <c r="DH134" s="88"/>
    </row>
    <row r="135" spans="13:112" x14ac:dyDescent="0.25"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 s="114">
        <f t="shared" si="182"/>
        <v>0.47333333333333338</v>
      </c>
      <c r="CF135" s="114">
        <f t="shared" si="183"/>
        <v>0</v>
      </c>
      <c r="CG135" s="114">
        <f t="shared" si="184"/>
        <v>0</v>
      </c>
      <c r="CH135" s="114">
        <f t="shared" si="185"/>
        <v>0</v>
      </c>
      <c r="CI135" s="114"/>
      <c r="CJ135" s="114">
        <v>16</v>
      </c>
      <c r="CK135" s="113">
        <v>17</v>
      </c>
      <c r="CL135" s="113">
        <f t="shared" si="198"/>
        <v>18</v>
      </c>
      <c r="CM135" s="113">
        <f t="shared" si="198"/>
        <v>19</v>
      </c>
      <c r="CN135" s="113">
        <f t="shared" si="198"/>
        <v>20</v>
      </c>
      <c r="DB135" s="88"/>
      <c r="DC135" s="88"/>
      <c r="DD135" s="88"/>
      <c r="DE135" s="88"/>
      <c r="DF135" s="88"/>
      <c r="DG135" s="42"/>
      <c r="DH135" s="88"/>
    </row>
    <row r="136" spans="13:112" x14ac:dyDescent="0.25"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 s="114">
        <f t="shared" si="182"/>
        <v>0.47333333333333338</v>
      </c>
      <c r="CF136" s="114">
        <f t="shared" si="183"/>
        <v>0</v>
      </c>
      <c r="CG136" s="114">
        <f t="shared" si="184"/>
        <v>0</v>
      </c>
      <c r="CH136" s="114">
        <f t="shared" si="185"/>
        <v>0</v>
      </c>
      <c r="CI136" s="114"/>
      <c r="CJ136" s="114">
        <v>16</v>
      </c>
      <c r="CK136" s="113">
        <v>21</v>
      </c>
      <c r="CL136" s="113">
        <f t="shared" si="198"/>
        <v>22</v>
      </c>
      <c r="CM136" s="113">
        <f t="shared" si="198"/>
        <v>23</v>
      </c>
      <c r="CN136" s="113">
        <f t="shared" si="198"/>
        <v>24</v>
      </c>
      <c r="DB136" s="88"/>
      <c r="DC136" s="88"/>
      <c r="DD136" s="88"/>
      <c r="DE136" s="88"/>
      <c r="DF136" s="88"/>
      <c r="DG136" s="40"/>
      <c r="DH136" s="88"/>
    </row>
    <row r="137" spans="13:112" x14ac:dyDescent="0.25"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 s="114">
        <f t="shared" si="182"/>
        <v>0.47333333333333338</v>
      </c>
      <c r="CF137" s="114">
        <f t="shared" si="183"/>
        <v>0</v>
      </c>
      <c r="CG137" s="114">
        <f t="shared" si="184"/>
        <v>0</v>
      </c>
      <c r="CH137" s="114">
        <f t="shared" si="185"/>
        <v>0</v>
      </c>
      <c r="CI137" s="114"/>
      <c r="CJ137" s="114">
        <v>16</v>
      </c>
      <c r="CK137" s="113">
        <v>25</v>
      </c>
      <c r="CL137" s="113">
        <f t="shared" si="198"/>
        <v>26</v>
      </c>
      <c r="CM137" s="113">
        <f t="shared" si="198"/>
        <v>27</v>
      </c>
      <c r="CN137" s="113">
        <f t="shared" si="198"/>
        <v>28</v>
      </c>
      <c r="DB137" s="88"/>
      <c r="DC137" s="88"/>
      <c r="DD137" s="88"/>
      <c r="DE137" s="88"/>
      <c r="DF137" s="88"/>
      <c r="DG137" s="42"/>
      <c r="DH137" s="88"/>
    </row>
    <row r="138" spans="13:112" x14ac:dyDescent="0.25"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 s="114">
        <f t="shared" si="182"/>
        <v>0.47333333333333338</v>
      </c>
      <c r="CF138" s="114">
        <f t="shared" si="183"/>
        <v>0</v>
      </c>
      <c r="CG138" s="114">
        <f t="shared" si="184"/>
        <v>0</v>
      </c>
      <c r="CH138" s="114">
        <f t="shared" si="185"/>
        <v>0</v>
      </c>
      <c r="CI138" s="114"/>
      <c r="CJ138" s="114">
        <v>16</v>
      </c>
      <c r="CK138" s="113">
        <v>29</v>
      </c>
      <c r="CL138" s="113">
        <f t="shared" si="198"/>
        <v>30</v>
      </c>
      <c r="CM138" s="113">
        <f t="shared" si="198"/>
        <v>31</v>
      </c>
      <c r="CN138" s="113">
        <f t="shared" si="198"/>
        <v>32</v>
      </c>
      <c r="DB138" s="88"/>
      <c r="DC138" s="88"/>
      <c r="DD138" s="88"/>
      <c r="DE138" s="88"/>
      <c r="DF138" s="88"/>
      <c r="DG138" s="40"/>
      <c r="DH138" s="88"/>
    </row>
    <row r="139" spans="13:112" x14ac:dyDescent="0.25"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 s="114">
        <f t="shared" si="182"/>
        <v>0.47333333333333338</v>
      </c>
      <c r="CF139" s="114">
        <f t="shared" si="183"/>
        <v>0</v>
      </c>
      <c r="CG139" s="114">
        <f t="shared" si="184"/>
        <v>0</v>
      </c>
      <c r="CH139" s="114">
        <f t="shared" si="185"/>
        <v>0</v>
      </c>
      <c r="CI139" s="114"/>
      <c r="CJ139" s="114">
        <v>17</v>
      </c>
      <c r="CK139" s="113">
        <v>1</v>
      </c>
      <c r="CL139" s="113">
        <f t="shared" si="198"/>
        <v>2</v>
      </c>
      <c r="CM139" s="113">
        <f t="shared" si="198"/>
        <v>3</v>
      </c>
      <c r="CN139" s="113">
        <f t="shared" si="198"/>
        <v>4</v>
      </c>
      <c r="DB139" s="88"/>
      <c r="DC139" s="88"/>
      <c r="DD139" s="88"/>
      <c r="DE139" s="88"/>
      <c r="DF139" s="88"/>
      <c r="DG139" s="42"/>
      <c r="DH139" s="88"/>
    </row>
    <row r="140" spans="13:112" x14ac:dyDescent="0.25"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 s="114">
        <f t="shared" ref="CE140:CE203" si="199">INDEX($AW$11:$CB$120,$CJ140,CN140)</f>
        <v>0.47333333333333338</v>
      </c>
      <c r="CF140" s="114">
        <f t="shared" ref="CF140:CF203" si="200">INDEX($AW$11:$CB$120,$CJ140,CK140)</f>
        <v>0</v>
      </c>
      <c r="CG140" s="114">
        <f t="shared" ref="CG140:CG203" si="201">INDEX($AW$11:$CB$120,$CJ140,CL140)</f>
        <v>0</v>
      </c>
      <c r="CH140" s="114">
        <f t="shared" ref="CH140:CH203" si="202">INDEX($AW$11:$CB$120,$CJ140,CM140)</f>
        <v>0</v>
      </c>
      <c r="CI140" s="114"/>
      <c r="CJ140" s="114">
        <v>17</v>
      </c>
      <c r="CK140" s="113">
        <v>5</v>
      </c>
      <c r="CL140" s="113">
        <f t="shared" si="198"/>
        <v>6</v>
      </c>
      <c r="CM140" s="113">
        <f t="shared" si="198"/>
        <v>7</v>
      </c>
      <c r="CN140" s="113">
        <f t="shared" si="198"/>
        <v>8</v>
      </c>
      <c r="DB140" s="88"/>
      <c r="DC140" s="88"/>
      <c r="DD140" s="88"/>
      <c r="DE140" s="88"/>
      <c r="DF140" s="88"/>
      <c r="DG140" s="40"/>
      <c r="DH140" s="88"/>
    </row>
    <row r="141" spans="13:112" x14ac:dyDescent="0.25"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 s="114">
        <f t="shared" si="199"/>
        <v>0.47333333333333338</v>
      </c>
      <c r="CF141" s="114">
        <f t="shared" si="200"/>
        <v>0</v>
      </c>
      <c r="CG141" s="114">
        <f t="shared" si="201"/>
        <v>0</v>
      </c>
      <c r="CH141" s="114">
        <f t="shared" si="202"/>
        <v>0</v>
      </c>
      <c r="CI141" s="114"/>
      <c r="CJ141" s="114">
        <v>17</v>
      </c>
      <c r="CK141" s="113">
        <v>9</v>
      </c>
      <c r="CL141" s="113">
        <f t="shared" si="198"/>
        <v>10</v>
      </c>
      <c r="CM141" s="113">
        <f t="shared" si="198"/>
        <v>11</v>
      </c>
      <c r="CN141" s="113">
        <f t="shared" si="198"/>
        <v>12</v>
      </c>
      <c r="DB141" s="88"/>
      <c r="DC141" s="88"/>
      <c r="DD141" s="88"/>
      <c r="DE141" s="88"/>
      <c r="DF141" s="88"/>
      <c r="DG141" s="42"/>
      <c r="DH141" s="88"/>
    </row>
    <row r="142" spans="13:112" x14ac:dyDescent="0.25"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 s="114">
        <f t="shared" si="199"/>
        <v>0.47333333333333338</v>
      </c>
      <c r="CF142" s="114">
        <f t="shared" si="200"/>
        <v>0</v>
      </c>
      <c r="CG142" s="114">
        <f t="shared" si="201"/>
        <v>0</v>
      </c>
      <c r="CH142" s="114">
        <f t="shared" si="202"/>
        <v>0</v>
      </c>
      <c r="CI142" s="114"/>
      <c r="CJ142" s="114">
        <v>17</v>
      </c>
      <c r="CK142" s="113">
        <v>13</v>
      </c>
      <c r="CL142" s="113">
        <f t="shared" si="198"/>
        <v>14</v>
      </c>
      <c r="CM142" s="113">
        <f t="shared" si="198"/>
        <v>15</v>
      </c>
      <c r="CN142" s="113">
        <f t="shared" si="198"/>
        <v>16</v>
      </c>
      <c r="DB142" s="88"/>
      <c r="DC142" s="88"/>
      <c r="DD142" s="88"/>
      <c r="DE142" s="88"/>
      <c r="DF142" s="88"/>
      <c r="DG142" s="40"/>
      <c r="DH142" s="88"/>
    </row>
    <row r="143" spans="13:112" x14ac:dyDescent="0.25"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 s="114">
        <f t="shared" si="199"/>
        <v>0.47333333333333338</v>
      </c>
      <c r="CF143" s="114">
        <f t="shared" si="200"/>
        <v>0</v>
      </c>
      <c r="CG143" s="114">
        <f t="shared" si="201"/>
        <v>0</v>
      </c>
      <c r="CH143" s="114">
        <f t="shared" si="202"/>
        <v>0</v>
      </c>
      <c r="CI143" s="114"/>
      <c r="CJ143" s="114">
        <v>17</v>
      </c>
      <c r="CK143" s="113">
        <v>17</v>
      </c>
      <c r="CL143" s="113">
        <f t="shared" si="198"/>
        <v>18</v>
      </c>
      <c r="CM143" s="113">
        <f t="shared" si="198"/>
        <v>19</v>
      </c>
      <c r="CN143" s="113">
        <f t="shared" si="198"/>
        <v>20</v>
      </c>
      <c r="DB143" s="88"/>
      <c r="DC143" s="88"/>
      <c r="DD143" s="88"/>
      <c r="DE143" s="88"/>
      <c r="DF143" s="88"/>
      <c r="DG143" s="42"/>
      <c r="DH143" s="88"/>
    </row>
    <row r="144" spans="13:112" x14ac:dyDescent="0.25"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 s="114">
        <f t="shared" si="199"/>
        <v>0.47333333333333338</v>
      </c>
      <c r="CF144" s="114">
        <f t="shared" si="200"/>
        <v>0</v>
      </c>
      <c r="CG144" s="114">
        <f t="shared" si="201"/>
        <v>0</v>
      </c>
      <c r="CH144" s="114">
        <f t="shared" si="202"/>
        <v>0</v>
      </c>
      <c r="CI144" s="114"/>
      <c r="CJ144" s="114">
        <v>17</v>
      </c>
      <c r="CK144" s="113">
        <v>21</v>
      </c>
      <c r="CL144" s="113">
        <f t="shared" si="198"/>
        <v>22</v>
      </c>
      <c r="CM144" s="113">
        <f t="shared" si="198"/>
        <v>23</v>
      </c>
      <c r="CN144" s="113">
        <f t="shared" si="198"/>
        <v>24</v>
      </c>
      <c r="DB144" s="88"/>
      <c r="DC144" s="88"/>
      <c r="DD144" s="88"/>
      <c r="DE144" s="88"/>
      <c r="DF144" s="88"/>
      <c r="DG144" s="40"/>
      <c r="DH144" s="88"/>
    </row>
    <row r="145" spans="13:112" x14ac:dyDescent="0.25"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 s="114">
        <f t="shared" si="199"/>
        <v>0.47333333333333338</v>
      </c>
      <c r="CF145" s="114">
        <f t="shared" si="200"/>
        <v>0</v>
      </c>
      <c r="CG145" s="114">
        <f t="shared" si="201"/>
        <v>0</v>
      </c>
      <c r="CH145" s="114">
        <f t="shared" si="202"/>
        <v>0</v>
      </c>
      <c r="CI145" s="114"/>
      <c r="CJ145" s="114">
        <v>17</v>
      </c>
      <c r="CK145" s="113">
        <v>25</v>
      </c>
      <c r="CL145" s="113">
        <f t="shared" si="198"/>
        <v>26</v>
      </c>
      <c r="CM145" s="113">
        <f t="shared" si="198"/>
        <v>27</v>
      </c>
      <c r="CN145" s="113">
        <f t="shared" si="198"/>
        <v>28</v>
      </c>
      <c r="DB145" s="88"/>
      <c r="DC145" s="88"/>
      <c r="DD145" s="88"/>
      <c r="DE145" s="88"/>
      <c r="DF145" s="88"/>
      <c r="DG145" s="42"/>
      <c r="DH145" s="88"/>
    </row>
    <row r="146" spans="13:112" x14ac:dyDescent="0.25"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 s="114">
        <f t="shared" si="199"/>
        <v>0.47333333333333338</v>
      </c>
      <c r="CF146" s="114">
        <f t="shared" si="200"/>
        <v>0</v>
      </c>
      <c r="CG146" s="114">
        <f t="shared" si="201"/>
        <v>0</v>
      </c>
      <c r="CH146" s="114">
        <f t="shared" si="202"/>
        <v>0</v>
      </c>
      <c r="CI146" s="114"/>
      <c r="CJ146" s="114">
        <v>17</v>
      </c>
      <c r="CK146" s="113">
        <v>29</v>
      </c>
      <c r="CL146" s="113">
        <f t="shared" si="198"/>
        <v>30</v>
      </c>
      <c r="CM146" s="113">
        <f t="shared" si="198"/>
        <v>31</v>
      </c>
      <c r="CN146" s="113">
        <f t="shared" si="198"/>
        <v>32</v>
      </c>
      <c r="DB146" s="88"/>
      <c r="DC146" s="88"/>
      <c r="DD146" s="88"/>
      <c r="DE146" s="88"/>
      <c r="DF146" s="88"/>
      <c r="DG146" s="40"/>
      <c r="DH146" s="88"/>
    </row>
    <row r="147" spans="13:112" x14ac:dyDescent="0.25"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 s="114">
        <f t="shared" si="199"/>
        <v>0.47333333333333338</v>
      </c>
      <c r="CF147" s="114">
        <f t="shared" si="200"/>
        <v>0</v>
      </c>
      <c r="CG147" s="114">
        <f t="shared" si="201"/>
        <v>0</v>
      </c>
      <c r="CH147" s="114">
        <f t="shared" si="202"/>
        <v>0</v>
      </c>
      <c r="CI147" s="114"/>
      <c r="CJ147" s="114">
        <v>18</v>
      </c>
      <c r="CK147" s="113">
        <v>1</v>
      </c>
      <c r="CL147" s="113">
        <f t="shared" si="198"/>
        <v>2</v>
      </c>
      <c r="CM147" s="113">
        <f t="shared" si="198"/>
        <v>3</v>
      </c>
      <c r="CN147" s="113">
        <f t="shared" si="198"/>
        <v>4</v>
      </c>
      <c r="DB147" s="88"/>
      <c r="DC147" s="88"/>
      <c r="DD147" s="88"/>
      <c r="DE147" s="88"/>
      <c r="DF147" s="88"/>
      <c r="DG147" s="42"/>
      <c r="DH147" s="88"/>
    </row>
    <row r="148" spans="13:112" x14ac:dyDescent="0.25"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 s="114">
        <f t="shared" si="199"/>
        <v>0.47333333333333338</v>
      </c>
      <c r="CF148" s="114">
        <f t="shared" si="200"/>
        <v>0</v>
      </c>
      <c r="CG148" s="114">
        <f t="shared" si="201"/>
        <v>0</v>
      </c>
      <c r="CH148" s="114">
        <f t="shared" si="202"/>
        <v>0</v>
      </c>
      <c r="CI148" s="114"/>
      <c r="CJ148" s="114">
        <v>18</v>
      </c>
      <c r="CK148" s="113">
        <v>5</v>
      </c>
      <c r="CL148" s="113">
        <f t="shared" si="198"/>
        <v>6</v>
      </c>
      <c r="CM148" s="113">
        <f t="shared" si="198"/>
        <v>7</v>
      </c>
      <c r="CN148" s="113">
        <f t="shared" si="198"/>
        <v>8</v>
      </c>
      <c r="DB148" s="88"/>
      <c r="DC148" s="88"/>
      <c r="DD148" s="88"/>
      <c r="DE148" s="88"/>
      <c r="DF148" s="88"/>
      <c r="DG148" s="40"/>
      <c r="DH148" s="88"/>
    </row>
    <row r="149" spans="13:112" x14ac:dyDescent="0.25"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 s="114">
        <f t="shared" si="199"/>
        <v>0.47333333333333338</v>
      </c>
      <c r="CF149" s="114">
        <f t="shared" si="200"/>
        <v>0</v>
      </c>
      <c r="CG149" s="114">
        <f t="shared" si="201"/>
        <v>0</v>
      </c>
      <c r="CH149" s="114">
        <f t="shared" si="202"/>
        <v>0</v>
      </c>
      <c r="CI149" s="114"/>
      <c r="CJ149" s="114">
        <v>18</v>
      </c>
      <c r="CK149" s="113">
        <v>9</v>
      </c>
      <c r="CL149" s="113">
        <f t="shared" si="198"/>
        <v>10</v>
      </c>
      <c r="CM149" s="113">
        <f t="shared" si="198"/>
        <v>11</v>
      </c>
      <c r="CN149" s="113">
        <f t="shared" si="198"/>
        <v>12</v>
      </c>
      <c r="DB149" s="88"/>
      <c r="DC149" s="88"/>
      <c r="DD149" s="88"/>
      <c r="DE149" s="88"/>
      <c r="DF149" s="88"/>
      <c r="DG149" s="42"/>
      <c r="DH149" s="88"/>
    </row>
    <row r="150" spans="13:112" x14ac:dyDescent="0.25"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 s="114">
        <f t="shared" si="199"/>
        <v>0.47333333333333338</v>
      </c>
      <c r="CF150" s="114">
        <f t="shared" si="200"/>
        <v>0</v>
      </c>
      <c r="CG150" s="114">
        <f t="shared" si="201"/>
        <v>0</v>
      </c>
      <c r="CH150" s="114">
        <f t="shared" si="202"/>
        <v>0</v>
      </c>
      <c r="CI150" s="114"/>
      <c r="CJ150" s="114">
        <v>18</v>
      </c>
      <c r="CK150" s="113">
        <v>13</v>
      </c>
      <c r="CL150" s="113">
        <f t="shared" si="198"/>
        <v>14</v>
      </c>
      <c r="CM150" s="113">
        <f t="shared" si="198"/>
        <v>15</v>
      </c>
      <c r="CN150" s="113">
        <f t="shared" si="198"/>
        <v>16</v>
      </c>
      <c r="DB150" s="88"/>
      <c r="DC150" s="88"/>
      <c r="DD150" s="88"/>
      <c r="DE150" s="88"/>
      <c r="DF150" s="88"/>
      <c r="DG150" s="40"/>
      <c r="DH150" s="88"/>
    </row>
    <row r="151" spans="13:112" x14ac:dyDescent="0.25"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 s="114">
        <f t="shared" si="199"/>
        <v>0.47333333333333338</v>
      </c>
      <c r="CF151" s="114">
        <f t="shared" si="200"/>
        <v>0</v>
      </c>
      <c r="CG151" s="114">
        <f t="shared" si="201"/>
        <v>0</v>
      </c>
      <c r="CH151" s="114">
        <f t="shared" si="202"/>
        <v>0</v>
      </c>
      <c r="CI151" s="114"/>
      <c r="CJ151" s="114">
        <v>18</v>
      </c>
      <c r="CK151" s="113">
        <v>17</v>
      </c>
      <c r="CL151" s="113">
        <f t="shared" ref="CL151:CN170" si="203">CK151+1</f>
        <v>18</v>
      </c>
      <c r="CM151" s="113">
        <f t="shared" si="203"/>
        <v>19</v>
      </c>
      <c r="CN151" s="113">
        <f t="shared" si="203"/>
        <v>20</v>
      </c>
      <c r="DB151" s="88"/>
      <c r="DC151" s="88"/>
      <c r="DD151" s="88"/>
      <c r="DE151" s="88"/>
      <c r="DF151" s="88"/>
      <c r="DG151" s="42"/>
      <c r="DH151" s="88"/>
    </row>
    <row r="152" spans="13:112" x14ac:dyDescent="0.25"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 s="114">
        <f t="shared" si="199"/>
        <v>0.47333333333333338</v>
      </c>
      <c r="CF152" s="114">
        <f t="shared" si="200"/>
        <v>0</v>
      </c>
      <c r="CG152" s="114">
        <f t="shared" si="201"/>
        <v>0</v>
      </c>
      <c r="CH152" s="114">
        <f t="shared" si="202"/>
        <v>0</v>
      </c>
      <c r="CI152" s="114"/>
      <c r="CJ152" s="114">
        <v>18</v>
      </c>
      <c r="CK152" s="113">
        <v>21</v>
      </c>
      <c r="CL152" s="113">
        <f t="shared" si="203"/>
        <v>22</v>
      </c>
      <c r="CM152" s="113">
        <f t="shared" si="203"/>
        <v>23</v>
      </c>
      <c r="CN152" s="113">
        <f t="shared" si="203"/>
        <v>24</v>
      </c>
      <c r="DB152" s="88"/>
      <c r="DC152" s="88"/>
      <c r="DD152" s="88"/>
      <c r="DE152" s="88"/>
      <c r="DF152" s="88"/>
      <c r="DG152" s="40"/>
      <c r="DH152" s="88"/>
    </row>
    <row r="153" spans="13:112" x14ac:dyDescent="0.25"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 s="114">
        <f t="shared" si="199"/>
        <v>0.47333333333333338</v>
      </c>
      <c r="CF153" s="114">
        <f t="shared" si="200"/>
        <v>0</v>
      </c>
      <c r="CG153" s="114">
        <f t="shared" si="201"/>
        <v>0</v>
      </c>
      <c r="CH153" s="114">
        <f t="shared" si="202"/>
        <v>0</v>
      </c>
      <c r="CI153" s="114"/>
      <c r="CJ153" s="114">
        <v>18</v>
      </c>
      <c r="CK153" s="113">
        <v>25</v>
      </c>
      <c r="CL153" s="113">
        <f t="shared" si="203"/>
        <v>26</v>
      </c>
      <c r="CM153" s="113">
        <f t="shared" si="203"/>
        <v>27</v>
      </c>
      <c r="CN153" s="113">
        <f t="shared" si="203"/>
        <v>28</v>
      </c>
      <c r="DB153" s="88"/>
      <c r="DC153" s="88"/>
      <c r="DD153" s="88"/>
      <c r="DE153" s="88"/>
      <c r="DF153" s="88"/>
      <c r="DG153" s="42"/>
      <c r="DH153" s="88"/>
    </row>
    <row r="154" spans="13:112" x14ac:dyDescent="0.25"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 s="114">
        <f t="shared" si="199"/>
        <v>0.47333333333333338</v>
      </c>
      <c r="CF154" s="114">
        <f t="shared" si="200"/>
        <v>0</v>
      </c>
      <c r="CG154" s="114">
        <f t="shared" si="201"/>
        <v>0</v>
      </c>
      <c r="CH154" s="114">
        <f t="shared" si="202"/>
        <v>0</v>
      </c>
      <c r="CI154" s="114"/>
      <c r="CJ154" s="114">
        <v>18</v>
      </c>
      <c r="CK154" s="113">
        <v>29</v>
      </c>
      <c r="CL154" s="113">
        <f t="shared" si="203"/>
        <v>30</v>
      </c>
      <c r="CM154" s="113">
        <f t="shared" si="203"/>
        <v>31</v>
      </c>
      <c r="CN154" s="113">
        <f t="shared" si="203"/>
        <v>32</v>
      </c>
      <c r="DB154" s="88"/>
      <c r="DC154" s="88"/>
      <c r="DD154" s="88"/>
      <c r="DE154" s="88"/>
      <c r="DF154" s="88"/>
      <c r="DG154" s="40"/>
      <c r="DH154" s="88"/>
    </row>
    <row r="155" spans="13:112" x14ac:dyDescent="0.25"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 s="114">
        <f t="shared" si="199"/>
        <v>0.47333333333333338</v>
      </c>
      <c r="CF155" s="114">
        <f t="shared" si="200"/>
        <v>0</v>
      </c>
      <c r="CG155" s="114">
        <f t="shared" si="201"/>
        <v>0</v>
      </c>
      <c r="CH155" s="114">
        <f t="shared" si="202"/>
        <v>0</v>
      </c>
      <c r="CI155" s="114"/>
      <c r="CJ155" s="114">
        <v>19</v>
      </c>
      <c r="CK155" s="113">
        <v>1</v>
      </c>
      <c r="CL155" s="113">
        <f t="shared" si="203"/>
        <v>2</v>
      </c>
      <c r="CM155" s="113">
        <f t="shared" si="203"/>
        <v>3</v>
      </c>
      <c r="CN155" s="113">
        <f t="shared" si="203"/>
        <v>4</v>
      </c>
      <c r="DB155" s="88"/>
      <c r="DC155" s="88"/>
      <c r="DD155" s="88"/>
      <c r="DE155" s="88"/>
      <c r="DF155" s="88"/>
      <c r="DG155" s="42"/>
      <c r="DH155" s="88"/>
    </row>
    <row r="156" spans="13:112" x14ac:dyDescent="0.25"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 s="114">
        <f t="shared" si="199"/>
        <v>0.47333333333333338</v>
      </c>
      <c r="CF156" s="114">
        <f t="shared" si="200"/>
        <v>0</v>
      </c>
      <c r="CG156" s="114">
        <f t="shared" si="201"/>
        <v>0</v>
      </c>
      <c r="CH156" s="114">
        <f t="shared" si="202"/>
        <v>0</v>
      </c>
      <c r="CI156" s="114"/>
      <c r="CJ156" s="114">
        <v>19</v>
      </c>
      <c r="CK156" s="113">
        <v>5</v>
      </c>
      <c r="CL156" s="113">
        <f t="shared" si="203"/>
        <v>6</v>
      </c>
      <c r="CM156" s="113">
        <f t="shared" si="203"/>
        <v>7</v>
      </c>
      <c r="CN156" s="113">
        <f t="shared" si="203"/>
        <v>8</v>
      </c>
      <c r="DB156" s="88"/>
      <c r="DC156" s="88"/>
      <c r="DD156" s="88"/>
      <c r="DE156" s="88"/>
      <c r="DF156" s="88"/>
      <c r="DG156" s="40"/>
      <c r="DH156" s="88"/>
    </row>
    <row r="157" spans="13:112" x14ac:dyDescent="0.25"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 s="114">
        <f t="shared" si="199"/>
        <v>0.47333333333333338</v>
      </c>
      <c r="CF157" s="114">
        <f t="shared" si="200"/>
        <v>0</v>
      </c>
      <c r="CG157" s="114">
        <f t="shared" si="201"/>
        <v>0</v>
      </c>
      <c r="CH157" s="114">
        <f t="shared" si="202"/>
        <v>0</v>
      </c>
      <c r="CI157" s="114"/>
      <c r="CJ157" s="114">
        <v>19</v>
      </c>
      <c r="CK157" s="113">
        <v>9</v>
      </c>
      <c r="CL157" s="113">
        <f t="shared" si="203"/>
        <v>10</v>
      </c>
      <c r="CM157" s="113">
        <f t="shared" si="203"/>
        <v>11</v>
      </c>
      <c r="CN157" s="113">
        <f t="shared" si="203"/>
        <v>12</v>
      </c>
      <c r="DB157" s="88"/>
      <c r="DC157" s="88"/>
      <c r="DD157" s="88"/>
      <c r="DE157" s="88"/>
      <c r="DF157" s="88"/>
      <c r="DG157" s="42"/>
      <c r="DH157" s="88"/>
    </row>
    <row r="158" spans="13:112" x14ac:dyDescent="0.25"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 s="114">
        <f t="shared" si="199"/>
        <v>0.47333333333333338</v>
      </c>
      <c r="CF158" s="114">
        <f t="shared" si="200"/>
        <v>0</v>
      </c>
      <c r="CG158" s="114">
        <f t="shared" si="201"/>
        <v>0</v>
      </c>
      <c r="CH158" s="114">
        <f t="shared" si="202"/>
        <v>0</v>
      </c>
      <c r="CI158" s="114"/>
      <c r="CJ158" s="114">
        <v>19</v>
      </c>
      <c r="CK158" s="113">
        <v>13</v>
      </c>
      <c r="CL158" s="113">
        <f t="shared" si="203"/>
        <v>14</v>
      </c>
      <c r="CM158" s="113">
        <f t="shared" si="203"/>
        <v>15</v>
      </c>
      <c r="CN158" s="113">
        <f t="shared" si="203"/>
        <v>16</v>
      </c>
      <c r="DB158" s="88"/>
      <c r="DC158" s="88"/>
      <c r="DD158" s="88"/>
      <c r="DE158" s="88"/>
      <c r="DF158" s="88"/>
      <c r="DG158" s="88"/>
      <c r="DH158" s="88"/>
    </row>
    <row r="159" spans="13:112" x14ac:dyDescent="0.25"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 s="114">
        <f t="shared" si="199"/>
        <v>0.47333333333333338</v>
      </c>
      <c r="CF159" s="114">
        <f t="shared" si="200"/>
        <v>0</v>
      </c>
      <c r="CG159" s="114">
        <f t="shared" si="201"/>
        <v>0</v>
      </c>
      <c r="CH159" s="114">
        <f t="shared" si="202"/>
        <v>0</v>
      </c>
      <c r="CI159" s="114"/>
      <c r="CJ159" s="114">
        <v>19</v>
      </c>
      <c r="CK159" s="113">
        <v>17</v>
      </c>
      <c r="CL159" s="113">
        <f t="shared" si="203"/>
        <v>18</v>
      </c>
      <c r="CM159" s="113">
        <f t="shared" si="203"/>
        <v>19</v>
      </c>
      <c r="CN159" s="113">
        <f t="shared" si="203"/>
        <v>20</v>
      </c>
      <c r="DB159" s="88"/>
      <c r="DC159" s="88"/>
      <c r="DD159" s="88"/>
      <c r="DE159" s="88"/>
      <c r="DF159" s="88"/>
      <c r="DG159" s="88"/>
      <c r="DH159" s="88"/>
    </row>
    <row r="160" spans="13:112" x14ac:dyDescent="0.25"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 s="114">
        <f t="shared" si="199"/>
        <v>0.47333333333333338</v>
      </c>
      <c r="CF160" s="114">
        <f t="shared" si="200"/>
        <v>0</v>
      </c>
      <c r="CG160" s="114">
        <f t="shared" si="201"/>
        <v>0</v>
      </c>
      <c r="CH160" s="114">
        <f t="shared" si="202"/>
        <v>0</v>
      </c>
      <c r="CI160" s="114"/>
      <c r="CJ160" s="114">
        <v>19</v>
      </c>
      <c r="CK160" s="113">
        <v>21</v>
      </c>
      <c r="CL160" s="113">
        <f t="shared" si="203"/>
        <v>22</v>
      </c>
      <c r="CM160" s="113">
        <f t="shared" si="203"/>
        <v>23</v>
      </c>
      <c r="CN160" s="113">
        <f t="shared" si="203"/>
        <v>24</v>
      </c>
      <c r="DB160" s="88"/>
      <c r="DC160" s="88"/>
      <c r="DD160" s="88"/>
      <c r="DE160" s="88"/>
      <c r="DF160" s="88"/>
      <c r="DG160" s="88"/>
      <c r="DH160" s="88"/>
    </row>
    <row r="161" spans="13:112" x14ac:dyDescent="0.25"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 s="114">
        <f t="shared" si="199"/>
        <v>0.47333333333333338</v>
      </c>
      <c r="CF161" s="114">
        <f t="shared" si="200"/>
        <v>0</v>
      </c>
      <c r="CG161" s="114">
        <f t="shared" si="201"/>
        <v>0</v>
      </c>
      <c r="CH161" s="114">
        <f t="shared" si="202"/>
        <v>0</v>
      </c>
      <c r="CI161" s="114"/>
      <c r="CJ161" s="114">
        <v>19</v>
      </c>
      <c r="CK161" s="113">
        <v>25</v>
      </c>
      <c r="CL161" s="113">
        <f t="shared" si="203"/>
        <v>26</v>
      </c>
      <c r="CM161" s="113">
        <f t="shared" si="203"/>
        <v>27</v>
      </c>
      <c r="CN161" s="113">
        <f t="shared" si="203"/>
        <v>28</v>
      </c>
      <c r="DB161" s="88"/>
      <c r="DC161" s="88"/>
      <c r="DD161" s="88"/>
      <c r="DE161" s="88"/>
      <c r="DF161" s="88"/>
      <c r="DG161" s="88"/>
      <c r="DH161" s="88"/>
    </row>
    <row r="162" spans="13:112" x14ac:dyDescent="0.25"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 s="114">
        <f t="shared" si="199"/>
        <v>0.47333333333333338</v>
      </c>
      <c r="CF162" s="114">
        <f t="shared" si="200"/>
        <v>0</v>
      </c>
      <c r="CG162" s="114">
        <f t="shared" si="201"/>
        <v>0</v>
      </c>
      <c r="CH162" s="114">
        <f t="shared" si="202"/>
        <v>0</v>
      </c>
      <c r="CI162" s="114"/>
      <c r="CJ162" s="114">
        <v>19</v>
      </c>
      <c r="CK162" s="113">
        <v>29</v>
      </c>
      <c r="CL162" s="113">
        <f t="shared" si="203"/>
        <v>30</v>
      </c>
      <c r="CM162" s="113">
        <f t="shared" si="203"/>
        <v>31</v>
      </c>
      <c r="CN162" s="113">
        <f t="shared" si="203"/>
        <v>32</v>
      </c>
      <c r="DB162" s="88"/>
      <c r="DC162" s="88"/>
      <c r="DD162" s="88"/>
      <c r="DE162" s="88"/>
      <c r="DF162" s="88"/>
      <c r="DG162" s="88"/>
      <c r="DH162" s="88"/>
    </row>
    <row r="163" spans="13:112" x14ac:dyDescent="0.25"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 s="114">
        <f t="shared" si="199"/>
        <v>0.47333333333333338</v>
      </c>
      <c r="CF163" s="114">
        <f t="shared" si="200"/>
        <v>0</v>
      </c>
      <c r="CG163" s="114">
        <f t="shared" si="201"/>
        <v>0</v>
      </c>
      <c r="CH163" s="114">
        <f t="shared" si="202"/>
        <v>0</v>
      </c>
      <c r="CI163" s="114"/>
      <c r="CJ163" s="114">
        <v>20</v>
      </c>
      <c r="CK163" s="113">
        <v>1</v>
      </c>
      <c r="CL163" s="113">
        <f t="shared" si="203"/>
        <v>2</v>
      </c>
      <c r="CM163" s="113">
        <f t="shared" si="203"/>
        <v>3</v>
      </c>
      <c r="CN163" s="113">
        <f t="shared" si="203"/>
        <v>4</v>
      </c>
      <c r="DB163" s="88"/>
      <c r="DC163" s="88"/>
      <c r="DD163" s="88"/>
      <c r="DE163" s="88"/>
      <c r="DF163" s="88"/>
      <c r="DG163" s="88"/>
      <c r="DH163" s="88"/>
    </row>
    <row r="164" spans="13:112" x14ac:dyDescent="0.25"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 s="114">
        <f t="shared" si="199"/>
        <v>0.47333333333333338</v>
      </c>
      <c r="CF164" s="114">
        <f t="shared" si="200"/>
        <v>0</v>
      </c>
      <c r="CG164" s="114">
        <f t="shared" si="201"/>
        <v>0</v>
      </c>
      <c r="CH164" s="114">
        <f t="shared" si="202"/>
        <v>0</v>
      </c>
      <c r="CI164" s="114"/>
      <c r="CJ164" s="114">
        <v>20</v>
      </c>
      <c r="CK164" s="113">
        <v>5</v>
      </c>
      <c r="CL164" s="113">
        <f t="shared" si="203"/>
        <v>6</v>
      </c>
      <c r="CM164" s="113">
        <f t="shared" si="203"/>
        <v>7</v>
      </c>
      <c r="CN164" s="113">
        <f t="shared" si="203"/>
        <v>8</v>
      </c>
      <c r="DB164" s="88"/>
      <c r="DC164" s="88"/>
      <c r="DD164" s="88"/>
      <c r="DE164" s="88"/>
      <c r="DF164" s="88"/>
      <c r="DG164" s="88"/>
      <c r="DH164" s="88"/>
    </row>
    <row r="165" spans="13:112" x14ac:dyDescent="0.25"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 s="114">
        <f t="shared" si="199"/>
        <v>0.47333333333333338</v>
      </c>
      <c r="CF165" s="114">
        <f t="shared" si="200"/>
        <v>0</v>
      </c>
      <c r="CG165" s="114">
        <f t="shared" si="201"/>
        <v>0</v>
      </c>
      <c r="CH165" s="114">
        <f t="shared" si="202"/>
        <v>0</v>
      </c>
      <c r="CI165" s="114"/>
      <c r="CJ165" s="114">
        <v>20</v>
      </c>
      <c r="CK165" s="113">
        <v>9</v>
      </c>
      <c r="CL165" s="113">
        <f t="shared" si="203"/>
        <v>10</v>
      </c>
      <c r="CM165" s="113">
        <f t="shared" si="203"/>
        <v>11</v>
      </c>
      <c r="CN165" s="113">
        <f t="shared" si="203"/>
        <v>12</v>
      </c>
      <c r="DB165" s="88"/>
      <c r="DC165" s="88"/>
      <c r="DD165" s="88"/>
      <c r="DE165" s="88"/>
      <c r="DF165" s="88"/>
      <c r="DG165" s="88"/>
      <c r="DH165" s="88"/>
    </row>
    <row r="166" spans="13:112" x14ac:dyDescent="0.25"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 s="114">
        <f t="shared" si="199"/>
        <v>0.47333333333333338</v>
      </c>
      <c r="CF166" s="114">
        <f t="shared" si="200"/>
        <v>0</v>
      </c>
      <c r="CG166" s="114">
        <f t="shared" si="201"/>
        <v>0</v>
      </c>
      <c r="CH166" s="114">
        <f t="shared" si="202"/>
        <v>0</v>
      </c>
      <c r="CI166" s="114"/>
      <c r="CJ166" s="114">
        <v>20</v>
      </c>
      <c r="CK166" s="113">
        <v>13</v>
      </c>
      <c r="CL166" s="113">
        <f t="shared" si="203"/>
        <v>14</v>
      </c>
      <c r="CM166" s="113">
        <f t="shared" si="203"/>
        <v>15</v>
      </c>
      <c r="CN166" s="113">
        <f t="shared" si="203"/>
        <v>16</v>
      </c>
      <c r="DB166" s="88"/>
      <c r="DC166" s="88"/>
      <c r="DD166" s="88"/>
      <c r="DE166" s="88"/>
      <c r="DF166" s="88"/>
      <c r="DG166" s="88"/>
      <c r="DH166" s="88"/>
    </row>
    <row r="167" spans="13:112" x14ac:dyDescent="0.25"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 s="114">
        <f t="shared" si="199"/>
        <v>0.47333333333333338</v>
      </c>
      <c r="CF167" s="114">
        <f t="shared" si="200"/>
        <v>0</v>
      </c>
      <c r="CG167" s="114">
        <f t="shared" si="201"/>
        <v>0</v>
      </c>
      <c r="CH167" s="114">
        <f t="shared" si="202"/>
        <v>0</v>
      </c>
      <c r="CI167" s="114"/>
      <c r="CJ167" s="114">
        <v>20</v>
      </c>
      <c r="CK167" s="113">
        <v>17</v>
      </c>
      <c r="CL167" s="113">
        <f t="shared" si="203"/>
        <v>18</v>
      </c>
      <c r="CM167" s="113">
        <f t="shared" si="203"/>
        <v>19</v>
      </c>
      <c r="CN167" s="113">
        <f t="shared" si="203"/>
        <v>20</v>
      </c>
      <c r="DB167" s="88"/>
      <c r="DC167" s="88"/>
      <c r="DD167" s="88"/>
      <c r="DE167" s="88"/>
      <c r="DF167" s="88"/>
      <c r="DG167" s="88"/>
      <c r="DH167" s="88"/>
    </row>
    <row r="168" spans="13:112" x14ac:dyDescent="0.25"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 s="114">
        <f t="shared" si="199"/>
        <v>0.47333333333333338</v>
      </c>
      <c r="CF168" s="114">
        <f t="shared" si="200"/>
        <v>0</v>
      </c>
      <c r="CG168" s="114">
        <f t="shared" si="201"/>
        <v>0</v>
      </c>
      <c r="CH168" s="114">
        <f t="shared" si="202"/>
        <v>0</v>
      </c>
      <c r="CI168" s="114"/>
      <c r="CJ168" s="114">
        <v>20</v>
      </c>
      <c r="CK168" s="113">
        <v>21</v>
      </c>
      <c r="CL168" s="113">
        <f t="shared" si="203"/>
        <v>22</v>
      </c>
      <c r="CM168" s="113">
        <f t="shared" si="203"/>
        <v>23</v>
      </c>
      <c r="CN168" s="113">
        <f t="shared" si="203"/>
        <v>24</v>
      </c>
      <c r="DB168" s="88"/>
      <c r="DC168" s="88"/>
      <c r="DD168" s="88"/>
      <c r="DE168" s="88"/>
      <c r="DF168" s="88"/>
      <c r="DG168" s="88"/>
      <c r="DH168" s="88"/>
    </row>
    <row r="169" spans="13:112" x14ac:dyDescent="0.25"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 s="114">
        <f t="shared" si="199"/>
        <v>0.47333333333333338</v>
      </c>
      <c r="CF169" s="114">
        <f t="shared" si="200"/>
        <v>0</v>
      </c>
      <c r="CG169" s="114">
        <f t="shared" si="201"/>
        <v>0</v>
      </c>
      <c r="CH169" s="114">
        <f t="shared" si="202"/>
        <v>0</v>
      </c>
      <c r="CI169" s="114"/>
      <c r="CJ169" s="114">
        <v>20</v>
      </c>
      <c r="CK169" s="113">
        <v>25</v>
      </c>
      <c r="CL169" s="113">
        <f t="shared" si="203"/>
        <v>26</v>
      </c>
      <c r="CM169" s="113">
        <f t="shared" si="203"/>
        <v>27</v>
      </c>
      <c r="CN169" s="113">
        <f t="shared" si="203"/>
        <v>28</v>
      </c>
      <c r="DB169" s="88"/>
      <c r="DC169" s="88"/>
      <c r="DD169" s="88"/>
      <c r="DE169" s="88"/>
      <c r="DF169" s="88"/>
      <c r="DG169" s="88"/>
      <c r="DH169" s="88"/>
    </row>
    <row r="170" spans="13:112" x14ac:dyDescent="0.25"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 s="114">
        <f t="shared" si="199"/>
        <v>0.47333333333333338</v>
      </c>
      <c r="CF170" s="114">
        <f t="shared" si="200"/>
        <v>0</v>
      </c>
      <c r="CG170" s="114">
        <f t="shared" si="201"/>
        <v>0</v>
      </c>
      <c r="CH170" s="114">
        <f t="shared" si="202"/>
        <v>0</v>
      </c>
      <c r="CI170" s="114"/>
      <c r="CJ170" s="114">
        <v>20</v>
      </c>
      <c r="CK170" s="113">
        <v>29</v>
      </c>
      <c r="CL170" s="113">
        <f t="shared" si="203"/>
        <v>30</v>
      </c>
      <c r="CM170" s="113">
        <f t="shared" si="203"/>
        <v>31</v>
      </c>
      <c r="CN170" s="113">
        <f t="shared" si="203"/>
        <v>32</v>
      </c>
      <c r="DB170" s="88"/>
      <c r="DC170" s="88"/>
      <c r="DD170" s="88"/>
      <c r="DE170" s="88"/>
      <c r="DF170" s="88"/>
      <c r="DG170" s="88"/>
      <c r="DH170" s="88"/>
    </row>
    <row r="171" spans="13:112" x14ac:dyDescent="0.25"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 s="114">
        <f t="shared" si="199"/>
        <v>0.47333333333333338</v>
      </c>
      <c r="CF171" s="114">
        <f t="shared" si="200"/>
        <v>0</v>
      </c>
      <c r="CG171" s="114">
        <f t="shared" si="201"/>
        <v>0</v>
      </c>
      <c r="CH171" s="114">
        <f t="shared" si="202"/>
        <v>0</v>
      </c>
      <c r="CI171" s="114"/>
      <c r="CJ171" s="114">
        <v>21</v>
      </c>
      <c r="CK171" s="113">
        <v>1</v>
      </c>
      <c r="CL171" s="113">
        <f t="shared" ref="CL171:CN190" si="204">CK171+1</f>
        <v>2</v>
      </c>
      <c r="CM171" s="113">
        <f t="shared" si="204"/>
        <v>3</v>
      </c>
      <c r="CN171" s="113">
        <f t="shared" si="204"/>
        <v>4</v>
      </c>
      <c r="DB171" s="88"/>
      <c r="DC171" s="88"/>
      <c r="DD171" s="88"/>
      <c r="DE171" s="88"/>
      <c r="DF171" s="88"/>
      <c r="DG171" s="88"/>
      <c r="DH171" s="88"/>
    </row>
    <row r="172" spans="13:112" x14ac:dyDescent="0.25"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 s="114">
        <f t="shared" si="199"/>
        <v>0.47333333333333338</v>
      </c>
      <c r="CF172" s="114">
        <f t="shared" si="200"/>
        <v>0</v>
      </c>
      <c r="CG172" s="114">
        <f t="shared" si="201"/>
        <v>0</v>
      </c>
      <c r="CH172" s="114">
        <f t="shared" si="202"/>
        <v>0</v>
      </c>
      <c r="CI172" s="114"/>
      <c r="CJ172" s="114">
        <v>21</v>
      </c>
      <c r="CK172" s="113">
        <v>5</v>
      </c>
      <c r="CL172" s="113">
        <f t="shared" si="204"/>
        <v>6</v>
      </c>
      <c r="CM172" s="113">
        <f t="shared" si="204"/>
        <v>7</v>
      </c>
      <c r="CN172" s="113">
        <f t="shared" si="204"/>
        <v>8</v>
      </c>
      <c r="DB172" s="88"/>
      <c r="DC172" s="88"/>
      <c r="DD172" s="88"/>
      <c r="DE172" s="88"/>
      <c r="DF172" s="88"/>
      <c r="DG172" s="88"/>
      <c r="DH172" s="88"/>
    </row>
    <row r="173" spans="13:112" x14ac:dyDescent="0.25"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 s="114">
        <f t="shared" si="199"/>
        <v>0.47333333333333338</v>
      </c>
      <c r="CF173" s="114">
        <f t="shared" si="200"/>
        <v>0</v>
      </c>
      <c r="CG173" s="114">
        <f t="shared" si="201"/>
        <v>0</v>
      </c>
      <c r="CH173" s="114">
        <f t="shared" si="202"/>
        <v>0</v>
      </c>
      <c r="CI173" s="114"/>
      <c r="CJ173" s="114">
        <v>21</v>
      </c>
      <c r="CK173" s="113">
        <v>9</v>
      </c>
      <c r="CL173" s="113">
        <f t="shared" si="204"/>
        <v>10</v>
      </c>
      <c r="CM173" s="113">
        <f t="shared" si="204"/>
        <v>11</v>
      </c>
      <c r="CN173" s="113">
        <f t="shared" si="204"/>
        <v>12</v>
      </c>
      <c r="DB173" s="88"/>
      <c r="DC173" s="88"/>
      <c r="DD173" s="88"/>
      <c r="DE173" s="88"/>
      <c r="DF173" s="88"/>
      <c r="DG173" s="88"/>
      <c r="DH173" s="88"/>
    </row>
    <row r="174" spans="13:112" x14ac:dyDescent="0.25"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 s="114">
        <f t="shared" si="199"/>
        <v>0.47333333333333338</v>
      </c>
      <c r="CF174" s="114">
        <f t="shared" si="200"/>
        <v>0</v>
      </c>
      <c r="CG174" s="114">
        <f t="shared" si="201"/>
        <v>0</v>
      </c>
      <c r="CH174" s="114">
        <f t="shared" si="202"/>
        <v>0</v>
      </c>
      <c r="CI174" s="114"/>
      <c r="CJ174" s="114">
        <v>21</v>
      </c>
      <c r="CK174" s="113">
        <v>13</v>
      </c>
      <c r="CL174" s="113">
        <f t="shared" si="204"/>
        <v>14</v>
      </c>
      <c r="CM174" s="113">
        <f t="shared" si="204"/>
        <v>15</v>
      </c>
      <c r="CN174" s="113">
        <f t="shared" si="204"/>
        <v>16</v>
      </c>
      <c r="DB174" s="88"/>
      <c r="DC174" s="88"/>
      <c r="DD174" s="88"/>
      <c r="DE174" s="88"/>
      <c r="DF174" s="88"/>
      <c r="DG174" s="88"/>
      <c r="DH174" s="88"/>
    </row>
    <row r="175" spans="13:112" x14ac:dyDescent="0.25"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 s="114">
        <f t="shared" si="199"/>
        <v>0.47333333333333338</v>
      </c>
      <c r="CF175" s="114">
        <f t="shared" si="200"/>
        <v>0</v>
      </c>
      <c r="CG175" s="114">
        <f t="shared" si="201"/>
        <v>0</v>
      </c>
      <c r="CH175" s="114">
        <f t="shared" si="202"/>
        <v>0</v>
      </c>
      <c r="CI175" s="114"/>
      <c r="CJ175" s="114">
        <v>21</v>
      </c>
      <c r="CK175" s="113">
        <v>17</v>
      </c>
      <c r="CL175" s="113">
        <f t="shared" si="204"/>
        <v>18</v>
      </c>
      <c r="CM175" s="113">
        <f t="shared" si="204"/>
        <v>19</v>
      </c>
      <c r="CN175" s="113">
        <f t="shared" si="204"/>
        <v>20</v>
      </c>
      <c r="DB175" s="88"/>
      <c r="DC175" s="88"/>
      <c r="DD175" s="88"/>
      <c r="DE175" s="88"/>
      <c r="DF175" s="88"/>
      <c r="DG175" s="88"/>
      <c r="DH175" s="88"/>
    </row>
    <row r="176" spans="13:112" x14ac:dyDescent="0.25"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 s="114">
        <f t="shared" si="199"/>
        <v>0.47333333333333338</v>
      </c>
      <c r="CF176" s="114">
        <f t="shared" si="200"/>
        <v>0</v>
      </c>
      <c r="CG176" s="114">
        <f t="shared" si="201"/>
        <v>0</v>
      </c>
      <c r="CH176" s="114">
        <f t="shared" si="202"/>
        <v>0</v>
      </c>
      <c r="CI176" s="114"/>
      <c r="CJ176" s="114">
        <v>21</v>
      </c>
      <c r="CK176" s="113">
        <v>21</v>
      </c>
      <c r="CL176" s="113">
        <f t="shared" si="204"/>
        <v>22</v>
      </c>
      <c r="CM176" s="113">
        <f t="shared" si="204"/>
        <v>23</v>
      </c>
      <c r="CN176" s="113">
        <f t="shared" si="204"/>
        <v>24</v>
      </c>
      <c r="DB176" s="88"/>
      <c r="DC176" s="88"/>
      <c r="DD176" s="88"/>
      <c r="DE176" s="88"/>
      <c r="DF176" s="88"/>
      <c r="DG176" s="88"/>
      <c r="DH176" s="88"/>
    </row>
    <row r="177" spans="13:112" x14ac:dyDescent="0.25"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 s="114">
        <f t="shared" si="199"/>
        <v>0.47333333333333338</v>
      </c>
      <c r="CF177" s="114">
        <f t="shared" si="200"/>
        <v>0</v>
      </c>
      <c r="CG177" s="114">
        <f t="shared" si="201"/>
        <v>0</v>
      </c>
      <c r="CH177" s="114">
        <f t="shared" si="202"/>
        <v>0</v>
      </c>
      <c r="CI177" s="114"/>
      <c r="CJ177" s="114">
        <v>21</v>
      </c>
      <c r="CK177" s="113">
        <v>25</v>
      </c>
      <c r="CL177" s="113">
        <f t="shared" si="204"/>
        <v>26</v>
      </c>
      <c r="CM177" s="113">
        <f t="shared" si="204"/>
        <v>27</v>
      </c>
      <c r="CN177" s="113">
        <f t="shared" si="204"/>
        <v>28</v>
      </c>
      <c r="DB177" s="88"/>
      <c r="DC177" s="88"/>
      <c r="DD177" s="88"/>
      <c r="DE177" s="88"/>
      <c r="DF177" s="88"/>
      <c r="DG177" s="88"/>
      <c r="DH177" s="88"/>
    </row>
    <row r="178" spans="13:112" x14ac:dyDescent="0.25"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 s="114">
        <f t="shared" si="199"/>
        <v>0.47333333333333338</v>
      </c>
      <c r="CF178" s="114">
        <f t="shared" si="200"/>
        <v>0</v>
      </c>
      <c r="CG178" s="114">
        <f t="shared" si="201"/>
        <v>0</v>
      </c>
      <c r="CH178" s="114">
        <f t="shared" si="202"/>
        <v>0</v>
      </c>
      <c r="CI178" s="114"/>
      <c r="CJ178" s="114">
        <v>21</v>
      </c>
      <c r="CK178" s="113">
        <v>29</v>
      </c>
      <c r="CL178" s="113">
        <f t="shared" si="204"/>
        <v>30</v>
      </c>
      <c r="CM178" s="113">
        <f t="shared" si="204"/>
        <v>31</v>
      </c>
      <c r="CN178" s="113">
        <f t="shared" si="204"/>
        <v>32</v>
      </c>
      <c r="DB178" s="88"/>
      <c r="DC178" s="88"/>
      <c r="DD178" s="88"/>
      <c r="DE178" s="88"/>
      <c r="DF178" s="88"/>
      <c r="DG178" s="88"/>
      <c r="DH178" s="88"/>
    </row>
    <row r="179" spans="13:112" x14ac:dyDescent="0.25"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 s="114">
        <f t="shared" si="199"/>
        <v>0.47333333333333338</v>
      </c>
      <c r="CF179" s="114">
        <f t="shared" si="200"/>
        <v>0</v>
      </c>
      <c r="CG179" s="114">
        <f t="shared" si="201"/>
        <v>0</v>
      </c>
      <c r="CH179" s="114">
        <f t="shared" si="202"/>
        <v>0</v>
      </c>
      <c r="CI179" s="114"/>
      <c r="CJ179" s="114">
        <v>22</v>
      </c>
      <c r="CK179" s="113">
        <v>1</v>
      </c>
      <c r="CL179" s="113">
        <f t="shared" si="204"/>
        <v>2</v>
      </c>
      <c r="CM179" s="113">
        <f t="shared" si="204"/>
        <v>3</v>
      </c>
      <c r="CN179" s="113">
        <f t="shared" si="204"/>
        <v>4</v>
      </c>
      <c r="DB179" s="88"/>
      <c r="DC179" s="88"/>
      <c r="DD179" s="88"/>
      <c r="DE179" s="88"/>
      <c r="DF179" s="88"/>
      <c r="DG179" s="88"/>
      <c r="DH179" s="88"/>
    </row>
    <row r="180" spans="13:112" x14ac:dyDescent="0.25"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 s="114">
        <f t="shared" si="199"/>
        <v>0.47333333333333338</v>
      </c>
      <c r="CF180" s="114">
        <f t="shared" si="200"/>
        <v>0</v>
      </c>
      <c r="CG180" s="114">
        <f t="shared" si="201"/>
        <v>0</v>
      </c>
      <c r="CH180" s="114">
        <f t="shared" si="202"/>
        <v>0</v>
      </c>
      <c r="CI180" s="114"/>
      <c r="CJ180" s="114">
        <v>22</v>
      </c>
      <c r="CK180" s="113">
        <v>5</v>
      </c>
      <c r="CL180" s="113">
        <f t="shared" si="204"/>
        <v>6</v>
      </c>
      <c r="CM180" s="113">
        <f t="shared" si="204"/>
        <v>7</v>
      </c>
      <c r="CN180" s="113">
        <f t="shared" si="204"/>
        <v>8</v>
      </c>
      <c r="DB180" s="88"/>
      <c r="DC180" s="88"/>
      <c r="DD180" s="88"/>
      <c r="DE180" s="88"/>
      <c r="DF180" s="88"/>
      <c r="DG180" s="88"/>
      <c r="DH180" s="88"/>
    </row>
    <row r="181" spans="13:112" x14ac:dyDescent="0.25"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 s="114">
        <f t="shared" si="199"/>
        <v>0.47333333333333338</v>
      </c>
      <c r="CF181" s="114">
        <f t="shared" si="200"/>
        <v>0</v>
      </c>
      <c r="CG181" s="114">
        <f t="shared" si="201"/>
        <v>0</v>
      </c>
      <c r="CH181" s="114">
        <f t="shared" si="202"/>
        <v>0</v>
      </c>
      <c r="CI181" s="114"/>
      <c r="CJ181" s="114">
        <v>22</v>
      </c>
      <c r="CK181" s="113">
        <v>9</v>
      </c>
      <c r="CL181" s="113">
        <f t="shared" si="204"/>
        <v>10</v>
      </c>
      <c r="CM181" s="113">
        <f t="shared" si="204"/>
        <v>11</v>
      </c>
      <c r="CN181" s="113">
        <f t="shared" si="204"/>
        <v>12</v>
      </c>
      <c r="DB181" s="88"/>
      <c r="DC181" s="88"/>
      <c r="DD181" s="88"/>
      <c r="DE181" s="88"/>
      <c r="DF181" s="88"/>
      <c r="DG181" s="88"/>
      <c r="DH181" s="88"/>
    </row>
    <row r="182" spans="13:112" x14ac:dyDescent="0.25"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 s="114">
        <f t="shared" si="199"/>
        <v>0.47333333333333338</v>
      </c>
      <c r="CF182" s="114">
        <f t="shared" si="200"/>
        <v>0</v>
      </c>
      <c r="CG182" s="114">
        <f t="shared" si="201"/>
        <v>0</v>
      </c>
      <c r="CH182" s="114">
        <f t="shared" si="202"/>
        <v>0</v>
      </c>
      <c r="CI182" s="114"/>
      <c r="CJ182" s="114">
        <v>22</v>
      </c>
      <c r="CK182" s="113">
        <v>13</v>
      </c>
      <c r="CL182" s="113">
        <f t="shared" si="204"/>
        <v>14</v>
      </c>
      <c r="CM182" s="113">
        <f t="shared" si="204"/>
        <v>15</v>
      </c>
      <c r="CN182" s="113">
        <f t="shared" si="204"/>
        <v>16</v>
      </c>
      <c r="DB182" s="88"/>
      <c r="DC182" s="88"/>
      <c r="DD182" s="88"/>
      <c r="DE182" s="88"/>
      <c r="DF182" s="88"/>
      <c r="DG182" s="88"/>
      <c r="DH182" s="88"/>
    </row>
    <row r="183" spans="13:112" x14ac:dyDescent="0.25"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 s="114">
        <f t="shared" si="199"/>
        <v>0.47333333333333338</v>
      </c>
      <c r="CF183" s="114">
        <f t="shared" si="200"/>
        <v>0</v>
      </c>
      <c r="CG183" s="114">
        <f t="shared" si="201"/>
        <v>0</v>
      </c>
      <c r="CH183" s="114">
        <f t="shared" si="202"/>
        <v>0</v>
      </c>
      <c r="CI183" s="114"/>
      <c r="CJ183" s="114">
        <v>22</v>
      </c>
      <c r="CK183" s="113">
        <v>17</v>
      </c>
      <c r="CL183" s="113">
        <f t="shared" si="204"/>
        <v>18</v>
      </c>
      <c r="CM183" s="113">
        <f t="shared" si="204"/>
        <v>19</v>
      </c>
      <c r="CN183" s="113">
        <f t="shared" si="204"/>
        <v>20</v>
      </c>
      <c r="DB183" s="88"/>
      <c r="DC183" s="88"/>
      <c r="DD183" s="88"/>
      <c r="DE183" s="88"/>
      <c r="DF183" s="88"/>
      <c r="DG183" s="88"/>
      <c r="DH183" s="88"/>
    </row>
    <row r="184" spans="13:112" x14ac:dyDescent="0.25"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 s="114">
        <f t="shared" si="199"/>
        <v>0.47333333333333338</v>
      </c>
      <c r="CF184" s="114">
        <f t="shared" si="200"/>
        <v>0</v>
      </c>
      <c r="CG184" s="114">
        <f t="shared" si="201"/>
        <v>0</v>
      </c>
      <c r="CH184" s="114">
        <f t="shared" si="202"/>
        <v>0</v>
      </c>
      <c r="CI184" s="114"/>
      <c r="CJ184" s="114">
        <v>22</v>
      </c>
      <c r="CK184" s="113">
        <v>21</v>
      </c>
      <c r="CL184" s="113">
        <f t="shared" si="204"/>
        <v>22</v>
      </c>
      <c r="CM184" s="113">
        <f t="shared" si="204"/>
        <v>23</v>
      </c>
      <c r="CN184" s="113">
        <f t="shared" si="204"/>
        <v>24</v>
      </c>
      <c r="DB184" s="88"/>
      <c r="DC184" s="88"/>
      <c r="DD184" s="88"/>
      <c r="DE184" s="88"/>
      <c r="DF184" s="88"/>
      <c r="DG184" s="88"/>
      <c r="DH184" s="88"/>
    </row>
    <row r="185" spans="13:112" x14ac:dyDescent="0.25"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 s="114">
        <f t="shared" si="199"/>
        <v>0.47333333333333338</v>
      </c>
      <c r="CF185" s="114">
        <f t="shared" si="200"/>
        <v>0</v>
      </c>
      <c r="CG185" s="114">
        <f t="shared" si="201"/>
        <v>0</v>
      </c>
      <c r="CH185" s="114">
        <f t="shared" si="202"/>
        <v>0</v>
      </c>
      <c r="CI185" s="114"/>
      <c r="CJ185" s="114">
        <v>22</v>
      </c>
      <c r="CK185" s="113">
        <v>25</v>
      </c>
      <c r="CL185" s="113">
        <f t="shared" si="204"/>
        <v>26</v>
      </c>
      <c r="CM185" s="113">
        <f t="shared" si="204"/>
        <v>27</v>
      </c>
      <c r="CN185" s="113">
        <f t="shared" si="204"/>
        <v>28</v>
      </c>
      <c r="DB185" s="88"/>
      <c r="DC185" s="88"/>
      <c r="DD185" s="88"/>
      <c r="DE185" s="88"/>
      <c r="DF185" s="88"/>
      <c r="DG185" s="88"/>
      <c r="DH185" s="88"/>
    </row>
    <row r="186" spans="13:112" x14ac:dyDescent="0.25"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 s="114">
        <f t="shared" si="199"/>
        <v>0.47333333333333338</v>
      </c>
      <c r="CF186" s="114">
        <f t="shared" si="200"/>
        <v>0</v>
      </c>
      <c r="CG186" s="114">
        <f t="shared" si="201"/>
        <v>0</v>
      </c>
      <c r="CH186" s="114">
        <f t="shared" si="202"/>
        <v>0</v>
      </c>
      <c r="CI186" s="114"/>
      <c r="CJ186" s="114">
        <v>22</v>
      </c>
      <c r="CK186" s="113">
        <v>29</v>
      </c>
      <c r="CL186" s="113">
        <f t="shared" si="204"/>
        <v>30</v>
      </c>
      <c r="CM186" s="113">
        <f t="shared" si="204"/>
        <v>31</v>
      </c>
      <c r="CN186" s="113">
        <f t="shared" si="204"/>
        <v>32</v>
      </c>
      <c r="DB186" s="88"/>
      <c r="DC186" s="88"/>
      <c r="DD186" s="88"/>
      <c r="DE186" s="88"/>
      <c r="DF186" s="88"/>
      <c r="DG186" s="88"/>
      <c r="DH186" s="88"/>
    </row>
    <row r="187" spans="13:112" x14ac:dyDescent="0.25"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 s="114">
        <f t="shared" si="199"/>
        <v>0.47333333333333338</v>
      </c>
      <c r="CF187" s="114">
        <f t="shared" si="200"/>
        <v>0</v>
      </c>
      <c r="CG187" s="114">
        <f t="shared" si="201"/>
        <v>0</v>
      </c>
      <c r="CH187" s="114">
        <f t="shared" si="202"/>
        <v>0</v>
      </c>
      <c r="CI187" s="114"/>
      <c r="CJ187" s="114">
        <v>23</v>
      </c>
      <c r="CK187" s="113">
        <v>1</v>
      </c>
      <c r="CL187" s="113">
        <f t="shared" si="204"/>
        <v>2</v>
      </c>
      <c r="CM187" s="113">
        <f t="shared" si="204"/>
        <v>3</v>
      </c>
      <c r="CN187" s="113">
        <f t="shared" si="204"/>
        <v>4</v>
      </c>
      <c r="DB187" s="88"/>
      <c r="DC187" s="88"/>
      <c r="DD187" s="88"/>
      <c r="DE187" s="88"/>
      <c r="DF187" s="88"/>
      <c r="DG187" s="88"/>
      <c r="DH187" s="88"/>
    </row>
    <row r="188" spans="13:112" x14ac:dyDescent="0.25"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 s="114">
        <f t="shared" si="199"/>
        <v>0.47333333333333338</v>
      </c>
      <c r="CF188" s="114">
        <f t="shared" si="200"/>
        <v>0</v>
      </c>
      <c r="CG188" s="114">
        <f t="shared" si="201"/>
        <v>0</v>
      </c>
      <c r="CH188" s="114">
        <f t="shared" si="202"/>
        <v>0</v>
      </c>
      <c r="CI188" s="114"/>
      <c r="CJ188" s="114">
        <v>23</v>
      </c>
      <c r="CK188" s="113">
        <v>5</v>
      </c>
      <c r="CL188" s="113">
        <f t="shared" si="204"/>
        <v>6</v>
      </c>
      <c r="CM188" s="113">
        <f t="shared" si="204"/>
        <v>7</v>
      </c>
      <c r="CN188" s="113">
        <f t="shared" si="204"/>
        <v>8</v>
      </c>
      <c r="DB188" s="88"/>
      <c r="DC188" s="88"/>
      <c r="DD188" s="88"/>
      <c r="DE188" s="88"/>
      <c r="DF188" s="88"/>
      <c r="DG188" s="88"/>
      <c r="DH188" s="88"/>
    </row>
    <row r="189" spans="13:112" x14ac:dyDescent="0.25"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 s="114">
        <f t="shared" si="199"/>
        <v>0.47333333333333338</v>
      </c>
      <c r="CF189" s="114">
        <f t="shared" si="200"/>
        <v>0</v>
      </c>
      <c r="CG189" s="114">
        <f t="shared" si="201"/>
        <v>0</v>
      </c>
      <c r="CH189" s="114">
        <f t="shared" si="202"/>
        <v>0</v>
      </c>
      <c r="CI189" s="114"/>
      <c r="CJ189" s="114">
        <v>23</v>
      </c>
      <c r="CK189" s="113">
        <v>9</v>
      </c>
      <c r="CL189" s="113">
        <f t="shared" si="204"/>
        <v>10</v>
      </c>
      <c r="CM189" s="113">
        <f t="shared" si="204"/>
        <v>11</v>
      </c>
      <c r="CN189" s="113">
        <f t="shared" si="204"/>
        <v>12</v>
      </c>
      <c r="DB189" s="88"/>
      <c r="DC189" s="88"/>
      <c r="DD189" s="88"/>
      <c r="DE189" s="88"/>
      <c r="DF189" s="88"/>
      <c r="DG189" s="88"/>
      <c r="DH189" s="88"/>
    </row>
    <row r="190" spans="13:112" x14ac:dyDescent="0.25"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 s="114">
        <f t="shared" si="199"/>
        <v>0.47333333333333338</v>
      </c>
      <c r="CF190" s="114">
        <f t="shared" si="200"/>
        <v>0</v>
      </c>
      <c r="CG190" s="114">
        <f t="shared" si="201"/>
        <v>0</v>
      </c>
      <c r="CH190" s="114">
        <f t="shared" si="202"/>
        <v>0</v>
      </c>
      <c r="CI190" s="114"/>
      <c r="CJ190" s="114">
        <v>23</v>
      </c>
      <c r="CK190" s="113">
        <v>13</v>
      </c>
      <c r="CL190" s="113">
        <f t="shared" si="204"/>
        <v>14</v>
      </c>
      <c r="CM190" s="113">
        <f t="shared" si="204"/>
        <v>15</v>
      </c>
      <c r="CN190" s="113">
        <f t="shared" si="204"/>
        <v>16</v>
      </c>
      <c r="DB190" s="88"/>
      <c r="DC190" s="88"/>
      <c r="DD190" s="88"/>
      <c r="DE190" s="88"/>
      <c r="DF190" s="88"/>
      <c r="DG190" s="88"/>
      <c r="DH190" s="88"/>
    </row>
    <row r="191" spans="13:112" x14ac:dyDescent="0.25"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 s="114">
        <f t="shared" si="199"/>
        <v>0.47333333333333338</v>
      </c>
      <c r="CF191" s="114">
        <f t="shared" si="200"/>
        <v>0</v>
      </c>
      <c r="CG191" s="114">
        <f t="shared" si="201"/>
        <v>0</v>
      </c>
      <c r="CH191" s="114">
        <f t="shared" si="202"/>
        <v>0</v>
      </c>
      <c r="CI191" s="114"/>
      <c r="CJ191" s="114">
        <v>23</v>
      </c>
      <c r="CK191" s="113">
        <v>17</v>
      </c>
      <c r="CL191" s="113">
        <f t="shared" ref="CL191:CN210" si="205">CK191+1</f>
        <v>18</v>
      </c>
      <c r="CM191" s="113">
        <f t="shared" si="205"/>
        <v>19</v>
      </c>
      <c r="CN191" s="113">
        <f t="shared" si="205"/>
        <v>20</v>
      </c>
      <c r="DB191" s="88"/>
      <c r="DC191" s="88"/>
      <c r="DD191" s="88"/>
      <c r="DE191" s="88"/>
      <c r="DF191" s="88"/>
      <c r="DG191" s="88"/>
      <c r="DH191" s="88"/>
    </row>
    <row r="192" spans="13:112" x14ac:dyDescent="0.25"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 s="114">
        <f t="shared" si="199"/>
        <v>0.47333333333333338</v>
      </c>
      <c r="CF192" s="114">
        <f t="shared" si="200"/>
        <v>0</v>
      </c>
      <c r="CG192" s="114">
        <f t="shared" si="201"/>
        <v>0</v>
      </c>
      <c r="CH192" s="114">
        <f t="shared" si="202"/>
        <v>0</v>
      </c>
      <c r="CI192" s="114"/>
      <c r="CJ192" s="114">
        <v>23</v>
      </c>
      <c r="CK192" s="113">
        <v>21</v>
      </c>
      <c r="CL192" s="113">
        <f t="shared" si="205"/>
        <v>22</v>
      </c>
      <c r="CM192" s="113">
        <f t="shared" si="205"/>
        <v>23</v>
      </c>
      <c r="CN192" s="113">
        <f t="shared" si="205"/>
        <v>24</v>
      </c>
      <c r="DB192" s="88"/>
      <c r="DC192" s="88"/>
      <c r="DD192" s="88"/>
      <c r="DE192" s="88"/>
      <c r="DF192" s="88"/>
      <c r="DG192" s="88"/>
      <c r="DH192" s="88"/>
    </row>
    <row r="193" spans="13:112" x14ac:dyDescent="0.25"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 s="114">
        <f t="shared" si="199"/>
        <v>0.47333333333333338</v>
      </c>
      <c r="CF193" s="114">
        <f t="shared" si="200"/>
        <v>0</v>
      </c>
      <c r="CG193" s="114">
        <f t="shared" si="201"/>
        <v>0</v>
      </c>
      <c r="CH193" s="114">
        <f t="shared" si="202"/>
        <v>0</v>
      </c>
      <c r="CI193" s="114"/>
      <c r="CJ193" s="114">
        <v>23</v>
      </c>
      <c r="CK193" s="113">
        <v>25</v>
      </c>
      <c r="CL193" s="113">
        <f t="shared" si="205"/>
        <v>26</v>
      </c>
      <c r="CM193" s="113">
        <f t="shared" si="205"/>
        <v>27</v>
      </c>
      <c r="CN193" s="113">
        <f t="shared" si="205"/>
        <v>28</v>
      </c>
      <c r="DB193" s="88"/>
      <c r="DC193" s="88"/>
      <c r="DD193" s="88"/>
      <c r="DE193" s="88"/>
      <c r="DF193" s="88"/>
      <c r="DG193" s="88"/>
      <c r="DH193" s="88"/>
    </row>
    <row r="194" spans="13:112" x14ac:dyDescent="0.25"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 s="114">
        <f t="shared" si="199"/>
        <v>0.47333333333333338</v>
      </c>
      <c r="CF194" s="114">
        <f t="shared" si="200"/>
        <v>0</v>
      </c>
      <c r="CG194" s="114">
        <f t="shared" si="201"/>
        <v>0</v>
      </c>
      <c r="CH194" s="114">
        <f t="shared" si="202"/>
        <v>0</v>
      </c>
      <c r="CI194" s="114"/>
      <c r="CJ194" s="114">
        <v>23</v>
      </c>
      <c r="CK194" s="113">
        <v>29</v>
      </c>
      <c r="CL194" s="113">
        <f t="shared" si="205"/>
        <v>30</v>
      </c>
      <c r="CM194" s="113">
        <f t="shared" si="205"/>
        <v>31</v>
      </c>
      <c r="CN194" s="113">
        <f t="shared" si="205"/>
        <v>32</v>
      </c>
      <c r="DA194" s="88"/>
      <c r="DB194" s="88"/>
      <c r="DC194" s="88"/>
      <c r="DD194" s="88"/>
      <c r="DE194" s="88"/>
      <c r="DF194" s="88"/>
      <c r="DG194" s="88"/>
      <c r="DH194" s="88"/>
    </row>
    <row r="195" spans="13:112" x14ac:dyDescent="0.25"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 s="114">
        <f t="shared" si="199"/>
        <v>0.47333333333333338</v>
      </c>
      <c r="CF195" s="114">
        <f t="shared" si="200"/>
        <v>0</v>
      </c>
      <c r="CG195" s="114">
        <f t="shared" si="201"/>
        <v>0</v>
      </c>
      <c r="CH195" s="114">
        <f t="shared" si="202"/>
        <v>0</v>
      </c>
      <c r="CI195" s="114"/>
      <c r="CJ195" s="114">
        <v>24</v>
      </c>
      <c r="CK195" s="113">
        <v>1</v>
      </c>
      <c r="CL195" s="113">
        <f t="shared" si="205"/>
        <v>2</v>
      </c>
      <c r="CM195" s="113">
        <f t="shared" si="205"/>
        <v>3</v>
      </c>
      <c r="CN195" s="113">
        <f t="shared" si="205"/>
        <v>4</v>
      </c>
      <c r="DA195" s="88"/>
      <c r="DB195" s="88"/>
      <c r="DC195" s="88"/>
      <c r="DD195" s="88"/>
      <c r="DE195" s="88"/>
      <c r="DF195" s="88"/>
      <c r="DG195" s="88"/>
    </row>
    <row r="196" spans="13:112" x14ac:dyDescent="0.25"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 s="114">
        <f t="shared" si="199"/>
        <v>0.47333333333333338</v>
      </c>
      <c r="CF196" s="114">
        <f t="shared" si="200"/>
        <v>0</v>
      </c>
      <c r="CG196" s="114">
        <f t="shared" si="201"/>
        <v>0</v>
      </c>
      <c r="CH196" s="114">
        <f t="shared" si="202"/>
        <v>0</v>
      </c>
      <c r="CI196" s="114"/>
      <c r="CJ196" s="114">
        <v>24</v>
      </c>
      <c r="CK196" s="113">
        <v>5</v>
      </c>
      <c r="CL196" s="113">
        <f t="shared" si="205"/>
        <v>6</v>
      </c>
      <c r="CM196" s="113">
        <f t="shared" si="205"/>
        <v>7</v>
      </c>
      <c r="CN196" s="113">
        <f t="shared" si="205"/>
        <v>8</v>
      </c>
      <c r="DA196" s="88"/>
      <c r="DB196" s="88"/>
      <c r="DC196" s="88"/>
      <c r="DD196" s="88"/>
      <c r="DE196" s="88"/>
      <c r="DF196" s="88"/>
      <c r="DG196" s="88"/>
    </row>
    <row r="197" spans="13:112" x14ac:dyDescent="0.25"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 s="114">
        <f t="shared" si="199"/>
        <v>0.47333333333333338</v>
      </c>
      <c r="CF197" s="114">
        <f t="shared" si="200"/>
        <v>0</v>
      </c>
      <c r="CG197" s="114">
        <f t="shared" si="201"/>
        <v>0</v>
      </c>
      <c r="CH197" s="114">
        <f t="shared" si="202"/>
        <v>0</v>
      </c>
      <c r="CI197" s="114"/>
      <c r="CJ197" s="114">
        <v>24</v>
      </c>
      <c r="CK197" s="113">
        <v>9</v>
      </c>
      <c r="CL197" s="113">
        <f t="shared" si="205"/>
        <v>10</v>
      </c>
      <c r="CM197" s="113">
        <f t="shared" si="205"/>
        <v>11</v>
      </c>
      <c r="CN197" s="113">
        <f t="shared" si="205"/>
        <v>12</v>
      </c>
      <c r="DA197" s="88"/>
      <c r="DB197" s="88"/>
      <c r="DC197" s="88"/>
      <c r="DD197" s="88"/>
      <c r="DE197" s="88"/>
      <c r="DF197" s="88"/>
      <c r="DG197" s="88"/>
    </row>
    <row r="198" spans="13:112" x14ac:dyDescent="0.25"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 s="114">
        <f t="shared" si="199"/>
        <v>0.47333333333333338</v>
      </c>
      <c r="CF198" s="114">
        <f t="shared" si="200"/>
        <v>0</v>
      </c>
      <c r="CG198" s="114">
        <f t="shared" si="201"/>
        <v>0</v>
      </c>
      <c r="CH198" s="114">
        <f t="shared" si="202"/>
        <v>0</v>
      </c>
      <c r="CI198" s="114"/>
      <c r="CJ198" s="114">
        <v>24</v>
      </c>
      <c r="CK198" s="113">
        <v>13</v>
      </c>
      <c r="CL198" s="113">
        <f t="shared" si="205"/>
        <v>14</v>
      </c>
      <c r="CM198" s="113">
        <f t="shared" si="205"/>
        <v>15</v>
      </c>
      <c r="CN198" s="113">
        <f t="shared" si="205"/>
        <v>16</v>
      </c>
      <c r="DA198" s="88"/>
      <c r="DB198" s="88"/>
      <c r="DC198" s="88"/>
      <c r="DD198" s="88"/>
      <c r="DE198" s="88"/>
      <c r="DF198" s="88"/>
      <c r="DG198" s="88"/>
    </row>
    <row r="199" spans="13:112" x14ac:dyDescent="0.25"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 s="114">
        <f t="shared" si="199"/>
        <v>0.47333333333333338</v>
      </c>
      <c r="CF199" s="114">
        <f t="shared" si="200"/>
        <v>0</v>
      </c>
      <c r="CG199" s="114">
        <f t="shared" si="201"/>
        <v>0</v>
      </c>
      <c r="CH199" s="114">
        <f t="shared" si="202"/>
        <v>0</v>
      </c>
      <c r="CI199" s="114"/>
      <c r="CJ199" s="114">
        <v>24</v>
      </c>
      <c r="CK199" s="113">
        <v>17</v>
      </c>
      <c r="CL199" s="113">
        <f t="shared" si="205"/>
        <v>18</v>
      </c>
      <c r="CM199" s="113">
        <f t="shared" si="205"/>
        <v>19</v>
      </c>
      <c r="CN199" s="113">
        <f t="shared" si="205"/>
        <v>20</v>
      </c>
      <c r="DA199" s="88"/>
      <c r="DB199" s="88"/>
      <c r="DC199" s="88"/>
      <c r="DD199" s="88"/>
      <c r="DE199" s="88"/>
      <c r="DF199" s="88"/>
      <c r="DG199" s="88"/>
    </row>
    <row r="200" spans="13:112" x14ac:dyDescent="0.25"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 s="114">
        <f t="shared" si="199"/>
        <v>0.47333333333333338</v>
      </c>
      <c r="CF200" s="114">
        <f t="shared" si="200"/>
        <v>0</v>
      </c>
      <c r="CG200" s="114">
        <f t="shared" si="201"/>
        <v>0</v>
      </c>
      <c r="CH200" s="114">
        <f t="shared" si="202"/>
        <v>0</v>
      </c>
      <c r="CI200" s="114"/>
      <c r="CJ200" s="114">
        <v>24</v>
      </c>
      <c r="CK200" s="113">
        <v>21</v>
      </c>
      <c r="CL200" s="113">
        <f t="shared" si="205"/>
        <v>22</v>
      </c>
      <c r="CM200" s="113">
        <f t="shared" si="205"/>
        <v>23</v>
      </c>
      <c r="CN200" s="113">
        <f t="shared" si="205"/>
        <v>24</v>
      </c>
      <c r="DA200" s="88"/>
      <c r="DB200" s="88"/>
      <c r="DC200" s="88"/>
      <c r="DD200" s="88"/>
      <c r="DE200" s="88"/>
      <c r="DF200" s="88"/>
      <c r="DG200" s="88"/>
    </row>
    <row r="201" spans="13:112" x14ac:dyDescent="0.25"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 s="114">
        <f t="shared" si="199"/>
        <v>0.47333333333333338</v>
      </c>
      <c r="CF201" s="114">
        <f t="shared" si="200"/>
        <v>0</v>
      </c>
      <c r="CG201" s="114">
        <f t="shared" si="201"/>
        <v>0</v>
      </c>
      <c r="CH201" s="114">
        <f t="shared" si="202"/>
        <v>0</v>
      </c>
      <c r="CI201" s="114"/>
      <c r="CJ201" s="114">
        <v>24</v>
      </c>
      <c r="CK201" s="113">
        <v>25</v>
      </c>
      <c r="CL201" s="113">
        <f t="shared" si="205"/>
        <v>26</v>
      </c>
      <c r="CM201" s="113">
        <f t="shared" si="205"/>
        <v>27</v>
      </c>
      <c r="CN201" s="113">
        <f t="shared" si="205"/>
        <v>28</v>
      </c>
      <c r="DA201" s="88"/>
      <c r="DB201" s="88"/>
      <c r="DC201" s="88"/>
      <c r="DD201" s="88"/>
      <c r="DE201" s="88"/>
      <c r="DF201" s="88"/>
      <c r="DG201" s="88"/>
    </row>
    <row r="202" spans="13:112" x14ac:dyDescent="0.25"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 s="114">
        <f t="shared" si="199"/>
        <v>0.47333333333333338</v>
      </c>
      <c r="CF202" s="114">
        <f t="shared" si="200"/>
        <v>0</v>
      </c>
      <c r="CG202" s="114">
        <f t="shared" si="201"/>
        <v>0</v>
      </c>
      <c r="CH202" s="114">
        <f t="shared" si="202"/>
        <v>0</v>
      </c>
      <c r="CI202" s="114"/>
      <c r="CJ202" s="114">
        <v>24</v>
      </c>
      <c r="CK202" s="113">
        <v>29</v>
      </c>
      <c r="CL202" s="113">
        <f t="shared" si="205"/>
        <v>30</v>
      </c>
      <c r="CM202" s="113">
        <f t="shared" si="205"/>
        <v>31</v>
      </c>
      <c r="CN202" s="113">
        <f t="shared" si="205"/>
        <v>32</v>
      </c>
      <c r="DA202" s="88"/>
      <c r="DB202" s="88"/>
      <c r="DC202" s="88"/>
      <c r="DD202" s="88"/>
      <c r="DE202" s="88"/>
      <c r="DF202" s="88"/>
      <c r="DG202" s="88"/>
    </row>
    <row r="203" spans="13:112" x14ac:dyDescent="0.25"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 s="114">
        <f t="shared" si="199"/>
        <v>0.47333333333333338</v>
      </c>
      <c r="CF203" s="114">
        <f t="shared" si="200"/>
        <v>0</v>
      </c>
      <c r="CG203" s="114">
        <f t="shared" si="201"/>
        <v>0</v>
      </c>
      <c r="CH203" s="114">
        <f t="shared" si="202"/>
        <v>0</v>
      </c>
      <c r="CI203" s="114"/>
      <c r="CJ203" s="114">
        <v>25</v>
      </c>
      <c r="CK203" s="113">
        <v>1</v>
      </c>
      <c r="CL203" s="113">
        <f t="shared" si="205"/>
        <v>2</v>
      </c>
      <c r="CM203" s="113">
        <f t="shared" si="205"/>
        <v>3</v>
      </c>
      <c r="CN203" s="113">
        <f t="shared" si="205"/>
        <v>4</v>
      </c>
      <c r="DA203" s="88"/>
      <c r="DB203" s="88"/>
      <c r="DC203" s="88"/>
      <c r="DD203" s="88"/>
      <c r="DE203" s="88"/>
      <c r="DF203" s="88"/>
      <c r="DG203" s="88"/>
    </row>
    <row r="204" spans="13:112" x14ac:dyDescent="0.25"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 s="114">
        <f t="shared" ref="CE204:CE267" si="206">INDEX($AW$11:$CB$120,$CJ204,CN204)</f>
        <v>0.47333333333333338</v>
      </c>
      <c r="CF204" s="114">
        <f t="shared" ref="CF204:CF267" si="207">INDEX($AW$11:$CB$120,$CJ204,CK204)</f>
        <v>0</v>
      </c>
      <c r="CG204" s="114">
        <f t="shared" ref="CG204:CG267" si="208">INDEX($AW$11:$CB$120,$CJ204,CL204)</f>
        <v>0</v>
      </c>
      <c r="CH204" s="114">
        <f t="shared" ref="CH204:CH267" si="209">INDEX($AW$11:$CB$120,$CJ204,CM204)</f>
        <v>0</v>
      </c>
      <c r="CI204" s="114"/>
      <c r="CJ204" s="114">
        <v>25</v>
      </c>
      <c r="CK204" s="113">
        <v>5</v>
      </c>
      <c r="CL204" s="113">
        <f t="shared" si="205"/>
        <v>6</v>
      </c>
      <c r="CM204" s="113">
        <f t="shared" si="205"/>
        <v>7</v>
      </c>
      <c r="CN204" s="113">
        <f t="shared" si="205"/>
        <v>8</v>
      </c>
      <c r="DA204" s="88"/>
      <c r="DB204" s="88"/>
      <c r="DC204" s="88"/>
      <c r="DD204" s="88"/>
      <c r="DE204" s="88"/>
      <c r="DF204" s="88"/>
      <c r="DG204" s="88"/>
    </row>
    <row r="205" spans="13:112" x14ac:dyDescent="0.25"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 s="114">
        <f t="shared" si="206"/>
        <v>0.47333333333333338</v>
      </c>
      <c r="CF205" s="114">
        <f t="shared" si="207"/>
        <v>0</v>
      </c>
      <c r="CG205" s="114">
        <f t="shared" si="208"/>
        <v>0</v>
      </c>
      <c r="CH205" s="114">
        <f t="shared" si="209"/>
        <v>0</v>
      </c>
      <c r="CI205" s="114"/>
      <c r="CJ205" s="114">
        <v>25</v>
      </c>
      <c r="CK205" s="113">
        <v>9</v>
      </c>
      <c r="CL205" s="113">
        <f t="shared" si="205"/>
        <v>10</v>
      </c>
      <c r="CM205" s="113">
        <f t="shared" si="205"/>
        <v>11</v>
      </c>
      <c r="CN205" s="113">
        <f t="shared" si="205"/>
        <v>12</v>
      </c>
      <c r="DA205" s="88"/>
      <c r="DB205" s="88"/>
      <c r="DC205" s="88"/>
      <c r="DD205" s="88"/>
      <c r="DE205" s="88"/>
      <c r="DF205" s="88"/>
      <c r="DG205" s="88"/>
    </row>
    <row r="206" spans="13:112" x14ac:dyDescent="0.25"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 s="114">
        <f t="shared" si="206"/>
        <v>0.47333333333333338</v>
      </c>
      <c r="CF206" s="114">
        <f t="shared" si="207"/>
        <v>0</v>
      </c>
      <c r="CG206" s="114">
        <f t="shared" si="208"/>
        <v>0</v>
      </c>
      <c r="CH206" s="114">
        <f t="shared" si="209"/>
        <v>0</v>
      </c>
      <c r="CI206" s="114"/>
      <c r="CJ206" s="114">
        <v>25</v>
      </c>
      <c r="CK206" s="113">
        <v>13</v>
      </c>
      <c r="CL206" s="113">
        <f t="shared" si="205"/>
        <v>14</v>
      </c>
      <c r="CM206" s="113">
        <f t="shared" si="205"/>
        <v>15</v>
      </c>
      <c r="CN206" s="113">
        <f t="shared" si="205"/>
        <v>16</v>
      </c>
      <c r="DA206" s="88"/>
      <c r="DB206" s="88"/>
      <c r="DC206" s="88"/>
      <c r="DD206" s="88"/>
      <c r="DE206" s="88"/>
      <c r="DF206" s="88"/>
      <c r="DG206" s="88"/>
    </row>
    <row r="207" spans="13:112" x14ac:dyDescent="0.25"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 s="114">
        <f t="shared" si="206"/>
        <v>0.47333333333333338</v>
      </c>
      <c r="CF207" s="114">
        <f t="shared" si="207"/>
        <v>0</v>
      </c>
      <c r="CG207" s="114">
        <f t="shared" si="208"/>
        <v>0</v>
      </c>
      <c r="CH207" s="114">
        <f t="shared" si="209"/>
        <v>0</v>
      </c>
      <c r="CI207" s="114"/>
      <c r="CJ207" s="114">
        <v>25</v>
      </c>
      <c r="CK207" s="113">
        <v>17</v>
      </c>
      <c r="CL207" s="113">
        <f t="shared" si="205"/>
        <v>18</v>
      </c>
      <c r="CM207" s="113">
        <f t="shared" si="205"/>
        <v>19</v>
      </c>
      <c r="CN207" s="113">
        <f t="shared" si="205"/>
        <v>20</v>
      </c>
      <c r="DA207" s="88"/>
      <c r="DB207" s="88"/>
      <c r="DC207" s="88"/>
      <c r="DD207" s="88"/>
      <c r="DE207" s="88"/>
      <c r="DF207" s="88"/>
      <c r="DG207" s="88"/>
    </row>
    <row r="208" spans="13:112" x14ac:dyDescent="0.25"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 s="114">
        <f t="shared" si="206"/>
        <v>0.47333333333333338</v>
      </c>
      <c r="CF208" s="114">
        <f t="shared" si="207"/>
        <v>0</v>
      </c>
      <c r="CG208" s="114">
        <f t="shared" si="208"/>
        <v>0</v>
      </c>
      <c r="CH208" s="114">
        <f t="shared" si="209"/>
        <v>0</v>
      </c>
      <c r="CI208" s="114"/>
      <c r="CJ208" s="114">
        <v>25</v>
      </c>
      <c r="CK208" s="113">
        <v>21</v>
      </c>
      <c r="CL208" s="113">
        <f t="shared" si="205"/>
        <v>22</v>
      </c>
      <c r="CM208" s="113">
        <f t="shared" si="205"/>
        <v>23</v>
      </c>
      <c r="CN208" s="113">
        <f t="shared" si="205"/>
        <v>24</v>
      </c>
      <c r="DA208" s="88"/>
      <c r="DB208" s="88"/>
      <c r="DC208" s="88"/>
      <c r="DD208" s="88"/>
      <c r="DE208" s="88"/>
      <c r="DF208" s="88"/>
      <c r="DG208" s="88"/>
    </row>
    <row r="209" spans="13:111" x14ac:dyDescent="0.25"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 s="114">
        <f t="shared" si="206"/>
        <v>0.47333333333333338</v>
      </c>
      <c r="CF209" s="114">
        <f t="shared" si="207"/>
        <v>0</v>
      </c>
      <c r="CG209" s="114">
        <f t="shared" si="208"/>
        <v>0</v>
      </c>
      <c r="CH209" s="114">
        <f t="shared" si="209"/>
        <v>0</v>
      </c>
      <c r="CI209" s="114"/>
      <c r="CJ209" s="114">
        <v>25</v>
      </c>
      <c r="CK209" s="113">
        <v>25</v>
      </c>
      <c r="CL209" s="113">
        <f t="shared" si="205"/>
        <v>26</v>
      </c>
      <c r="CM209" s="113">
        <f t="shared" si="205"/>
        <v>27</v>
      </c>
      <c r="CN209" s="113">
        <f t="shared" si="205"/>
        <v>28</v>
      </c>
      <c r="DA209" s="88"/>
      <c r="DB209" s="88"/>
      <c r="DC209" s="88"/>
      <c r="DD209" s="88"/>
      <c r="DE209" s="88"/>
      <c r="DF209" s="88"/>
      <c r="DG209" s="88"/>
    </row>
    <row r="210" spans="13:111" x14ac:dyDescent="0.25"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 s="114">
        <f t="shared" si="206"/>
        <v>0.47333333333333338</v>
      </c>
      <c r="CF210" s="114">
        <f t="shared" si="207"/>
        <v>0</v>
      </c>
      <c r="CG210" s="114">
        <f t="shared" si="208"/>
        <v>0</v>
      </c>
      <c r="CH210" s="114">
        <f t="shared" si="209"/>
        <v>0</v>
      </c>
      <c r="CI210" s="114"/>
      <c r="CJ210" s="114">
        <v>25</v>
      </c>
      <c r="CK210" s="113">
        <v>29</v>
      </c>
      <c r="CL210" s="113">
        <f t="shared" si="205"/>
        <v>30</v>
      </c>
      <c r="CM210" s="113">
        <f t="shared" si="205"/>
        <v>31</v>
      </c>
      <c r="CN210" s="113">
        <f t="shared" si="205"/>
        <v>32</v>
      </c>
      <c r="DA210" s="88"/>
      <c r="DB210" s="88"/>
      <c r="DC210" s="88"/>
      <c r="DD210" s="88"/>
      <c r="DE210" s="88"/>
      <c r="DF210" s="88"/>
      <c r="DG210" s="88"/>
    </row>
    <row r="211" spans="13:111" x14ac:dyDescent="0.25"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 s="114">
        <f t="shared" si="206"/>
        <v>0.47333333333333338</v>
      </c>
      <c r="CF211" s="114">
        <f t="shared" si="207"/>
        <v>0</v>
      </c>
      <c r="CG211" s="114">
        <f t="shared" si="208"/>
        <v>0</v>
      </c>
      <c r="CH211" s="114">
        <f t="shared" si="209"/>
        <v>0</v>
      </c>
      <c r="CI211" s="114"/>
      <c r="CJ211" s="114">
        <v>26</v>
      </c>
      <c r="CK211" s="113">
        <v>1</v>
      </c>
      <c r="CL211" s="113">
        <f t="shared" ref="CL211:CN230" si="210">CK211+1</f>
        <v>2</v>
      </c>
      <c r="CM211" s="113">
        <f t="shared" si="210"/>
        <v>3</v>
      </c>
      <c r="CN211" s="113">
        <f t="shared" si="210"/>
        <v>4</v>
      </c>
      <c r="DA211" s="88"/>
      <c r="DB211" s="88"/>
      <c r="DC211" s="88"/>
      <c r="DD211" s="88"/>
      <c r="DE211" s="88"/>
      <c r="DF211" s="88"/>
      <c r="DG211" s="88"/>
    </row>
    <row r="212" spans="13:111" x14ac:dyDescent="0.25"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 s="114">
        <f t="shared" si="206"/>
        <v>0.47333333333333338</v>
      </c>
      <c r="CF212" s="114">
        <f t="shared" si="207"/>
        <v>0</v>
      </c>
      <c r="CG212" s="114">
        <f t="shared" si="208"/>
        <v>0</v>
      </c>
      <c r="CH212" s="114">
        <f t="shared" si="209"/>
        <v>0</v>
      </c>
      <c r="CI212" s="114"/>
      <c r="CJ212" s="114">
        <v>26</v>
      </c>
      <c r="CK212" s="113">
        <v>5</v>
      </c>
      <c r="CL212" s="113">
        <f t="shared" si="210"/>
        <v>6</v>
      </c>
      <c r="CM212" s="113">
        <f t="shared" si="210"/>
        <v>7</v>
      </c>
      <c r="CN212" s="113">
        <f t="shared" si="210"/>
        <v>8</v>
      </c>
      <c r="DA212" s="88"/>
      <c r="DB212" s="88"/>
      <c r="DC212" s="88"/>
      <c r="DD212" s="88"/>
      <c r="DE212" s="88"/>
      <c r="DF212" s="88"/>
      <c r="DG212" s="88"/>
    </row>
    <row r="213" spans="13:111" x14ac:dyDescent="0.25"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 s="114">
        <f t="shared" si="206"/>
        <v>0.47333333333333338</v>
      </c>
      <c r="CF213" s="114">
        <f t="shared" si="207"/>
        <v>0</v>
      </c>
      <c r="CG213" s="114">
        <f t="shared" si="208"/>
        <v>0</v>
      </c>
      <c r="CH213" s="114">
        <f t="shared" si="209"/>
        <v>0</v>
      </c>
      <c r="CI213" s="114"/>
      <c r="CJ213" s="114">
        <v>26</v>
      </c>
      <c r="CK213" s="113">
        <v>9</v>
      </c>
      <c r="CL213" s="113">
        <f t="shared" si="210"/>
        <v>10</v>
      </c>
      <c r="CM213" s="113">
        <f t="shared" si="210"/>
        <v>11</v>
      </c>
      <c r="CN213" s="113">
        <f t="shared" si="210"/>
        <v>12</v>
      </c>
      <c r="DA213" s="88"/>
      <c r="DB213" s="88"/>
      <c r="DC213" s="88"/>
      <c r="DD213" s="88"/>
      <c r="DE213" s="88"/>
      <c r="DF213" s="88"/>
      <c r="DG213" s="88"/>
    </row>
    <row r="214" spans="13:111" x14ac:dyDescent="0.25"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 s="114">
        <f t="shared" si="206"/>
        <v>0.47333333333333338</v>
      </c>
      <c r="CF214" s="114">
        <f t="shared" si="207"/>
        <v>0</v>
      </c>
      <c r="CG214" s="114">
        <f t="shared" si="208"/>
        <v>0</v>
      </c>
      <c r="CH214" s="114">
        <f t="shared" si="209"/>
        <v>0</v>
      </c>
      <c r="CI214" s="114"/>
      <c r="CJ214" s="114">
        <v>26</v>
      </c>
      <c r="CK214" s="113">
        <v>13</v>
      </c>
      <c r="CL214" s="113">
        <f t="shared" si="210"/>
        <v>14</v>
      </c>
      <c r="CM214" s="113">
        <f t="shared" si="210"/>
        <v>15</v>
      </c>
      <c r="CN214" s="113">
        <f t="shared" si="210"/>
        <v>16</v>
      </c>
      <c r="DA214" s="88"/>
      <c r="DB214" s="88"/>
      <c r="DC214" s="88"/>
      <c r="DD214" s="88"/>
      <c r="DE214" s="88"/>
      <c r="DF214" s="88"/>
      <c r="DG214" s="88"/>
    </row>
    <row r="215" spans="13:111" x14ac:dyDescent="0.25"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 s="114">
        <f t="shared" si="206"/>
        <v>0.47333333333333338</v>
      </c>
      <c r="CF215" s="114">
        <f t="shared" si="207"/>
        <v>0</v>
      </c>
      <c r="CG215" s="114">
        <f t="shared" si="208"/>
        <v>0</v>
      </c>
      <c r="CH215" s="114">
        <f t="shared" si="209"/>
        <v>0</v>
      </c>
      <c r="CI215" s="114"/>
      <c r="CJ215" s="114">
        <v>26</v>
      </c>
      <c r="CK215" s="113">
        <v>17</v>
      </c>
      <c r="CL215" s="113">
        <f t="shared" si="210"/>
        <v>18</v>
      </c>
      <c r="CM215" s="113">
        <f t="shared" si="210"/>
        <v>19</v>
      </c>
      <c r="CN215" s="113">
        <f t="shared" si="210"/>
        <v>20</v>
      </c>
      <c r="DA215" s="88"/>
      <c r="DB215" s="88"/>
      <c r="DC215" s="88"/>
      <c r="DD215" s="88"/>
      <c r="DE215" s="88"/>
      <c r="DF215" s="88"/>
      <c r="DG215" s="88"/>
    </row>
    <row r="216" spans="13:111" x14ac:dyDescent="0.25"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 s="114">
        <f t="shared" si="206"/>
        <v>0.47333333333333338</v>
      </c>
      <c r="CF216" s="114">
        <f t="shared" si="207"/>
        <v>0</v>
      </c>
      <c r="CG216" s="114">
        <f t="shared" si="208"/>
        <v>0</v>
      </c>
      <c r="CH216" s="114">
        <f t="shared" si="209"/>
        <v>0</v>
      </c>
      <c r="CI216" s="114"/>
      <c r="CJ216" s="114">
        <v>26</v>
      </c>
      <c r="CK216" s="113">
        <v>21</v>
      </c>
      <c r="CL216" s="113">
        <f t="shared" si="210"/>
        <v>22</v>
      </c>
      <c r="CM216" s="113">
        <f t="shared" si="210"/>
        <v>23</v>
      </c>
      <c r="CN216" s="113">
        <f t="shared" si="210"/>
        <v>24</v>
      </c>
      <c r="DA216" s="88"/>
      <c r="DB216" s="88"/>
      <c r="DC216" s="88"/>
      <c r="DD216" s="88"/>
      <c r="DE216" s="88"/>
      <c r="DF216" s="88"/>
      <c r="DG216" s="88"/>
    </row>
    <row r="217" spans="13:111" x14ac:dyDescent="0.25"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 s="114">
        <f t="shared" si="206"/>
        <v>0.47333333333333338</v>
      </c>
      <c r="CF217" s="114">
        <f t="shared" si="207"/>
        <v>0</v>
      </c>
      <c r="CG217" s="114">
        <f t="shared" si="208"/>
        <v>0</v>
      </c>
      <c r="CH217" s="114">
        <f t="shared" si="209"/>
        <v>0</v>
      </c>
      <c r="CI217" s="114"/>
      <c r="CJ217" s="114">
        <v>26</v>
      </c>
      <c r="CK217" s="113">
        <v>25</v>
      </c>
      <c r="CL217" s="113">
        <f t="shared" si="210"/>
        <v>26</v>
      </c>
      <c r="CM217" s="113">
        <f t="shared" si="210"/>
        <v>27</v>
      </c>
      <c r="CN217" s="113">
        <f t="shared" si="210"/>
        <v>28</v>
      </c>
      <c r="DA217" s="88"/>
      <c r="DB217" s="88"/>
      <c r="DC217" s="88"/>
      <c r="DD217" s="88"/>
      <c r="DE217" s="88"/>
      <c r="DF217" s="88"/>
      <c r="DG217" s="88"/>
    </row>
    <row r="218" spans="13:111" x14ac:dyDescent="0.25"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 s="114">
        <f t="shared" si="206"/>
        <v>0.47333333333333338</v>
      </c>
      <c r="CF218" s="114">
        <f t="shared" si="207"/>
        <v>0</v>
      </c>
      <c r="CG218" s="114">
        <f t="shared" si="208"/>
        <v>0</v>
      </c>
      <c r="CH218" s="114">
        <f t="shared" si="209"/>
        <v>0</v>
      </c>
      <c r="CI218" s="114"/>
      <c r="CJ218" s="114">
        <v>26</v>
      </c>
      <c r="CK218" s="113">
        <v>29</v>
      </c>
      <c r="CL218" s="113">
        <f t="shared" si="210"/>
        <v>30</v>
      </c>
      <c r="CM218" s="113">
        <f t="shared" si="210"/>
        <v>31</v>
      </c>
      <c r="CN218" s="113">
        <f t="shared" si="210"/>
        <v>32</v>
      </c>
      <c r="DA218" s="88"/>
      <c r="DB218" s="88"/>
      <c r="DC218" s="88"/>
      <c r="DD218" s="88"/>
      <c r="DE218" s="88"/>
      <c r="DF218" s="88"/>
      <c r="DG218" s="88"/>
    </row>
    <row r="219" spans="13:111" x14ac:dyDescent="0.25"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 s="114">
        <f t="shared" si="206"/>
        <v>0.47333333333333338</v>
      </c>
      <c r="CF219" s="114">
        <f t="shared" si="207"/>
        <v>0</v>
      </c>
      <c r="CG219" s="114">
        <f t="shared" si="208"/>
        <v>0</v>
      </c>
      <c r="CH219" s="114">
        <f t="shared" si="209"/>
        <v>0</v>
      </c>
      <c r="CI219" s="114"/>
      <c r="CJ219" s="114">
        <v>27</v>
      </c>
      <c r="CK219" s="113">
        <v>1</v>
      </c>
      <c r="CL219" s="113">
        <f t="shared" si="210"/>
        <v>2</v>
      </c>
      <c r="CM219" s="113">
        <f t="shared" si="210"/>
        <v>3</v>
      </c>
      <c r="CN219" s="113">
        <f t="shared" si="210"/>
        <v>4</v>
      </c>
      <c r="DA219" s="88"/>
      <c r="DB219" s="88"/>
      <c r="DC219" s="88"/>
      <c r="DD219" s="88"/>
      <c r="DE219" s="88"/>
      <c r="DF219" s="88"/>
      <c r="DG219" s="88"/>
    </row>
    <row r="220" spans="13:111" x14ac:dyDescent="0.25"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 s="114">
        <f t="shared" si="206"/>
        <v>0.47333333333333338</v>
      </c>
      <c r="CF220" s="114">
        <f t="shared" si="207"/>
        <v>0</v>
      </c>
      <c r="CG220" s="114">
        <f t="shared" si="208"/>
        <v>0</v>
      </c>
      <c r="CH220" s="114">
        <f t="shared" si="209"/>
        <v>0</v>
      </c>
      <c r="CI220" s="114"/>
      <c r="CJ220" s="114">
        <v>27</v>
      </c>
      <c r="CK220" s="113">
        <v>5</v>
      </c>
      <c r="CL220" s="113">
        <f t="shared" si="210"/>
        <v>6</v>
      </c>
      <c r="CM220" s="113">
        <f t="shared" si="210"/>
        <v>7</v>
      </c>
      <c r="CN220" s="113">
        <f t="shared" si="210"/>
        <v>8</v>
      </c>
      <c r="DA220" s="88"/>
      <c r="DB220" s="88"/>
      <c r="DC220" s="88"/>
      <c r="DD220" s="88"/>
      <c r="DE220" s="88"/>
      <c r="DF220" s="88"/>
      <c r="DG220" s="88"/>
    </row>
    <row r="221" spans="13:111" x14ac:dyDescent="0.25"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 s="114">
        <f t="shared" si="206"/>
        <v>0.47333333333333338</v>
      </c>
      <c r="CF221" s="114">
        <f t="shared" si="207"/>
        <v>0</v>
      </c>
      <c r="CG221" s="114">
        <f t="shared" si="208"/>
        <v>0</v>
      </c>
      <c r="CH221" s="114">
        <f t="shared" si="209"/>
        <v>0</v>
      </c>
      <c r="CI221" s="114"/>
      <c r="CJ221" s="114">
        <v>27</v>
      </c>
      <c r="CK221" s="113">
        <v>9</v>
      </c>
      <c r="CL221" s="113">
        <f t="shared" si="210"/>
        <v>10</v>
      </c>
      <c r="CM221" s="113">
        <f t="shared" si="210"/>
        <v>11</v>
      </c>
      <c r="CN221" s="113">
        <f t="shared" si="210"/>
        <v>12</v>
      </c>
      <c r="DA221" s="88"/>
      <c r="DB221" s="88"/>
      <c r="DC221" s="88"/>
      <c r="DD221" s="88"/>
      <c r="DE221" s="88"/>
      <c r="DF221" s="88"/>
      <c r="DG221" s="88"/>
    </row>
    <row r="222" spans="13:111" x14ac:dyDescent="0.25"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 s="114">
        <f t="shared" si="206"/>
        <v>0.47333333333333338</v>
      </c>
      <c r="CF222" s="114">
        <f t="shared" si="207"/>
        <v>0</v>
      </c>
      <c r="CG222" s="114">
        <f t="shared" si="208"/>
        <v>0</v>
      </c>
      <c r="CH222" s="114">
        <f t="shared" si="209"/>
        <v>0</v>
      </c>
      <c r="CI222" s="114"/>
      <c r="CJ222" s="114">
        <v>27</v>
      </c>
      <c r="CK222" s="113">
        <v>13</v>
      </c>
      <c r="CL222" s="113">
        <f t="shared" si="210"/>
        <v>14</v>
      </c>
      <c r="CM222" s="113">
        <f t="shared" si="210"/>
        <v>15</v>
      </c>
      <c r="CN222" s="113">
        <f t="shared" si="210"/>
        <v>16</v>
      </c>
      <c r="DA222" s="88"/>
      <c r="DB222" s="88"/>
      <c r="DC222" s="88"/>
      <c r="DD222" s="88"/>
      <c r="DE222" s="88"/>
      <c r="DF222" s="88"/>
      <c r="DG222" s="88"/>
    </row>
    <row r="223" spans="13:111" x14ac:dyDescent="0.25"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 s="114">
        <f t="shared" si="206"/>
        <v>0.47333333333333338</v>
      </c>
      <c r="CF223" s="114">
        <f t="shared" si="207"/>
        <v>0</v>
      </c>
      <c r="CG223" s="114">
        <f t="shared" si="208"/>
        <v>0</v>
      </c>
      <c r="CH223" s="114">
        <f t="shared" si="209"/>
        <v>0</v>
      </c>
      <c r="CI223" s="114"/>
      <c r="CJ223" s="114">
        <v>27</v>
      </c>
      <c r="CK223" s="113">
        <v>17</v>
      </c>
      <c r="CL223" s="113">
        <f t="shared" si="210"/>
        <v>18</v>
      </c>
      <c r="CM223" s="113">
        <f t="shared" si="210"/>
        <v>19</v>
      </c>
      <c r="CN223" s="113">
        <f t="shared" si="210"/>
        <v>20</v>
      </c>
      <c r="DA223" s="88"/>
      <c r="DB223" s="88"/>
      <c r="DC223" s="88"/>
      <c r="DD223" s="88"/>
      <c r="DE223" s="88"/>
      <c r="DF223" s="88"/>
      <c r="DG223" s="88"/>
    </row>
    <row r="224" spans="13:111" x14ac:dyDescent="0.25"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 s="114">
        <f t="shared" si="206"/>
        <v>0.47333333333333338</v>
      </c>
      <c r="CF224" s="114">
        <f t="shared" si="207"/>
        <v>0</v>
      </c>
      <c r="CG224" s="114">
        <f t="shared" si="208"/>
        <v>0</v>
      </c>
      <c r="CH224" s="114">
        <f t="shared" si="209"/>
        <v>0</v>
      </c>
      <c r="CI224" s="114"/>
      <c r="CJ224" s="114">
        <v>27</v>
      </c>
      <c r="CK224" s="113">
        <v>21</v>
      </c>
      <c r="CL224" s="113">
        <f t="shared" si="210"/>
        <v>22</v>
      </c>
      <c r="CM224" s="113">
        <f t="shared" si="210"/>
        <v>23</v>
      </c>
      <c r="CN224" s="113">
        <f t="shared" si="210"/>
        <v>24</v>
      </c>
      <c r="DA224" s="88"/>
      <c r="DB224" s="88"/>
      <c r="DC224" s="88"/>
      <c r="DD224" s="88"/>
      <c r="DE224" s="88"/>
      <c r="DF224" s="88"/>
      <c r="DG224" s="88"/>
    </row>
    <row r="225" spans="13:111" x14ac:dyDescent="0.25"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 s="114">
        <f t="shared" si="206"/>
        <v>0.47333333333333338</v>
      </c>
      <c r="CF225" s="114">
        <f t="shared" si="207"/>
        <v>0</v>
      </c>
      <c r="CG225" s="114">
        <f t="shared" si="208"/>
        <v>0</v>
      </c>
      <c r="CH225" s="114">
        <f t="shared" si="209"/>
        <v>0</v>
      </c>
      <c r="CI225" s="114"/>
      <c r="CJ225" s="114">
        <v>27</v>
      </c>
      <c r="CK225" s="113">
        <v>25</v>
      </c>
      <c r="CL225" s="113">
        <f t="shared" si="210"/>
        <v>26</v>
      </c>
      <c r="CM225" s="113">
        <f t="shared" si="210"/>
        <v>27</v>
      </c>
      <c r="CN225" s="113">
        <f t="shared" si="210"/>
        <v>28</v>
      </c>
      <c r="DA225" s="88"/>
      <c r="DB225" s="88"/>
      <c r="DC225" s="88"/>
      <c r="DD225" s="88"/>
      <c r="DE225" s="88"/>
      <c r="DF225" s="88"/>
      <c r="DG225" s="88"/>
    </row>
    <row r="226" spans="13:111" x14ac:dyDescent="0.25"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 s="114">
        <f t="shared" si="206"/>
        <v>0.47333333333333338</v>
      </c>
      <c r="CF226" s="114">
        <f t="shared" si="207"/>
        <v>0</v>
      </c>
      <c r="CG226" s="114">
        <f t="shared" si="208"/>
        <v>0</v>
      </c>
      <c r="CH226" s="114">
        <f t="shared" si="209"/>
        <v>0</v>
      </c>
      <c r="CI226" s="114"/>
      <c r="CJ226" s="114">
        <v>27</v>
      </c>
      <c r="CK226" s="113">
        <v>29</v>
      </c>
      <c r="CL226" s="113">
        <f t="shared" si="210"/>
        <v>30</v>
      </c>
      <c r="CM226" s="113">
        <f t="shared" si="210"/>
        <v>31</v>
      </c>
      <c r="CN226" s="113">
        <f t="shared" si="210"/>
        <v>32</v>
      </c>
      <c r="DA226" s="88"/>
      <c r="DB226" s="88"/>
      <c r="DC226" s="88"/>
      <c r="DD226" s="88"/>
      <c r="DE226" s="88"/>
      <c r="DF226" s="88"/>
      <c r="DG226" s="88"/>
    </row>
    <row r="227" spans="13:111" x14ac:dyDescent="0.25"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 s="114">
        <f t="shared" si="206"/>
        <v>0.47333333333333338</v>
      </c>
      <c r="CF227" s="114">
        <f t="shared" si="207"/>
        <v>0</v>
      </c>
      <c r="CG227" s="114">
        <f t="shared" si="208"/>
        <v>0</v>
      </c>
      <c r="CH227" s="114">
        <f t="shared" si="209"/>
        <v>0</v>
      </c>
      <c r="CI227" s="114"/>
      <c r="CJ227" s="114">
        <v>28</v>
      </c>
      <c r="CK227" s="113">
        <v>1</v>
      </c>
      <c r="CL227" s="113">
        <f t="shared" si="210"/>
        <v>2</v>
      </c>
      <c r="CM227" s="113">
        <f t="shared" si="210"/>
        <v>3</v>
      </c>
      <c r="CN227" s="113">
        <f t="shared" si="210"/>
        <v>4</v>
      </c>
      <c r="DA227" s="88"/>
      <c r="DB227" s="88"/>
      <c r="DC227" s="88"/>
      <c r="DD227" s="88"/>
      <c r="DE227" s="88"/>
      <c r="DF227" s="88"/>
      <c r="DG227" s="88"/>
    </row>
    <row r="228" spans="13:111" x14ac:dyDescent="0.25"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 s="114">
        <f t="shared" si="206"/>
        <v>0.47333333333333338</v>
      </c>
      <c r="CF228" s="114">
        <f t="shared" si="207"/>
        <v>0</v>
      </c>
      <c r="CG228" s="114">
        <f t="shared" si="208"/>
        <v>0</v>
      </c>
      <c r="CH228" s="114">
        <f t="shared" si="209"/>
        <v>0</v>
      </c>
      <c r="CI228" s="114"/>
      <c r="CJ228" s="114">
        <v>28</v>
      </c>
      <c r="CK228" s="113">
        <v>5</v>
      </c>
      <c r="CL228" s="113">
        <f t="shared" si="210"/>
        <v>6</v>
      </c>
      <c r="CM228" s="113">
        <f t="shared" si="210"/>
        <v>7</v>
      </c>
      <c r="CN228" s="113">
        <f t="shared" si="210"/>
        <v>8</v>
      </c>
      <c r="DA228" s="88"/>
      <c r="DB228" s="88"/>
      <c r="DC228" s="88"/>
      <c r="DD228" s="88"/>
      <c r="DE228" s="88"/>
      <c r="DF228" s="88"/>
      <c r="DG228" s="88"/>
    </row>
    <row r="229" spans="13:111" x14ac:dyDescent="0.25"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 s="114">
        <f t="shared" si="206"/>
        <v>0.47333333333333338</v>
      </c>
      <c r="CF229" s="114">
        <f t="shared" si="207"/>
        <v>0</v>
      </c>
      <c r="CG229" s="114">
        <f t="shared" si="208"/>
        <v>0</v>
      </c>
      <c r="CH229" s="114">
        <f t="shared" si="209"/>
        <v>0</v>
      </c>
      <c r="CI229" s="114"/>
      <c r="CJ229" s="114">
        <v>28</v>
      </c>
      <c r="CK229" s="113">
        <v>9</v>
      </c>
      <c r="CL229" s="113">
        <f t="shared" si="210"/>
        <v>10</v>
      </c>
      <c r="CM229" s="113">
        <f t="shared" si="210"/>
        <v>11</v>
      </c>
      <c r="CN229" s="113">
        <f t="shared" si="210"/>
        <v>12</v>
      </c>
      <c r="DA229" s="88"/>
      <c r="DB229" s="88"/>
      <c r="DC229" s="88"/>
      <c r="DD229" s="88"/>
      <c r="DE229" s="88"/>
      <c r="DF229" s="88"/>
      <c r="DG229" s="88"/>
    </row>
    <row r="230" spans="13:111" x14ac:dyDescent="0.25"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 s="114">
        <f t="shared" si="206"/>
        <v>0.47333333333333338</v>
      </c>
      <c r="CF230" s="114">
        <f t="shared" si="207"/>
        <v>0</v>
      </c>
      <c r="CG230" s="114">
        <f t="shared" si="208"/>
        <v>0</v>
      </c>
      <c r="CH230" s="114">
        <f t="shared" si="209"/>
        <v>0</v>
      </c>
      <c r="CI230" s="114"/>
      <c r="CJ230" s="114">
        <v>28</v>
      </c>
      <c r="CK230" s="113">
        <v>13</v>
      </c>
      <c r="CL230" s="113">
        <f t="shared" si="210"/>
        <v>14</v>
      </c>
      <c r="CM230" s="113">
        <f t="shared" si="210"/>
        <v>15</v>
      </c>
      <c r="CN230" s="113">
        <f t="shared" si="210"/>
        <v>16</v>
      </c>
      <c r="DA230" s="88"/>
      <c r="DB230" s="88"/>
      <c r="DC230" s="88"/>
      <c r="DD230" s="88"/>
      <c r="DE230" s="88"/>
      <c r="DF230" s="88"/>
      <c r="DG230" s="88"/>
    </row>
    <row r="231" spans="13:111" x14ac:dyDescent="0.25"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 s="114">
        <f t="shared" si="206"/>
        <v>0.47333333333333338</v>
      </c>
      <c r="CF231" s="114">
        <f t="shared" si="207"/>
        <v>0</v>
      </c>
      <c r="CG231" s="114">
        <f t="shared" si="208"/>
        <v>0</v>
      </c>
      <c r="CH231" s="114">
        <f t="shared" si="209"/>
        <v>0</v>
      </c>
      <c r="CI231" s="114"/>
      <c r="CJ231" s="114">
        <v>28</v>
      </c>
      <c r="CK231" s="113">
        <v>17</v>
      </c>
      <c r="CL231" s="113">
        <f t="shared" ref="CL231:CN250" si="211">CK231+1</f>
        <v>18</v>
      </c>
      <c r="CM231" s="113">
        <f t="shared" si="211"/>
        <v>19</v>
      </c>
      <c r="CN231" s="113">
        <f t="shared" si="211"/>
        <v>20</v>
      </c>
      <c r="DA231" s="88"/>
      <c r="DB231" s="88"/>
      <c r="DC231" s="88"/>
      <c r="DD231" s="88"/>
      <c r="DE231" s="88"/>
      <c r="DF231" s="88"/>
      <c r="DG231" s="88"/>
    </row>
    <row r="232" spans="13:111" x14ac:dyDescent="0.25"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 s="114">
        <f t="shared" si="206"/>
        <v>0.47333333333333338</v>
      </c>
      <c r="CF232" s="114">
        <f t="shared" si="207"/>
        <v>0</v>
      </c>
      <c r="CG232" s="114">
        <f t="shared" si="208"/>
        <v>0</v>
      </c>
      <c r="CH232" s="114">
        <f t="shared" si="209"/>
        <v>0</v>
      </c>
      <c r="CI232" s="114"/>
      <c r="CJ232" s="114">
        <v>28</v>
      </c>
      <c r="CK232" s="113">
        <v>21</v>
      </c>
      <c r="CL232" s="113">
        <f t="shared" si="211"/>
        <v>22</v>
      </c>
      <c r="CM232" s="113">
        <f t="shared" si="211"/>
        <v>23</v>
      </c>
      <c r="CN232" s="113">
        <f t="shared" si="211"/>
        <v>24</v>
      </c>
      <c r="DA232" s="88"/>
      <c r="DB232" s="88"/>
      <c r="DC232" s="88"/>
      <c r="DD232" s="88"/>
      <c r="DE232" s="88"/>
      <c r="DF232" s="88"/>
      <c r="DG232" s="88"/>
    </row>
    <row r="233" spans="13:111" x14ac:dyDescent="0.25"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 s="114">
        <f t="shared" si="206"/>
        <v>0.47333333333333338</v>
      </c>
      <c r="CF233" s="114">
        <f t="shared" si="207"/>
        <v>0</v>
      </c>
      <c r="CG233" s="114">
        <f t="shared" si="208"/>
        <v>0</v>
      </c>
      <c r="CH233" s="114">
        <f t="shared" si="209"/>
        <v>0</v>
      </c>
      <c r="CI233" s="114"/>
      <c r="CJ233" s="114">
        <v>28</v>
      </c>
      <c r="CK233" s="113">
        <v>25</v>
      </c>
      <c r="CL233" s="113">
        <f t="shared" si="211"/>
        <v>26</v>
      </c>
      <c r="CM233" s="113">
        <f t="shared" si="211"/>
        <v>27</v>
      </c>
      <c r="CN233" s="113">
        <f t="shared" si="211"/>
        <v>28</v>
      </c>
      <c r="DA233" s="88"/>
      <c r="DB233" s="88"/>
      <c r="DC233" s="88"/>
      <c r="DD233" s="88"/>
      <c r="DE233" s="88"/>
      <c r="DF233" s="88"/>
      <c r="DG233" s="88"/>
    </row>
    <row r="234" spans="13:111" x14ac:dyDescent="0.25"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 s="114">
        <f t="shared" si="206"/>
        <v>0.47333333333333338</v>
      </c>
      <c r="CF234" s="114">
        <f t="shared" si="207"/>
        <v>0</v>
      </c>
      <c r="CG234" s="114">
        <f t="shared" si="208"/>
        <v>0</v>
      </c>
      <c r="CH234" s="114">
        <f t="shared" si="209"/>
        <v>0</v>
      </c>
      <c r="CI234" s="114"/>
      <c r="CJ234" s="114">
        <v>28</v>
      </c>
      <c r="CK234" s="113">
        <v>29</v>
      </c>
      <c r="CL234" s="113">
        <f t="shared" si="211"/>
        <v>30</v>
      </c>
      <c r="CM234" s="113">
        <f t="shared" si="211"/>
        <v>31</v>
      </c>
      <c r="CN234" s="113">
        <f t="shared" si="211"/>
        <v>32</v>
      </c>
      <c r="DA234" s="88"/>
      <c r="DB234" s="88"/>
      <c r="DC234" s="88"/>
      <c r="DD234" s="88"/>
      <c r="DE234" s="88"/>
      <c r="DF234" s="88"/>
      <c r="DG234" s="88"/>
    </row>
    <row r="235" spans="13:111" x14ac:dyDescent="0.25"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 s="114">
        <f t="shared" si="206"/>
        <v>0.47333333333333338</v>
      </c>
      <c r="CF235" s="114">
        <f t="shared" si="207"/>
        <v>0</v>
      </c>
      <c r="CG235" s="114">
        <f t="shared" si="208"/>
        <v>0</v>
      </c>
      <c r="CH235" s="114">
        <f t="shared" si="209"/>
        <v>0</v>
      </c>
      <c r="CI235" s="114"/>
      <c r="CJ235" s="114">
        <v>29</v>
      </c>
      <c r="CK235" s="113">
        <v>1</v>
      </c>
      <c r="CL235" s="113">
        <f t="shared" si="211"/>
        <v>2</v>
      </c>
      <c r="CM235" s="113">
        <f t="shared" si="211"/>
        <v>3</v>
      </c>
      <c r="CN235" s="113">
        <f t="shared" si="211"/>
        <v>4</v>
      </c>
      <c r="DA235" s="88"/>
      <c r="DB235" s="88"/>
      <c r="DC235" s="88"/>
      <c r="DD235" s="88"/>
      <c r="DE235" s="88"/>
      <c r="DF235" s="88"/>
      <c r="DG235" s="88"/>
    </row>
    <row r="236" spans="13:111" x14ac:dyDescent="0.25"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 s="114">
        <f t="shared" si="206"/>
        <v>0.47333333333333338</v>
      </c>
      <c r="CF236" s="114">
        <f t="shared" si="207"/>
        <v>0</v>
      </c>
      <c r="CG236" s="114">
        <f t="shared" si="208"/>
        <v>0</v>
      </c>
      <c r="CH236" s="114">
        <f t="shared" si="209"/>
        <v>0</v>
      </c>
      <c r="CI236" s="114"/>
      <c r="CJ236" s="114">
        <v>29</v>
      </c>
      <c r="CK236" s="113">
        <v>5</v>
      </c>
      <c r="CL236" s="113">
        <f t="shared" si="211"/>
        <v>6</v>
      </c>
      <c r="CM236" s="113">
        <f t="shared" si="211"/>
        <v>7</v>
      </c>
      <c r="CN236" s="113">
        <f t="shared" si="211"/>
        <v>8</v>
      </c>
      <c r="DA236" s="88"/>
      <c r="DB236" s="88"/>
      <c r="DC236" s="88"/>
      <c r="DD236" s="88"/>
      <c r="DE236" s="88"/>
      <c r="DF236" s="88"/>
      <c r="DG236" s="88"/>
    </row>
    <row r="237" spans="13:111" x14ac:dyDescent="0.25"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 s="114">
        <f t="shared" si="206"/>
        <v>0.47333333333333338</v>
      </c>
      <c r="CF237" s="114">
        <f t="shared" si="207"/>
        <v>0</v>
      </c>
      <c r="CG237" s="114">
        <f t="shared" si="208"/>
        <v>0</v>
      </c>
      <c r="CH237" s="114">
        <f t="shared" si="209"/>
        <v>0</v>
      </c>
      <c r="CI237" s="114"/>
      <c r="CJ237" s="114">
        <v>29</v>
      </c>
      <c r="CK237" s="113">
        <v>9</v>
      </c>
      <c r="CL237" s="113">
        <f t="shared" si="211"/>
        <v>10</v>
      </c>
      <c r="CM237" s="113">
        <f t="shared" si="211"/>
        <v>11</v>
      </c>
      <c r="CN237" s="113">
        <f t="shared" si="211"/>
        <v>12</v>
      </c>
      <c r="DA237" s="88"/>
      <c r="DB237" s="88"/>
      <c r="DC237" s="88"/>
      <c r="DD237" s="88"/>
      <c r="DE237" s="88"/>
      <c r="DF237" s="88"/>
      <c r="DG237" s="88"/>
    </row>
    <row r="238" spans="13:111" x14ac:dyDescent="0.25"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 s="114">
        <f t="shared" si="206"/>
        <v>0.47333333333333338</v>
      </c>
      <c r="CF238" s="114">
        <f t="shared" si="207"/>
        <v>0</v>
      </c>
      <c r="CG238" s="114">
        <f t="shared" si="208"/>
        <v>0</v>
      </c>
      <c r="CH238" s="114">
        <f t="shared" si="209"/>
        <v>0</v>
      </c>
      <c r="CI238" s="114"/>
      <c r="CJ238" s="114">
        <v>29</v>
      </c>
      <c r="CK238" s="113">
        <v>13</v>
      </c>
      <c r="CL238" s="113">
        <f t="shared" si="211"/>
        <v>14</v>
      </c>
      <c r="CM238" s="113">
        <f t="shared" si="211"/>
        <v>15</v>
      </c>
      <c r="CN238" s="113">
        <f t="shared" si="211"/>
        <v>16</v>
      </c>
      <c r="DA238" s="88"/>
      <c r="DB238" s="88"/>
      <c r="DC238" s="88"/>
      <c r="DD238" s="88"/>
      <c r="DE238" s="88"/>
      <c r="DF238" s="88"/>
      <c r="DG238" s="88"/>
    </row>
    <row r="239" spans="13:111" x14ac:dyDescent="0.25"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 s="114">
        <f t="shared" si="206"/>
        <v>0.47333333333333338</v>
      </c>
      <c r="CF239" s="114">
        <f t="shared" si="207"/>
        <v>0</v>
      </c>
      <c r="CG239" s="114">
        <f t="shared" si="208"/>
        <v>0</v>
      </c>
      <c r="CH239" s="114">
        <f t="shared" si="209"/>
        <v>0</v>
      </c>
      <c r="CI239" s="114"/>
      <c r="CJ239" s="114">
        <v>29</v>
      </c>
      <c r="CK239" s="113">
        <v>17</v>
      </c>
      <c r="CL239" s="113">
        <f t="shared" si="211"/>
        <v>18</v>
      </c>
      <c r="CM239" s="113">
        <f t="shared" si="211"/>
        <v>19</v>
      </c>
      <c r="CN239" s="113">
        <f t="shared" si="211"/>
        <v>20</v>
      </c>
      <c r="DA239" s="88"/>
      <c r="DB239" s="88"/>
      <c r="DC239" s="88"/>
      <c r="DD239" s="88"/>
      <c r="DE239" s="88"/>
      <c r="DF239" s="88"/>
      <c r="DG239" s="88"/>
    </row>
    <row r="240" spans="13:111" x14ac:dyDescent="0.25"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 s="114">
        <f t="shared" si="206"/>
        <v>0.47333333333333338</v>
      </c>
      <c r="CF240" s="114">
        <f t="shared" si="207"/>
        <v>0</v>
      </c>
      <c r="CG240" s="114">
        <f t="shared" si="208"/>
        <v>0</v>
      </c>
      <c r="CH240" s="114">
        <f t="shared" si="209"/>
        <v>0</v>
      </c>
      <c r="CI240" s="114"/>
      <c r="CJ240" s="114">
        <v>29</v>
      </c>
      <c r="CK240" s="113">
        <v>21</v>
      </c>
      <c r="CL240" s="113">
        <f t="shared" si="211"/>
        <v>22</v>
      </c>
      <c r="CM240" s="113">
        <f t="shared" si="211"/>
        <v>23</v>
      </c>
      <c r="CN240" s="113">
        <f t="shared" si="211"/>
        <v>24</v>
      </c>
      <c r="DA240" s="88"/>
      <c r="DB240" s="88"/>
      <c r="DC240" s="88"/>
      <c r="DD240" s="88"/>
      <c r="DE240" s="88"/>
      <c r="DF240" s="88"/>
      <c r="DG240" s="88"/>
    </row>
    <row r="241" spans="13:111" x14ac:dyDescent="0.25"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 s="114">
        <f t="shared" si="206"/>
        <v>0.47333333333333338</v>
      </c>
      <c r="CF241" s="114">
        <f t="shared" si="207"/>
        <v>0</v>
      </c>
      <c r="CG241" s="114">
        <f t="shared" si="208"/>
        <v>0</v>
      </c>
      <c r="CH241" s="114">
        <f t="shared" si="209"/>
        <v>0</v>
      </c>
      <c r="CI241" s="114"/>
      <c r="CJ241" s="114">
        <v>29</v>
      </c>
      <c r="CK241" s="113">
        <v>25</v>
      </c>
      <c r="CL241" s="113">
        <f t="shared" si="211"/>
        <v>26</v>
      </c>
      <c r="CM241" s="113">
        <f t="shared" si="211"/>
        <v>27</v>
      </c>
      <c r="CN241" s="113">
        <f t="shared" si="211"/>
        <v>28</v>
      </c>
      <c r="DA241" s="88"/>
      <c r="DB241" s="88"/>
      <c r="DC241" s="88"/>
      <c r="DD241" s="88"/>
      <c r="DE241" s="88"/>
      <c r="DF241" s="88"/>
      <c r="DG241" s="88"/>
    </row>
    <row r="242" spans="13:111" x14ac:dyDescent="0.25"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 s="114">
        <f t="shared" si="206"/>
        <v>0.47333333333333338</v>
      </c>
      <c r="CF242" s="114">
        <f t="shared" si="207"/>
        <v>0</v>
      </c>
      <c r="CG242" s="114">
        <f t="shared" si="208"/>
        <v>0</v>
      </c>
      <c r="CH242" s="114">
        <f t="shared" si="209"/>
        <v>0</v>
      </c>
      <c r="CI242" s="114"/>
      <c r="CJ242" s="114">
        <v>29</v>
      </c>
      <c r="CK242" s="113">
        <v>29</v>
      </c>
      <c r="CL242" s="113">
        <f t="shared" si="211"/>
        <v>30</v>
      </c>
      <c r="CM242" s="113">
        <f t="shared" si="211"/>
        <v>31</v>
      </c>
      <c r="CN242" s="113">
        <f t="shared" si="211"/>
        <v>32</v>
      </c>
      <c r="DA242" s="88"/>
      <c r="DB242" s="88"/>
      <c r="DC242" s="88"/>
      <c r="DD242" s="88"/>
      <c r="DE242" s="88"/>
      <c r="DF242" s="88"/>
      <c r="DG242" s="88"/>
    </row>
    <row r="243" spans="13:111" x14ac:dyDescent="0.25"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 s="114">
        <f t="shared" si="206"/>
        <v>0.47333333333333338</v>
      </c>
      <c r="CF243" s="114">
        <f t="shared" si="207"/>
        <v>0</v>
      </c>
      <c r="CG243" s="114">
        <f t="shared" si="208"/>
        <v>0</v>
      </c>
      <c r="CH243" s="114">
        <f t="shared" si="209"/>
        <v>0</v>
      </c>
      <c r="CI243" s="114"/>
      <c r="CJ243" s="114">
        <v>30</v>
      </c>
      <c r="CK243" s="113">
        <v>1</v>
      </c>
      <c r="CL243" s="113">
        <f t="shared" si="211"/>
        <v>2</v>
      </c>
      <c r="CM243" s="113">
        <f t="shared" si="211"/>
        <v>3</v>
      </c>
      <c r="CN243" s="113">
        <f t="shared" si="211"/>
        <v>4</v>
      </c>
      <c r="DA243" s="88"/>
      <c r="DB243" s="88"/>
      <c r="DC243" s="88"/>
      <c r="DD243" s="88"/>
      <c r="DE243" s="88"/>
      <c r="DF243" s="88"/>
      <c r="DG243" s="88"/>
    </row>
    <row r="244" spans="13:111" x14ac:dyDescent="0.25"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 s="114">
        <f t="shared" si="206"/>
        <v>0.47333333333333338</v>
      </c>
      <c r="CF244" s="114">
        <f t="shared" si="207"/>
        <v>0</v>
      </c>
      <c r="CG244" s="114">
        <f t="shared" si="208"/>
        <v>0</v>
      </c>
      <c r="CH244" s="114">
        <f t="shared" si="209"/>
        <v>0</v>
      </c>
      <c r="CI244" s="114"/>
      <c r="CJ244" s="114">
        <v>30</v>
      </c>
      <c r="CK244" s="113">
        <v>5</v>
      </c>
      <c r="CL244" s="113">
        <f t="shared" si="211"/>
        <v>6</v>
      </c>
      <c r="CM244" s="113">
        <f t="shared" si="211"/>
        <v>7</v>
      </c>
      <c r="CN244" s="113">
        <f t="shared" si="211"/>
        <v>8</v>
      </c>
      <c r="DA244" s="88"/>
      <c r="DB244" s="88"/>
      <c r="DC244" s="88"/>
      <c r="DD244" s="88"/>
      <c r="DE244" s="88"/>
      <c r="DF244" s="88"/>
      <c r="DG244" s="88"/>
    </row>
    <row r="245" spans="13:111" x14ac:dyDescent="0.25"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 s="114">
        <f t="shared" si="206"/>
        <v>0.47333333333333338</v>
      </c>
      <c r="CF245" s="114">
        <f t="shared" si="207"/>
        <v>0</v>
      </c>
      <c r="CG245" s="114">
        <f t="shared" si="208"/>
        <v>0</v>
      </c>
      <c r="CH245" s="114">
        <f t="shared" si="209"/>
        <v>0</v>
      </c>
      <c r="CI245" s="114"/>
      <c r="CJ245" s="114">
        <v>30</v>
      </c>
      <c r="CK245" s="113">
        <v>9</v>
      </c>
      <c r="CL245" s="113">
        <f t="shared" si="211"/>
        <v>10</v>
      </c>
      <c r="CM245" s="113">
        <f t="shared" si="211"/>
        <v>11</v>
      </c>
      <c r="CN245" s="113">
        <f t="shared" si="211"/>
        <v>12</v>
      </c>
      <c r="DA245" s="88"/>
      <c r="DB245" s="88"/>
      <c r="DC245" s="88"/>
      <c r="DD245" s="88"/>
      <c r="DE245" s="88"/>
      <c r="DF245" s="88"/>
      <c r="DG245" s="88"/>
    </row>
    <row r="246" spans="13:111" x14ac:dyDescent="0.25"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 s="114">
        <f t="shared" si="206"/>
        <v>0.47333333333333338</v>
      </c>
      <c r="CF246" s="114">
        <f t="shared" si="207"/>
        <v>0</v>
      </c>
      <c r="CG246" s="114">
        <f t="shared" si="208"/>
        <v>0</v>
      </c>
      <c r="CH246" s="114">
        <f t="shared" si="209"/>
        <v>0</v>
      </c>
      <c r="CI246" s="114"/>
      <c r="CJ246" s="114">
        <v>30</v>
      </c>
      <c r="CK246" s="113">
        <v>13</v>
      </c>
      <c r="CL246" s="113">
        <f t="shared" si="211"/>
        <v>14</v>
      </c>
      <c r="CM246" s="113">
        <f t="shared" si="211"/>
        <v>15</v>
      </c>
      <c r="CN246" s="113">
        <f t="shared" si="211"/>
        <v>16</v>
      </c>
      <c r="DA246" s="88"/>
      <c r="DB246" s="88"/>
      <c r="DC246" s="88"/>
      <c r="DD246" s="88"/>
      <c r="DE246" s="88"/>
      <c r="DF246" s="88"/>
      <c r="DG246" s="88"/>
    </row>
    <row r="247" spans="13:111" x14ac:dyDescent="0.25"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 s="114">
        <f t="shared" si="206"/>
        <v>0.47333333333333338</v>
      </c>
      <c r="CF247" s="114">
        <f t="shared" si="207"/>
        <v>0</v>
      </c>
      <c r="CG247" s="114">
        <f t="shared" si="208"/>
        <v>0</v>
      </c>
      <c r="CH247" s="114">
        <f t="shared" si="209"/>
        <v>0</v>
      </c>
      <c r="CI247" s="114"/>
      <c r="CJ247" s="114">
        <v>30</v>
      </c>
      <c r="CK247" s="113">
        <v>17</v>
      </c>
      <c r="CL247" s="113">
        <f t="shared" si="211"/>
        <v>18</v>
      </c>
      <c r="CM247" s="113">
        <f t="shared" si="211"/>
        <v>19</v>
      </c>
      <c r="CN247" s="113">
        <f t="shared" si="211"/>
        <v>20</v>
      </c>
      <c r="DA247" s="88"/>
      <c r="DB247" s="88"/>
      <c r="DC247" s="88"/>
      <c r="DD247" s="88"/>
      <c r="DE247" s="88"/>
      <c r="DF247" s="88"/>
      <c r="DG247" s="88"/>
    </row>
    <row r="248" spans="13:111" x14ac:dyDescent="0.25"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 s="114">
        <f t="shared" si="206"/>
        <v>0.47333333333333338</v>
      </c>
      <c r="CF248" s="114">
        <f t="shared" si="207"/>
        <v>0</v>
      </c>
      <c r="CG248" s="114">
        <f t="shared" si="208"/>
        <v>0</v>
      </c>
      <c r="CH248" s="114">
        <f t="shared" si="209"/>
        <v>0</v>
      </c>
      <c r="CI248" s="114"/>
      <c r="CJ248" s="114">
        <v>30</v>
      </c>
      <c r="CK248" s="113">
        <v>21</v>
      </c>
      <c r="CL248" s="113">
        <f t="shared" si="211"/>
        <v>22</v>
      </c>
      <c r="CM248" s="113">
        <f t="shared" si="211"/>
        <v>23</v>
      </c>
      <c r="CN248" s="113">
        <f t="shared" si="211"/>
        <v>24</v>
      </c>
      <c r="DA248" s="88"/>
      <c r="DB248" s="88"/>
      <c r="DC248" s="88"/>
      <c r="DD248" s="88"/>
      <c r="DE248" s="88"/>
      <c r="DF248" s="88"/>
      <c r="DG248" s="88"/>
    </row>
    <row r="249" spans="13:111" x14ac:dyDescent="0.25"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 s="114">
        <f t="shared" si="206"/>
        <v>0.47333333333333338</v>
      </c>
      <c r="CF249" s="114">
        <f t="shared" si="207"/>
        <v>0</v>
      </c>
      <c r="CG249" s="114">
        <f t="shared" si="208"/>
        <v>0</v>
      </c>
      <c r="CH249" s="114">
        <f t="shared" si="209"/>
        <v>0</v>
      </c>
      <c r="CI249" s="114"/>
      <c r="CJ249" s="114">
        <v>30</v>
      </c>
      <c r="CK249" s="113">
        <v>25</v>
      </c>
      <c r="CL249" s="113">
        <f t="shared" si="211"/>
        <v>26</v>
      </c>
      <c r="CM249" s="113">
        <f t="shared" si="211"/>
        <v>27</v>
      </c>
      <c r="CN249" s="113">
        <f t="shared" si="211"/>
        <v>28</v>
      </c>
      <c r="DA249" s="88"/>
      <c r="DB249" s="88"/>
      <c r="DC249" s="88"/>
      <c r="DD249" s="88"/>
      <c r="DE249" s="88"/>
      <c r="DF249" s="88"/>
      <c r="DG249" s="88"/>
    </row>
    <row r="250" spans="13:111" x14ac:dyDescent="0.25"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 s="114">
        <f t="shared" si="206"/>
        <v>0.47333333333333338</v>
      </c>
      <c r="CF250" s="114">
        <f t="shared" si="207"/>
        <v>0</v>
      </c>
      <c r="CG250" s="114">
        <f t="shared" si="208"/>
        <v>0</v>
      </c>
      <c r="CH250" s="114">
        <f t="shared" si="209"/>
        <v>0</v>
      </c>
      <c r="CI250" s="114"/>
      <c r="CJ250" s="114">
        <v>30</v>
      </c>
      <c r="CK250" s="113">
        <v>29</v>
      </c>
      <c r="CL250" s="113">
        <f t="shared" si="211"/>
        <v>30</v>
      </c>
      <c r="CM250" s="113">
        <f t="shared" si="211"/>
        <v>31</v>
      </c>
      <c r="CN250" s="113">
        <f t="shared" si="211"/>
        <v>32</v>
      </c>
      <c r="DA250" s="88"/>
      <c r="DB250" s="88"/>
      <c r="DC250" s="88"/>
      <c r="DD250" s="88"/>
      <c r="DE250" s="88"/>
      <c r="DF250" s="88"/>
      <c r="DG250" s="88"/>
    </row>
    <row r="251" spans="13:111" x14ac:dyDescent="0.25"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 s="114">
        <f t="shared" si="206"/>
        <v>0.47333333333333338</v>
      </c>
      <c r="CF251" s="114">
        <f t="shared" si="207"/>
        <v>0</v>
      </c>
      <c r="CG251" s="114">
        <f t="shared" si="208"/>
        <v>0</v>
      </c>
      <c r="CH251" s="114">
        <f t="shared" si="209"/>
        <v>0</v>
      </c>
      <c r="CI251" s="114"/>
      <c r="CJ251" s="114">
        <v>31</v>
      </c>
      <c r="CK251" s="113">
        <v>1</v>
      </c>
      <c r="CL251" s="113">
        <f t="shared" ref="CL251:CN270" si="212">CK251+1</f>
        <v>2</v>
      </c>
      <c r="CM251" s="113">
        <f t="shared" si="212"/>
        <v>3</v>
      </c>
      <c r="CN251" s="113">
        <f t="shared" si="212"/>
        <v>4</v>
      </c>
      <c r="DA251" s="88"/>
      <c r="DB251" s="88"/>
      <c r="DC251" s="88"/>
      <c r="DD251" s="88"/>
      <c r="DE251" s="88"/>
      <c r="DF251" s="88"/>
      <c r="DG251" s="88"/>
    </row>
    <row r="252" spans="13:111" x14ac:dyDescent="0.25"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 s="114">
        <f t="shared" si="206"/>
        <v>0.47333333333333338</v>
      </c>
      <c r="CF252" s="114">
        <f t="shared" si="207"/>
        <v>0</v>
      </c>
      <c r="CG252" s="114">
        <f t="shared" si="208"/>
        <v>0</v>
      </c>
      <c r="CH252" s="114">
        <f t="shared" si="209"/>
        <v>0</v>
      </c>
      <c r="CI252" s="114"/>
      <c r="CJ252" s="114">
        <v>31</v>
      </c>
      <c r="CK252" s="113">
        <v>5</v>
      </c>
      <c r="CL252" s="113">
        <f t="shared" si="212"/>
        <v>6</v>
      </c>
      <c r="CM252" s="113">
        <f t="shared" si="212"/>
        <v>7</v>
      </c>
      <c r="CN252" s="113">
        <f t="shared" si="212"/>
        <v>8</v>
      </c>
      <c r="DA252" s="88"/>
      <c r="DB252" s="88"/>
      <c r="DC252" s="88"/>
      <c r="DD252" s="88"/>
      <c r="DE252" s="88"/>
      <c r="DF252" s="88"/>
      <c r="DG252" s="88"/>
    </row>
    <row r="253" spans="13:111" x14ac:dyDescent="0.25"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 s="114">
        <f t="shared" si="206"/>
        <v>0.47333333333333338</v>
      </c>
      <c r="CF253" s="114">
        <f t="shared" si="207"/>
        <v>0</v>
      </c>
      <c r="CG253" s="114">
        <f t="shared" si="208"/>
        <v>0</v>
      </c>
      <c r="CH253" s="114">
        <f t="shared" si="209"/>
        <v>0</v>
      </c>
      <c r="CI253" s="114"/>
      <c r="CJ253" s="114">
        <v>31</v>
      </c>
      <c r="CK253" s="113">
        <v>9</v>
      </c>
      <c r="CL253" s="113">
        <f t="shared" si="212"/>
        <v>10</v>
      </c>
      <c r="CM253" s="113">
        <f t="shared" si="212"/>
        <v>11</v>
      </c>
      <c r="CN253" s="113">
        <f t="shared" si="212"/>
        <v>12</v>
      </c>
      <c r="DA253" s="88"/>
      <c r="DB253" s="88"/>
      <c r="DC253" s="88"/>
      <c r="DD253" s="88"/>
      <c r="DE253" s="88"/>
      <c r="DF253" s="88"/>
      <c r="DG253" s="88"/>
    </row>
    <row r="254" spans="13:111" x14ac:dyDescent="0.25"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 s="114">
        <f t="shared" si="206"/>
        <v>0.47333333333333338</v>
      </c>
      <c r="CF254" s="114">
        <f t="shared" si="207"/>
        <v>0</v>
      </c>
      <c r="CG254" s="114">
        <f t="shared" si="208"/>
        <v>0</v>
      </c>
      <c r="CH254" s="114">
        <f t="shared" si="209"/>
        <v>0</v>
      </c>
      <c r="CI254" s="114"/>
      <c r="CJ254" s="114">
        <v>31</v>
      </c>
      <c r="CK254" s="113">
        <v>13</v>
      </c>
      <c r="CL254" s="113">
        <f t="shared" si="212"/>
        <v>14</v>
      </c>
      <c r="CM254" s="113">
        <f t="shared" si="212"/>
        <v>15</v>
      </c>
      <c r="CN254" s="113">
        <f t="shared" si="212"/>
        <v>16</v>
      </c>
      <c r="DA254" s="88"/>
      <c r="DB254" s="88"/>
      <c r="DC254" s="88"/>
      <c r="DD254" s="88"/>
      <c r="DE254" s="88"/>
      <c r="DF254" s="88"/>
      <c r="DG254" s="88"/>
    </row>
    <row r="255" spans="13:111" x14ac:dyDescent="0.25"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 s="114">
        <f t="shared" si="206"/>
        <v>0.47333333333333338</v>
      </c>
      <c r="CF255" s="114">
        <f t="shared" si="207"/>
        <v>0</v>
      </c>
      <c r="CG255" s="114">
        <f t="shared" si="208"/>
        <v>0</v>
      </c>
      <c r="CH255" s="114">
        <f t="shared" si="209"/>
        <v>0</v>
      </c>
      <c r="CI255" s="114"/>
      <c r="CJ255" s="114">
        <v>31</v>
      </c>
      <c r="CK255" s="113">
        <v>17</v>
      </c>
      <c r="CL255" s="113">
        <f t="shared" si="212"/>
        <v>18</v>
      </c>
      <c r="CM255" s="113">
        <f t="shared" si="212"/>
        <v>19</v>
      </c>
      <c r="CN255" s="113">
        <f t="shared" si="212"/>
        <v>20</v>
      </c>
      <c r="DA255" s="88"/>
      <c r="DB255" s="88"/>
      <c r="DC255" s="88"/>
      <c r="DD255" s="88"/>
      <c r="DE255" s="88"/>
      <c r="DF255" s="88"/>
      <c r="DG255" s="88"/>
    </row>
    <row r="256" spans="13:111" x14ac:dyDescent="0.25"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 s="114">
        <f t="shared" si="206"/>
        <v>0.47333333333333338</v>
      </c>
      <c r="CF256" s="114">
        <f t="shared" si="207"/>
        <v>0</v>
      </c>
      <c r="CG256" s="114">
        <f t="shared" si="208"/>
        <v>0</v>
      </c>
      <c r="CH256" s="114">
        <f t="shared" si="209"/>
        <v>0</v>
      </c>
      <c r="CI256" s="114"/>
      <c r="CJ256" s="114">
        <v>31</v>
      </c>
      <c r="CK256" s="113">
        <v>21</v>
      </c>
      <c r="CL256" s="113">
        <f t="shared" si="212"/>
        <v>22</v>
      </c>
      <c r="CM256" s="113">
        <f t="shared" si="212"/>
        <v>23</v>
      </c>
      <c r="CN256" s="113">
        <f t="shared" si="212"/>
        <v>24</v>
      </c>
      <c r="DA256" s="88"/>
      <c r="DB256" s="88"/>
      <c r="DC256" s="88"/>
      <c r="DD256" s="88"/>
      <c r="DE256" s="88"/>
      <c r="DF256" s="88"/>
      <c r="DG256" s="88"/>
    </row>
    <row r="257" spans="13:111" x14ac:dyDescent="0.25"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 s="114">
        <f t="shared" si="206"/>
        <v>0.47333333333333338</v>
      </c>
      <c r="CF257" s="114">
        <f t="shared" si="207"/>
        <v>0</v>
      </c>
      <c r="CG257" s="114">
        <f t="shared" si="208"/>
        <v>0</v>
      </c>
      <c r="CH257" s="114">
        <f t="shared" si="209"/>
        <v>0</v>
      </c>
      <c r="CI257" s="114"/>
      <c r="CJ257" s="114">
        <v>31</v>
      </c>
      <c r="CK257" s="113">
        <v>25</v>
      </c>
      <c r="CL257" s="113">
        <f t="shared" si="212"/>
        <v>26</v>
      </c>
      <c r="CM257" s="113">
        <f t="shared" si="212"/>
        <v>27</v>
      </c>
      <c r="CN257" s="113">
        <f t="shared" si="212"/>
        <v>28</v>
      </c>
      <c r="DA257" s="88"/>
      <c r="DB257" s="88"/>
      <c r="DC257" s="88"/>
      <c r="DD257" s="88"/>
      <c r="DE257" s="88"/>
      <c r="DF257" s="88"/>
      <c r="DG257" s="88"/>
    </row>
    <row r="258" spans="13:111" x14ac:dyDescent="0.25"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 s="114">
        <f t="shared" si="206"/>
        <v>0.47333333333333338</v>
      </c>
      <c r="CF258" s="114">
        <f t="shared" si="207"/>
        <v>0</v>
      </c>
      <c r="CG258" s="114">
        <f t="shared" si="208"/>
        <v>0</v>
      </c>
      <c r="CH258" s="114">
        <f t="shared" si="209"/>
        <v>0</v>
      </c>
      <c r="CI258" s="114"/>
      <c r="CJ258" s="114">
        <v>31</v>
      </c>
      <c r="CK258" s="113">
        <v>29</v>
      </c>
      <c r="CL258" s="113">
        <f t="shared" si="212"/>
        <v>30</v>
      </c>
      <c r="CM258" s="113">
        <f t="shared" si="212"/>
        <v>31</v>
      </c>
      <c r="CN258" s="113">
        <f t="shared" si="212"/>
        <v>32</v>
      </c>
      <c r="DA258" s="88"/>
      <c r="DB258" s="88"/>
      <c r="DC258" s="88"/>
      <c r="DD258" s="88"/>
      <c r="DE258" s="88"/>
      <c r="DF258" s="88"/>
      <c r="DG258" s="88"/>
    </row>
    <row r="259" spans="13:111" x14ac:dyDescent="0.25"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 s="114">
        <f t="shared" si="206"/>
        <v>0.47333333333333338</v>
      </c>
      <c r="CF259" s="114">
        <f t="shared" si="207"/>
        <v>0</v>
      </c>
      <c r="CG259" s="114">
        <f t="shared" si="208"/>
        <v>0</v>
      </c>
      <c r="CH259" s="114">
        <f t="shared" si="209"/>
        <v>0</v>
      </c>
      <c r="CI259" s="114"/>
      <c r="CJ259" s="114">
        <v>32</v>
      </c>
      <c r="CK259" s="113">
        <v>1</v>
      </c>
      <c r="CL259" s="113">
        <f t="shared" si="212"/>
        <v>2</v>
      </c>
      <c r="CM259" s="113">
        <f t="shared" si="212"/>
        <v>3</v>
      </c>
      <c r="CN259" s="113">
        <f t="shared" si="212"/>
        <v>4</v>
      </c>
      <c r="DA259" s="88"/>
      <c r="DB259" s="88"/>
      <c r="DC259" s="88"/>
      <c r="DD259" s="88"/>
      <c r="DE259" s="88"/>
      <c r="DF259" s="88"/>
      <c r="DG259" s="88"/>
    </row>
    <row r="260" spans="13:111" x14ac:dyDescent="0.25"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 s="114">
        <f t="shared" si="206"/>
        <v>0.47333333333333338</v>
      </c>
      <c r="CF260" s="114">
        <f t="shared" si="207"/>
        <v>0</v>
      </c>
      <c r="CG260" s="114">
        <f t="shared" si="208"/>
        <v>0</v>
      </c>
      <c r="CH260" s="114">
        <f t="shared" si="209"/>
        <v>0</v>
      </c>
      <c r="CI260" s="114"/>
      <c r="CJ260" s="114">
        <v>32</v>
      </c>
      <c r="CK260" s="113">
        <v>5</v>
      </c>
      <c r="CL260" s="113">
        <f t="shared" si="212"/>
        <v>6</v>
      </c>
      <c r="CM260" s="113">
        <f t="shared" si="212"/>
        <v>7</v>
      </c>
      <c r="CN260" s="113">
        <f t="shared" si="212"/>
        <v>8</v>
      </c>
      <c r="DA260" s="88"/>
      <c r="DB260" s="88"/>
      <c r="DC260" s="88"/>
      <c r="DD260" s="88"/>
      <c r="DE260" s="88"/>
      <c r="DF260" s="88"/>
      <c r="DG260" s="88"/>
    </row>
    <row r="261" spans="13:111" x14ac:dyDescent="0.25"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 s="114">
        <f t="shared" si="206"/>
        <v>0.47333333333333338</v>
      </c>
      <c r="CF261" s="114">
        <f t="shared" si="207"/>
        <v>0</v>
      </c>
      <c r="CG261" s="114">
        <f t="shared" si="208"/>
        <v>0</v>
      </c>
      <c r="CH261" s="114">
        <f t="shared" si="209"/>
        <v>0</v>
      </c>
      <c r="CI261" s="114"/>
      <c r="CJ261" s="114">
        <v>32</v>
      </c>
      <c r="CK261" s="113">
        <v>9</v>
      </c>
      <c r="CL261" s="113">
        <f t="shared" si="212"/>
        <v>10</v>
      </c>
      <c r="CM261" s="113">
        <f t="shared" si="212"/>
        <v>11</v>
      </c>
      <c r="CN261" s="113">
        <f t="shared" si="212"/>
        <v>12</v>
      </c>
      <c r="DA261" s="88"/>
      <c r="DB261" s="88"/>
      <c r="DC261" s="88"/>
      <c r="DD261" s="88"/>
      <c r="DE261" s="88"/>
      <c r="DF261" s="88"/>
      <c r="DG261" s="88"/>
    </row>
    <row r="262" spans="13:111" x14ac:dyDescent="0.25"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 s="114">
        <f t="shared" si="206"/>
        <v>0.47333333333333338</v>
      </c>
      <c r="CF262" s="114">
        <f t="shared" si="207"/>
        <v>0</v>
      </c>
      <c r="CG262" s="114">
        <f t="shared" si="208"/>
        <v>0</v>
      </c>
      <c r="CH262" s="114">
        <f t="shared" si="209"/>
        <v>0</v>
      </c>
      <c r="CI262" s="114"/>
      <c r="CJ262" s="114">
        <v>32</v>
      </c>
      <c r="CK262" s="113">
        <v>13</v>
      </c>
      <c r="CL262" s="113">
        <f t="shared" si="212"/>
        <v>14</v>
      </c>
      <c r="CM262" s="113">
        <f t="shared" si="212"/>
        <v>15</v>
      </c>
      <c r="CN262" s="113">
        <f t="shared" si="212"/>
        <v>16</v>
      </c>
      <c r="DA262" s="88"/>
      <c r="DB262" s="88"/>
      <c r="DC262" s="88"/>
      <c r="DD262" s="88"/>
      <c r="DE262" s="88"/>
      <c r="DF262" s="88"/>
      <c r="DG262" s="88"/>
    </row>
    <row r="263" spans="13:111" x14ac:dyDescent="0.25"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 s="114">
        <f t="shared" si="206"/>
        <v>0.47333333333333338</v>
      </c>
      <c r="CF263" s="114">
        <f t="shared" si="207"/>
        <v>0</v>
      </c>
      <c r="CG263" s="114">
        <f t="shared" si="208"/>
        <v>0</v>
      </c>
      <c r="CH263" s="114">
        <f t="shared" si="209"/>
        <v>0</v>
      </c>
      <c r="CI263" s="114"/>
      <c r="CJ263" s="114">
        <v>32</v>
      </c>
      <c r="CK263" s="113">
        <v>17</v>
      </c>
      <c r="CL263" s="113">
        <f t="shared" si="212"/>
        <v>18</v>
      </c>
      <c r="CM263" s="113">
        <f t="shared" si="212"/>
        <v>19</v>
      </c>
      <c r="CN263" s="113">
        <f t="shared" si="212"/>
        <v>20</v>
      </c>
      <c r="DA263" s="88"/>
      <c r="DB263" s="88"/>
      <c r="DC263" s="88"/>
      <c r="DD263" s="88"/>
      <c r="DE263" s="88"/>
      <c r="DF263" s="88"/>
      <c r="DG263" s="88"/>
    </row>
    <row r="264" spans="13:111" x14ac:dyDescent="0.25"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 s="114">
        <f t="shared" si="206"/>
        <v>0.47333333333333338</v>
      </c>
      <c r="CF264" s="114">
        <f t="shared" si="207"/>
        <v>0</v>
      </c>
      <c r="CG264" s="114">
        <f t="shared" si="208"/>
        <v>0</v>
      </c>
      <c r="CH264" s="114">
        <f t="shared" si="209"/>
        <v>0</v>
      </c>
      <c r="CI264" s="114"/>
      <c r="CJ264" s="114">
        <v>32</v>
      </c>
      <c r="CK264" s="113">
        <v>21</v>
      </c>
      <c r="CL264" s="113">
        <f t="shared" si="212"/>
        <v>22</v>
      </c>
      <c r="CM264" s="113">
        <f t="shared" si="212"/>
        <v>23</v>
      </c>
      <c r="CN264" s="113">
        <f t="shared" si="212"/>
        <v>24</v>
      </c>
      <c r="DA264" s="88"/>
      <c r="DB264" s="88"/>
      <c r="DC264" s="88"/>
      <c r="DD264" s="88"/>
      <c r="DE264" s="88"/>
      <c r="DF264" s="88"/>
      <c r="DG264" s="88"/>
    </row>
    <row r="265" spans="13:111" x14ac:dyDescent="0.25"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 s="114">
        <f t="shared" si="206"/>
        <v>0.47333333333333338</v>
      </c>
      <c r="CF265" s="114">
        <f t="shared" si="207"/>
        <v>0</v>
      </c>
      <c r="CG265" s="114">
        <f t="shared" si="208"/>
        <v>0</v>
      </c>
      <c r="CH265" s="114">
        <f t="shared" si="209"/>
        <v>0</v>
      </c>
      <c r="CI265" s="114"/>
      <c r="CJ265" s="114">
        <v>32</v>
      </c>
      <c r="CK265" s="113">
        <v>25</v>
      </c>
      <c r="CL265" s="113">
        <f t="shared" si="212"/>
        <v>26</v>
      </c>
      <c r="CM265" s="113">
        <f t="shared" si="212"/>
        <v>27</v>
      </c>
      <c r="CN265" s="113">
        <f t="shared" si="212"/>
        <v>28</v>
      </c>
      <c r="DA265" s="88"/>
      <c r="DB265" s="88"/>
      <c r="DC265" s="88"/>
      <c r="DD265" s="88"/>
      <c r="DE265" s="88"/>
      <c r="DF265" s="88"/>
      <c r="DG265" s="88"/>
    </row>
    <row r="266" spans="13:111" x14ac:dyDescent="0.25"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 s="114">
        <f t="shared" si="206"/>
        <v>0.47333333333333338</v>
      </c>
      <c r="CF266" s="114">
        <f t="shared" si="207"/>
        <v>0</v>
      </c>
      <c r="CG266" s="114">
        <f t="shared" si="208"/>
        <v>0</v>
      </c>
      <c r="CH266" s="114">
        <f t="shared" si="209"/>
        <v>0</v>
      </c>
      <c r="CI266" s="114"/>
      <c r="CJ266" s="114">
        <v>32</v>
      </c>
      <c r="CK266" s="113">
        <v>29</v>
      </c>
      <c r="CL266" s="113">
        <f t="shared" si="212"/>
        <v>30</v>
      </c>
      <c r="CM266" s="113">
        <f t="shared" si="212"/>
        <v>31</v>
      </c>
      <c r="CN266" s="113">
        <f t="shared" si="212"/>
        <v>32</v>
      </c>
      <c r="DA266" s="88"/>
      <c r="DB266" s="88"/>
      <c r="DC266" s="88"/>
      <c r="DD266" s="88"/>
      <c r="DE266" s="88"/>
      <c r="DF266" s="88"/>
      <c r="DG266" s="88"/>
    </row>
    <row r="267" spans="13:111" x14ac:dyDescent="0.25"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 s="114">
        <f t="shared" si="206"/>
        <v>0.47333333333333338</v>
      </c>
      <c r="CF267" s="114">
        <f t="shared" si="207"/>
        <v>0</v>
      </c>
      <c r="CG267" s="114">
        <f t="shared" si="208"/>
        <v>0</v>
      </c>
      <c r="CH267" s="114">
        <f t="shared" si="209"/>
        <v>0</v>
      </c>
      <c r="CI267" s="114"/>
      <c r="CJ267" s="114">
        <v>33</v>
      </c>
      <c r="CK267" s="113">
        <v>1</v>
      </c>
      <c r="CL267" s="113">
        <f t="shared" si="212"/>
        <v>2</v>
      </c>
      <c r="CM267" s="113">
        <f t="shared" si="212"/>
        <v>3</v>
      </c>
      <c r="CN267" s="113">
        <f t="shared" si="212"/>
        <v>4</v>
      </c>
      <c r="DA267" s="88"/>
      <c r="DB267" s="88"/>
      <c r="DC267" s="88"/>
      <c r="DD267" s="88"/>
      <c r="DE267" s="88"/>
      <c r="DF267" s="88"/>
      <c r="DG267" s="88"/>
    </row>
    <row r="268" spans="13:111" x14ac:dyDescent="0.25"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 s="114">
        <f t="shared" ref="CE268:CE331" si="213">INDEX($AW$11:$CB$120,$CJ268,CN268)</f>
        <v>0.47333333333333338</v>
      </c>
      <c r="CF268" s="114">
        <f t="shared" ref="CF268:CF331" si="214">INDEX($AW$11:$CB$120,$CJ268,CK268)</f>
        <v>0</v>
      </c>
      <c r="CG268" s="114">
        <f t="shared" ref="CG268:CG331" si="215">INDEX($AW$11:$CB$120,$CJ268,CL268)</f>
        <v>0</v>
      </c>
      <c r="CH268" s="114">
        <f t="shared" ref="CH268:CH331" si="216">INDEX($AW$11:$CB$120,$CJ268,CM268)</f>
        <v>0</v>
      </c>
      <c r="CI268" s="114"/>
      <c r="CJ268" s="114">
        <v>33</v>
      </c>
      <c r="CK268" s="113">
        <v>5</v>
      </c>
      <c r="CL268" s="113">
        <f t="shared" si="212"/>
        <v>6</v>
      </c>
      <c r="CM268" s="113">
        <f t="shared" si="212"/>
        <v>7</v>
      </c>
      <c r="CN268" s="113">
        <f t="shared" si="212"/>
        <v>8</v>
      </c>
      <c r="DA268" s="88"/>
      <c r="DB268" s="88"/>
      <c r="DC268" s="88"/>
      <c r="DD268" s="88"/>
      <c r="DE268" s="88"/>
      <c r="DF268" s="88"/>
      <c r="DG268" s="88"/>
    </row>
    <row r="269" spans="13:111" x14ac:dyDescent="0.25"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 s="114">
        <f t="shared" si="213"/>
        <v>0.47333333333333338</v>
      </c>
      <c r="CF269" s="114">
        <f t="shared" si="214"/>
        <v>0</v>
      </c>
      <c r="CG269" s="114">
        <f t="shared" si="215"/>
        <v>0</v>
      </c>
      <c r="CH269" s="114">
        <f t="shared" si="216"/>
        <v>0</v>
      </c>
      <c r="CI269" s="114"/>
      <c r="CJ269" s="114">
        <v>33</v>
      </c>
      <c r="CK269" s="113">
        <v>9</v>
      </c>
      <c r="CL269" s="113">
        <f t="shared" si="212"/>
        <v>10</v>
      </c>
      <c r="CM269" s="113">
        <f t="shared" si="212"/>
        <v>11</v>
      </c>
      <c r="CN269" s="113">
        <f t="shared" si="212"/>
        <v>12</v>
      </c>
      <c r="DA269" s="88"/>
      <c r="DB269" s="88"/>
      <c r="DC269" s="88"/>
      <c r="DD269" s="88"/>
      <c r="DE269" s="88"/>
      <c r="DF269" s="88"/>
      <c r="DG269" s="88"/>
    </row>
    <row r="270" spans="13:111" x14ac:dyDescent="0.25"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 s="114">
        <f t="shared" si="213"/>
        <v>0.47333333333333338</v>
      </c>
      <c r="CF270" s="114">
        <f t="shared" si="214"/>
        <v>0</v>
      </c>
      <c r="CG270" s="114">
        <f t="shared" si="215"/>
        <v>0</v>
      </c>
      <c r="CH270" s="114">
        <f t="shared" si="216"/>
        <v>0</v>
      </c>
      <c r="CI270" s="114"/>
      <c r="CJ270" s="114">
        <v>33</v>
      </c>
      <c r="CK270" s="113">
        <v>13</v>
      </c>
      <c r="CL270" s="113">
        <f t="shared" si="212"/>
        <v>14</v>
      </c>
      <c r="CM270" s="113">
        <f t="shared" si="212"/>
        <v>15</v>
      </c>
      <c r="CN270" s="113">
        <f t="shared" si="212"/>
        <v>16</v>
      </c>
      <c r="DA270" s="88"/>
      <c r="DB270" s="88"/>
      <c r="DC270" s="88"/>
      <c r="DD270" s="88"/>
      <c r="DE270" s="88"/>
      <c r="DF270" s="88"/>
      <c r="DG270" s="88"/>
    </row>
    <row r="271" spans="13:111" x14ac:dyDescent="0.25"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 s="114">
        <f t="shared" si="213"/>
        <v>0.47333333333333338</v>
      </c>
      <c r="CF271" s="114">
        <f t="shared" si="214"/>
        <v>0</v>
      </c>
      <c r="CG271" s="114">
        <f t="shared" si="215"/>
        <v>0</v>
      </c>
      <c r="CH271" s="114">
        <f t="shared" si="216"/>
        <v>0</v>
      </c>
      <c r="CI271" s="114"/>
      <c r="CJ271" s="114">
        <v>33</v>
      </c>
      <c r="CK271" s="113">
        <v>17</v>
      </c>
      <c r="CL271" s="113">
        <f t="shared" ref="CL271:CN290" si="217">CK271+1</f>
        <v>18</v>
      </c>
      <c r="CM271" s="113">
        <f t="shared" si="217"/>
        <v>19</v>
      </c>
      <c r="CN271" s="113">
        <f t="shared" si="217"/>
        <v>20</v>
      </c>
      <c r="DA271" s="88"/>
      <c r="DB271" s="88"/>
      <c r="DC271" s="88"/>
      <c r="DD271" s="88"/>
      <c r="DE271" s="88"/>
      <c r="DF271" s="88"/>
      <c r="DG271" s="88"/>
    </row>
    <row r="272" spans="13:111" x14ac:dyDescent="0.25"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 s="114">
        <f t="shared" si="213"/>
        <v>0.47333333333333338</v>
      </c>
      <c r="CF272" s="114">
        <f t="shared" si="214"/>
        <v>0</v>
      </c>
      <c r="CG272" s="114">
        <f t="shared" si="215"/>
        <v>0</v>
      </c>
      <c r="CH272" s="114">
        <f t="shared" si="216"/>
        <v>0</v>
      </c>
      <c r="CI272" s="114"/>
      <c r="CJ272" s="114">
        <v>33</v>
      </c>
      <c r="CK272" s="113">
        <v>21</v>
      </c>
      <c r="CL272" s="113">
        <f t="shared" si="217"/>
        <v>22</v>
      </c>
      <c r="CM272" s="113">
        <f t="shared" si="217"/>
        <v>23</v>
      </c>
      <c r="CN272" s="113">
        <f t="shared" si="217"/>
        <v>24</v>
      </c>
      <c r="DA272" s="88"/>
      <c r="DB272" s="88"/>
      <c r="DC272" s="88"/>
      <c r="DD272" s="88"/>
      <c r="DE272" s="88"/>
      <c r="DF272" s="88"/>
      <c r="DG272" s="88"/>
    </row>
    <row r="273" spans="13:111" x14ac:dyDescent="0.25"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 s="114">
        <f t="shared" si="213"/>
        <v>0.47333333333333338</v>
      </c>
      <c r="CF273" s="114">
        <f t="shared" si="214"/>
        <v>0</v>
      </c>
      <c r="CG273" s="114">
        <f t="shared" si="215"/>
        <v>0</v>
      </c>
      <c r="CH273" s="114">
        <f t="shared" si="216"/>
        <v>0</v>
      </c>
      <c r="CI273" s="114"/>
      <c r="CJ273" s="114">
        <v>33</v>
      </c>
      <c r="CK273" s="113">
        <v>25</v>
      </c>
      <c r="CL273" s="113">
        <f t="shared" si="217"/>
        <v>26</v>
      </c>
      <c r="CM273" s="113">
        <f t="shared" si="217"/>
        <v>27</v>
      </c>
      <c r="CN273" s="113">
        <f t="shared" si="217"/>
        <v>28</v>
      </c>
      <c r="DA273" s="88"/>
      <c r="DB273" s="88"/>
      <c r="DC273" s="88"/>
      <c r="DD273" s="88"/>
      <c r="DE273" s="88"/>
      <c r="DF273" s="88"/>
      <c r="DG273" s="88"/>
    </row>
    <row r="274" spans="13:111" x14ac:dyDescent="0.25"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 s="114">
        <f t="shared" si="213"/>
        <v>0.47333333333333338</v>
      </c>
      <c r="CF274" s="114">
        <f t="shared" si="214"/>
        <v>0</v>
      </c>
      <c r="CG274" s="114">
        <f t="shared" si="215"/>
        <v>0</v>
      </c>
      <c r="CH274" s="114">
        <f t="shared" si="216"/>
        <v>0</v>
      </c>
      <c r="CI274" s="114"/>
      <c r="CJ274" s="114">
        <v>33</v>
      </c>
      <c r="CK274" s="113">
        <v>29</v>
      </c>
      <c r="CL274" s="113">
        <f t="shared" si="217"/>
        <v>30</v>
      </c>
      <c r="CM274" s="113">
        <f t="shared" si="217"/>
        <v>31</v>
      </c>
      <c r="CN274" s="113">
        <f t="shared" si="217"/>
        <v>32</v>
      </c>
      <c r="DA274" s="88"/>
      <c r="DB274" s="88"/>
      <c r="DC274" s="88"/>
      <c r="DD274" s="88"/>
      <c r="DE274" s="88"/>
      <c r="DF274" s="88"/>
      <c r="DG274" s="88"/>
    </row>
    <row r="275" spans="13:111" x14ac:dyDescent="0.25"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 s="114">
        <f t="shared" si="213"/>
        <v>0.47333333333333338</v>
      </c>
      <c r="CF275" s="114">
        <f t="shared" si="214"/>
        <v>0</v>
      </c>
      <c r="CG275" s="114">
        <f t="shared" si="215"/>
        <v>0</v>
      </c>
      <c r="CH275" s="114">
        <f t="shared" si="216"/>
        <v>0</v>
      </c>
      <c r="CI275" s="114"/>
      <c r="CJ275" s="114">
        <v>34</v>
      </c>
      <c r="CK275" s="113">
        <v>1</v>
      </c>
      <c r="CL275" s="113">
        <f t="shared" si="217"/>
        <v>2</v>
      </c>
      <c r="CM275" s="113">
        <f t="shared" si="217"/>
        <v>3</v>
      </c>
      <c r="CN275" s="113">
        <f t="shared" si="217"/>
        <v>4</v>
      </c>
      <c r="DA275" s="88"/>
      <c r="DB275" s="88"/>
      <c r="DC275" s="88"/>
      <c r="DD275" s="88"/>
      <c r="DE275" s="88"/>
      <c r="DF275" s="88"/>
      <c r="DG275" s="88"/>
    </row>
    <row r="276" spans="13:111" x14ac:dyDescent="0.25"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 s="114">
        <f t="shared" si="213"/>
        <v>0.47333333333333338</v>
      </c>
      <c r="CF276" s="114">
        <f t="shared" si="214"/>
        <v>0</v>
      </c>
      <c r="CG276" s="114">
        <f t="shared" si="215"/>
        <v>0</v>
      </c>
      <c r="CH276" s="114">
        <f t="shared" si="216"/>
        <v>0</v>
      </c>
      <c r="CI276" s="114"/>
      <c r="CJ276" s="114">
        <v>34</v>
      </c>
      <c r="CK276" s="113">
        <v>5</v>
      </c>
      <c r="CL276" s="113">
        <f t="shared" si="217"/>
        <v>6</v>
      </c>
      <c r="CM276" s="113">
        <f t="shared" si="217"/>
        <v>7</v>
      </c>
      <c r="CN276" s="113">
        <f t="shared" si="217"/>
        <v>8</v>
      </c>
      <c r="DA276" s="88"/>
      <c r="DB276" s="88"/>
      <c r="DC276" s="88"/>
      <c r="DD276" s="88"/>
      <c r="DE276" s="88"/>
      <c r="DF276" s="88"/>
      <c r="DG276" s="88"/>
    </row>
    <row r="277" spans="13:111" x14ac:dyDescent="0.25"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 s="114">
        <f t="shared" si="213"/>
        <v>0.47333333333333338</v>
      </c>
      <c r="CF277" s="114">
        <f t="shared" si="214"/>
        <v>0</v>
      </c>
      <c r="CG277" s="114">
        <f t="shared" si="215"/>
        <v>0</v>
      </c>
      <c r="CH277" s="114">
        <f t="shared" si="216"/>
        <v>0</v>
      </c>
      <c r="CI277" s="114"/>
      <c r="CJ277" s="114">
        <v>34</v>
      </c>
      <c r="CK277" s="113">
        <v>9</v>
      </c>
      <c r="CL277" s="113">
        <f t="shared" si="217"/>
        <v>10</v>
      </c>
      <c r="CM277" s="113">
        <f t="shared" si="217"/>
        <v>11</v>
      </c>
      <c r="CN277" s="113">
        <f t="shared" si="217"/>
        <v>12</v>
      </c>
      <c r="DA277" s="88"/>
      <c r="DB277" s="88"/>
      <c r="DC277" s="88"/>
      <c r="DD277" s="88"/>
      <c r="DE277" s="88"/>
      <c r="DF277" s="88"/>
      <c r="DG277" s="88"/>
    </row>
    <row r="278" spans="13:111" x14ac:dyDescent="0.25"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 s="114">
        <f t="shared" si="213"/>
        <v>0.47333333333333338</v>
      </c>
      <c r="CF278" s="114">
        <f t="shared" si="214"/>
        <v>0</v>
      </c>
      <c r="CG278" s="114">
        <f t="shared" si="215"/>
        <v>0</v>
      </c>
      <c r="CH278" s="114">
        <f t="shared" si="216"/>
        <v>0</v>
      </c>
      <c r="CI278" s="114"/>
      <c r="CJ278" s="114">
        <v>34</v>
      </c>
      <c r="CK278" s="113">
        <v>13</v>
      </c>
      <c r="CL278" s="113">
        <f t="shared" si="217"/>
        <v>14</v>
      </c>
      <c r="CM278" s="113">
        <f t="shared" si="217"/>
        <v>15</v>
      </c>
      <c r="CN278" s="113">
        <f t="shared" si="217"/>
        <v>16</v>
      </c>
      <c r="DA278" s="88"/>
      <c r="DB278" s="88"/>
      <c r="DC278" s="88"/>
      <c r="DD278" s="88"/>
      <c r="DE278" s="88"/>
      <c r="DF278" s="88"/>
      <c r="DG278" s="88"/>
    </row>
    <row r="279" spans="13:111" x14ac:dyDescent="0.25"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 s="114">
        <f t="shared" si="213"/>
        <v>0.47333333333333338</v>
      </c>
      <c r="CF279" s="114">
        <f t="shared" si="214"/>
        <v>0</v>
      </c>
      <c r="CG279" s="114">
        <f t="shared" si="215"/>
        <v>0</v>
      </c>
      <c r="CH279" s="114">
        <f t="shared" si="216"/>
        <v>0</v>
      </c>
      <c r="CI279" s="114"/>
      <c r="CJ279" s="114">
        <v>34</v>
      </c>
      <c r="CK279" s="113">
        <v>17</v>
      </c>
      <c r="CL279" s="113">
        <f t="shared" si="217"/>
        <v>18</v>
      </c>
      <c r="CM279" s="113">
        <f t="shared" si="217"/>
        <v>19</v>
      </c>
      <c r="CN279" s="113">
        <f t="shared" si="217"/>
        <v>20</v>
      </c>
      <c r="DA279" s="88"/>
      <c r="DB279" s="88"/>
      <c r="DC279" s="88"/>
      <c r="DD279" s="88"/>
      <c r="DE279" s="88"/>
      <c r="DF279" s="88"/>
      <c r="DG279" s="88"/>
    </row>
    <row r="280" spans="13:111" x14ac:dyDescent="0.25"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 s="114">
        <f t="shared" si="213"/>
        <v>0.47333333333333338</v>
      </c>
      <c r="CF280" s="114">
        <f t="shared" si="214"/>
        <v>0</v>
      </c>
      <c r="CG280" s="114">
        <f t="shared" si="215"/>
        <v>0</v>
      </c>
      <c r="CH280" s="114">
        <f t="shared" si="216"/>
        <v>0</v>
      </c>
      <c r="CI280" s="114"/>
      <c r="CJ280" s="114">
        <v>34</v>
      </c>
      <c r="CK280" s="113">
        <v>21</v>
      </c>
      <c r="CL280" s="113">
        <f t="shared" si="217"/>
        <v>22</v>
      </c>
      <c r="CM280" s="113">
        <f t="shared" si="217"/>
        <v>23</v>
      </c>
      <c r="CN280" s="113">
        <f t="shared" si="217"/>
        <v>24</v>
      </c>
      <c r="DA280" s="88"/>
      <c r="DB280" s="88"/>
      <c r="DC280" s="88"/>
      <c r="DD280" s="88"/>
      <c r="DE280" s="88"/>
      <c r="DF280" s="88"/>
      <c r="DG280" s="88"/>
    </row>
    <row r="281" spans="13:111" x14ac:dyDescent="0.25"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 s="114">
        <f t="shared" si="213"/>
        <v>0.47333333333333338</v>
      </c>
      <c r="CF281" s="114">
        <f t="shared" si="214"/>
        <v>0</v>
      </c>
      <c r="CG281" s="114">
        <f t="shared" si="215"/>
        <v>0</v>
      </c>
      <c r="CH281" s="114">
        <f t="shared" si="216"/>
        <v>0</v>
      </c>
      <c r="CI281" s="114"/>
      <c r="CJ281" s="114">
        <v>34</v>
      </c>
      <c r="CK281" s="113">
        <v>25</v>
      </c>
      <c r="CL281" s="113">
        <f t="shared" si="217"/>
        <v>26</v>
      </c>
      <c r="CM281" s="113">
        <f t="shared" si="217"/>
        <v>27</v>
      </c>
      <c r="CN281" s="113">
        <f t="shared" si="217"/>
        <v>28</v>
      </c>
      <c r="DA281" s="88"/>
      <c r="DB281" s="88"/>
      <c r="DC281" s="88"/>
      <c r="DD281" s="88"/>
      <c r="DE281" s="88"/>
      <c r="DF281" s="88"/>
      <c r="DG281" s="88"/>
    </row>
    <row r="282" spans="13:111" x14ac:dyDescent="0.25"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 s="114">
        <f t="shared" si="213"/>
        <v>0.47333333333333338</v>
      </c>
      <c r="CF282" s="114">
        <f t="shared" si="214"/>
        <v>0</v>
      </c>
      <c r="CG282" s="114">
        <f t="shared" si="215"/>
        <v>0</v>
      </c>
      <c r="CH282" s="114">
        <f t="shared" si="216"/>
        <v>0</v>
      </c>
      <c r="CI282" s="114"/>
      <c r="CJ282" s="114">
        <v>34</v>
      </c>
      <c r="CK282" s="113">
        <v>29</v>
      </c>
      <c r="CL282" s="113">
        <f t="shared" si="217"/>
        <v>30</v>
      </c>
      <c r="CM282" s="113">
        <f t="shared" si="217"/>
        <v>31</v>
      </c>
      <c r="CN282" s="113">
        <f t="shared" si="217"/>
        <v>32</v>
      </c>
      <c r="DA282" s="88"/>
      <c r="DB282" s="88"/>
      <c r="DC282" s="88"/>
      <c r="DD282" s="88"/>
      <c r="DE282" s="88"/>
      <c r="DF282" s="88"/>
      <c r="DG282" s="88"/>
    </row>
    <row r="283" spans="13:111" x14ac:dyDescent="0.25"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 s="114">
        <f t="shared" si="213"/>
        <v>0.47333333333333338</v>
      </c>
      <c r="CF283" s="114">
        <f t="shared" si="214"/>
        <v>0</v>
      </c>
      <c r="CG283" s="114">
        <f t="shared" si="215"/>
        <v>0</v>
      </c>
      <c r="CH283" s="114">
        <f t="shared" si="216"/>
        <v>0</v>
      </c>
      <c r="CI283" s="114"/>
      <c r="CJ283" s="114">
        <v>35</v>
      </c>
      <c r="CK283" s="113">
        <v>1</v>
      </c>
      <c r="CL283" s="113">
        <f t="shared" si="217"/>
        <v>2</v>
      </c>
      <c r="CM283" s="113">
        <f t="shared" si="217"/>
        <v>3</v>
      </c>
      <c r="CN283" s="113">
        <f t="shared" si="217"/>
        <v>4</v>
      </c>
      <c r="DA283" s="88"/>
      <c r="DB283" s="88"/>
      <c r="DC283" s="88"/>
      <c r="DD283" s="88"/>
      <c r="DE283" s="88"/>
      <c r="DF283" s="88"/>
      <c r="DG283" s="88"/>
    </row>
    <row r="284" spans="13:111" x14ac:dyDescent="0.25"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 s="114">
        <f t="shared" si="213"/>
        <v>0.47333333333333338</v>
      </c>
      <c r="CF284" s="114">
        <f t="shared" si="214"/>
        <v>0</v>
      </c>
      <c r="CG284" s="114">
        <f t="shared" si="215"/>
        <v>0</v>
      </c>
      <c r="CH284" s="114">
        <f t="shared" si="216"/>
        <v>0</v>
      </c>
      <c r="CI284" s="114"/>
      <c r="CJ284" s="114">
        <v>35</v>
      </c>
      <c r="CK284" s="113">
        <v>5</v>
      </c>
      <c r="CL284" s="113">
        <f t="shared" si="217"/>
        <v>6</v>
      </c>
      <c r="CM284" s="113">
        <f t="shared" si="217"/>
        <v>7</v>
      </c>
      <c r="CN284" s="113">
        <f t="shared" si="217"/>
        <v>8</v>
      </c>
      <c r="DA284" s="88"/>
      <c r="DB284" s="88"/>
      <c r="DC284" s="88"/>
      <c r="DD284" s="88"/>
      <c r="DE284" s="88"/>
      <c r="DF284" s="88"/>
      <c r="DG284" s="88"/>
    </row>
    <row r="285" spans="13:111" x14ac:dyDescent="0.25"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 s="114">
        <f t="shared" si="213"/>
        <v>0.47333333333333338</v>
      </c>
      <c r="CF285" s="114">
        <f t="shared" si="214"/>
        <v>0</v>
      </c>
      <c r="CG285" s="114">
        <f t="shared" si="215"/>
        <v>0</v>
      </c>
      <c r="CH285" s="114">
        <f t="shared" si="216"/>
        <v>0</v>
      </c>
      <c r="CI285" s="114"/>
      <c r="CJ285" s="114">
        <v>35</v>
      </c>
      <c r="CK285" s="113">
        <v>9</v>
      </c>
      <c r="CL285" s="113">
        <f t="shared" si="217"/>
        <v>10</v>
      </c>
      <c r="CM285" s="113">
        <f t="shared" si="217"/>
        <v>11</v>
      </c>
      <c r="CN285" s="113">
        <f t="shared" si="217"/>
        <v>12</v>
      </c>
      <c r="DA285" s="88"/>
      <c r="DB285" s="88"/>
      <c r="DC285" s="88"/>
      <c r="DD285" s="88"/>
      <c r="DE285" s="88"/>
      <c r="DF285" s="88"/>
      <c r="DG285" s="88"/>
    </row>
    <row r="286" spans="13:111" x14ac:dyDescent="0.25"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 s="114">
        <f t="shared" si="213"/>
        <v>0.47333333333333338</v>
      </c>
      <c r="CF286" s="114">
        <f t="shared" si="214"/>
        <v>0</v>
      </c>
      <c r="CG286" s="114">
        <f t="shared" si="215"/>
        <v>0</v>
      </c>
      <c r="CH286" s="114">
        <f t="shared" si="216"/>
        <v>0</v>
      </c>
      <c r="CI286" s="114"/>
      <c r="CJ286" s="114">
        <v>35</v>
      </c>
      <c r="CK286" s="113">
        <v>13</v>
      </c>
      <c r="CL286" s="113">
        <f t="shared" si="217"/>
        <v>14</v>
      </c>
      <c r="CM286" s="113">
        <f t="shared" si="217"/>
        <v>15</v>
      </c>
      <c r="CN286" s="113">
        <f t="shared" si="217"/>
        <v>16</v>
      </c>
      <c r="DA286" s="88"/>
      <c r="DB286" s="88"/>
      <c r="DC286" s="88"/>
      <c r="DD286" s="88"/>
      <c r="DE286" s="88"/>
      <c r="DF286" s="88"/>
      <c r="DG286" s="88"/>
    </row>
    <row r="287" spans="13:111" x14ac:dyDescent="0.25"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 s="114">
        <f t="shared" si="213"/>
        <v>0.47333333333333338</v>
      </c>
      <c r="CF287" s="114">
        <f t="shared" si="214"/>
        <v>0</v>
      </c>
      <c r="CG287" s="114">
        <f t="shared" si="215"/>
        <v>0</v>
      </c>
      <c r="CH287" s="114">
        <f t="shared" si="216"/>
        <v>0</v>
      </c>
      <c r="CI287" s="114"/>
      <c r="CJ287" s="114">
        <v>35</v>
      </c>
      <c r="CK287" s="113">
        <v>17</v>
      </c>
      <c r="CL287" s="113">
        <f t="shared" si="217"/>
        <v>18</v>
      </c>
      <c r="CM287" s="113">
        <f t="shared" si="217"/>
        <v>19</v>
      </c>
      <c r="CN287" s="113">
        <f t="shared" si="217"/>
        <v>20</v>
      </c>
      <c r="DA287" s="88"/>
      <c r="DB287" s="88"/>
      <c r="DC287" s="88"/>
      <c r="DD287" s="88"/>
      <c r="DE287" s="88"/>
      <c r="DF287" s="88"/>
      <c r="DG287" s="88"/>
    </row>
    <row r="288" spans="13:111" x14ac:dyDescent="0.25"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 s="114">
        <f t="shared" si="213"/>
        <v>0.47333333333333338</v>
      </c>
      <c r="CF288" s="114">
        <f t="shared" si="214"/>
        <v>0</v>
      </c>
      <c r="CG288" s="114">
        <f t="shared" si="215"/>
        <v>0</v>
      </c>
      <c r="CH288" s="114">
        <f t="shared" si="216"/>
        <v>0</v>
      </c>
      <c r="CI288" s="114"/>
      <c r="CJ288" s="114">
        <v>35</v>
      </c>
      <c r="CK288" s="113">
        <v>21</v>
      </c>
      <c r="CL288" s="113">
        <f t="shared" si="217"/>
        <v>22</v>
      </c>
      <c r="CM288" s="113">
        <f t="shared" si="217"/>
        <v>23</v>
      </c>
      <c r="CN288" s="113">
        <f t="shared" si="217"/>
        <v>24</v>
      </c>
      <c r="DA288" s="88"/>
      <c r="DB288" s="88"/>
      <c r="DC288" s="88"/>
      <c r="DD288" s="88"/>
      <c r="DE288" s="88"/>
      <c r="DF288" s="88"/>
      <c r="DG288" s="88"/>
    </row>
    <row r="289" spans="13:111" x14ac:dyDescent="0.25"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 s="114">
        <f t="shared" si="213"/>
        <v>0.47333333333333338</v>
      </c>
      <c r="CF289" s="114">
        <f t="shared" si="214"/>
        <v>0</v>
      </c>
      <c r="CG289" s="114">
        <f t="shared" si="215"/>
        <v>0</v>
      </c>
      <c r="CH289" s="114">
        <f t="shared" si="216"/>
        <v>0</v>
      </c>
      <c r="CI289" s="114"/>
      <c r="CJ289" s="114">
        <v>35</v>
      </c>
      <c r="CK289" s="113">
        <v>25</v>
      </c>
      <c r="CL289" s="113">
        <f t="shared" si="217"/>
        <v>26</v>
      </c>
      <c r="CM289" s="113">
        <f t="shared" si="217"/>
        <v>27</v>
      </c>
      <c r="CN289" s="113">
        <f t="shared" si="217"/>
        <v>28</v>
      </c>
      <c r="DA289" s="88"/>
      <c r="DB289" s="88"/>
      <c r="DC289" s="88"/>
      <c r="DD289" s="88"/>
      <c r="DE289" s="88"/>
      <c r="DF289" s="88"/>
      <c r="DG289" s="88"/>
    </row>
    <row r="290" spans="13:111" x14ac:dyDescent="0.25"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 s="114">
        <f t="shared" si="213"/>
        <v>0.47333333333333338</v>
      </c>
      <c r="CF290" s="114">
        <f t="shared" si="214"/>
        <v>0</v>
      </c>
      <c r="CG290" s="114">
        <f t="shared" si="215"/>
        <v>0</v>
      </c>
      <c r="CH290" s="114">
        <f t="shared" si="216"/>
        <v>0</v>
      </c>
      <c r="CI290" s="114"/>
      <c r="CJ290" s="114">
        <v>35</v>
      </c>
      <c r="CK290" s="113">
        <v>29</v>
      </c>
      <c r="CL290" s="113">
        <f t="shared" si="217"/>
        <v>30</v>
      </c>
      <c r="CM290" s="113">
        <f t="shared" si="217"/>
        <v>31</v>
      </c>
      <c r="CN290" s="113">
        <f t="shared" si="217"/>
        <v>32</v>
      </c>
      <c r="DA290" s="88"/>
      <c r="DB290" s="88"/>
      <c r="DC290" s="88"/>
      <c r="DD290" s="88"/>
      <c r="DE290" s="88"/>
      <c r="DF290" s="88"/>
      <c r="DG290" s="88"/>
    </row>
    <row r="291" spans="13:111" x14ac:dyDescent="0.25"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 s="114">
        <f t="shared" si="213"/>
        <v>0.47333333333333338</v>
      </c>
      <c r="CF291" s="114">
        <f t="shared" si="214"/>
        <v>0</v>
      </c>
      <c r="CG291" s="114">
        <f t="shared" si="215"/>
        <v>0</v>
      </c>
      <c r="CH291" s="114">
        <f t="shared" si="216"/>
        <v>0</v>
      </c>
      <c r="CI291" s="114"/>
      <c r="CJ291" s="114">
        <v>36</v>
      </c>
      <c r="CK291" s="113">
        <v>1</v>
      </c>
      <c r="CL291" s="113">
        <f t="shared" ref="CL291:CN306" si="218">CK291+1</f>
        <v>2</v>
      </c>
      <c r="CM291" s="113">
        <f t="shared" si="218"/>
        <v>3</v>
      </c>
      <c r="CN291" s="113">
        <f t="shared" si="218"/>
        <v>4</v>
      </c>
      <c r="DA291" s="88"/>
      <c r="DB291" s="88"/>
      <c r="DC291" s="88"/>
      <c r="DD291" s="88"/>
      <c r="DE291" s="88"/>
      <c r="DF291" s="88"/>
      <c r="DG291" s="88"/>
    </row>
    <row r="292" spans="13:111" x14ac:dyDescent="0.25"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 s="114">
        <f t="shared" si="213"/>
        <v>0.47333333333333338</v>
      </c>
      <c r="CF292" s="114">
        <f t="shared" si="214"/>
        <v>0</v>
      </c>
      <c r="CG292" s="114">
        <f t="shared" si="215"/>
        <v>0</v>
      </c>
      <c r="CH292" s="114">
        <f t="shared" si="216"/>
        <v>0</v>
      </c>
      <c r="CI292" s="114"/>
      <c r="CJ292" s="114">
        <v>36</v>
      </c>
      <c r="CK292" s="113">
        <v>5</v>
      </c>
      <c r="CL292" s="113">
        <f t="shared" si="218"/>
        <v>6</v>
      </c>
      <c r="CM292" s="113">
        <f t="shared" si="218"/>
        <v>7</v>
      </c>
      <c r="CN292" s="113">
        <f t="shared" si="218"/>
        <v>8</v>
      </c>
      <c r="DA292" s="88"/>
      <c r="DB292" s="88"/>
      <c r="DC292" s="88"/>
      <c r="DD292" s="88"/>
      <c r="DE292" s="88"/>
      <c r="DF292" s="88"/>
      <c r="DG292" s="88"/>
    </row>
    <row r="293" spans="13:111" x14ac:dyDescent="0.25"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 s="114">
        <f t="shared" si="213"/>
        <v>0.47333333333333338</v>
      </c>
      <c r="CF293" s="114">
        <f t="shared" si="214"/>
        <v>0</v>
      </c>
      <c r="CG293" s="114">
        <f t="shared" si="215"/>
        <v>0</v>
      </c>
      <c r="CH293" s="114">
        <f t="shared" si="216"/>
        <v>0</v>
      </c>
      <c r="CI293" s="114"/>
      <c r="CJ293" s="114">
        <v>36</v>
      </c>
      <c r="CK293" s="113">
        <v>9</v>
      </c>
      <c r="CL293" s="113">
        <f t="shared" si="218"/>
        <v>10</v>
      </c>
      <c r="CM293" s="113">
        <f t="shared" si="218"/>
        <v>11</v>
      </c>
      <c r="CN293" s="113">
        <f t="shared" si="218"/>
        <v>12</v>
      </c>
      <c r="DA293" s="88"/>
      <c r="DB293" s="88"/>
      <c r="DC293" s="88"/>
      <c r="DD293" s="88"/>
      <c r="DE293" s="88"/>
      <c r="DF293" s="88"/>
      <c r="DG293" s="88"/>
    </row>
    <row r="294" spans="13:111" x14ac:dyDescent="0.25"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 s="114">
        <f t="shared" si="213"/>
        <v>0.47333333333333338</v>
      </c>
      <c r="CF294" s="114">
        <f t="shared" si="214"/>
        <v>0</v>
      </c>
      <c r="CG294" s="114">
        <f t="shared" si="215"/>
        <v>0</v>
      </c>
      <c r="CH294" s="114">
        <f t="shared" si="216"/>
        <v>0</v>
      </c>
      <c r="CI294" s="114"/>
      <c r="CJ294" s="114">
        <v>36</v>
      </c>
      <c r="CK294" s="113">
        <v>13</v>
      </c>
      <c r="CL294" s="113">
        <f t="shared" si="218"/>
        <v>14</v>
      </c>
      <c r="CM294" s="113">
        <f t="shared" si="218"/>
        <v>15</v>
      </c>
      <c r="CN294" s="113">
        <f t="shared" si="218"/>
        <v>16</v>
      </c>
      <c r="DA294" s="88"/>
      <c r="DB294" s="88"/>
      <c r="DC294" s="88"/>
      <c r="DD294" s="88"/>
      <c r="DE294" s="88"/>
      <c r="DF294" s="88"/>
      <c r="DG294" s="88"/>
    </row>
    <row r="295" spans="13:111" x14ac:dyDescent="0.25"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 s="114">
        <f t="shared" si="213"/>
        <v>0.47333333333333338</v>
      </c>
      <c r="CF295" s="114">
        <f t="shared" si="214"/>
        <v>0</v>
      </c>
      <c r="CG295" s="114">
        <f t="shared" si="215"/>
        <v>0</v>
      </c>
      <c r="CH295" s="114">
        <f t="shared" si="216"/>
        <v>0</v>
      </c>
      <c r="CI295" s="114"/>
      <c r="CJ295" s="114">
        <v>36</v>
      </c>
      <c r="CK295" s="113">
        <v>17</v>
      </c>
      <c r="CL295" s="113">
        <f t="shared" si="218"/>
        <v>18</v>
      </c>
      <c r="CM295" s="113">
        <f t="shared" si="218"/>
        <v>19</v>
      </c>
      <c r="CN295" s="113">
        <f t="shared" si="218"/>
        <v>20</v>
      </c>
      <c r="DA295" s="88"/>
      <c r="DB295" s="88"/>
      <c r="DC295" s="88"/>
      <c r="DD295" s="88"/>
      <c r="DE295" s="88"/>
      <c r="DF295" s="88"/>
      <c r="DG295" s="88"/>
    </row>
    <row r="296" spans="13:111" x14ac:dyDescent="0.25"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 s="114">
        <f t="shared" si="213"/>
        <v>0.47333333333333338</v>
      </c>
      <c r="CF296" s="114">
        <f t="shared" si="214"/>
        <v>0</v>
      </c>
      <c r="CG296" s="114">
        <f t="shared" si="215"/>
        <v>0</v>
      </c>
      <c r="CH296" s="114">
        <f t="shared" si="216"/>
        <v>0</v>
      </c>
      <c r="CI296" s="114"/>
      <c r="CJ296" s="114">
        <v>36</v>
      </c>
      <c r="CK296" s="113">
        <v>21</v>
      </c>
      <c r="CL296" s="113">
        <f t="shared" si="218"/>
        <v>22</v>
      </c>
      <c r="CM296" s="113">
        <f t="shared" si="218"/>
        <v>23</v>
      </c>
      <c r="CN296" s="113">
        <f t="shared" si="218"/>
        <v>24</v>
      </c>
      <c r="DA296" s="88"/>
      <c r="DB296" s="88"/>
      <c r="DC296" s="88"/>
      <c r="DD296" s="88"/>
      <c r="DE296" s="88"/>
      <c r="DF296" s="88"/>
      <c r="DG296" s="88"/>
    </row>
    <row r="297" spans="13:111" x14ac:dyDescent="0.25"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 s="114">
        <f t="shared" si="213"/>
        <v>0.47333333333333338</v>
      </c>
      <c r="CF297" s="114">
        <f t="shared" si="214"/>
        <v>0</v>
      </c>
      <c r="CG297" s="114">
        <f t="shared" si="215"/>
        <v>0</v>
      </c>
      <c r="CH297" s="114">
        <f t="shared" si="216"/>
        <v>0</v>
      </c>
      <c r="CI297" s="114"/>
      <c r="CJ297" s="114">
        <v>36</v>
      </c>
      <c r="CK297" s="113">
        <v>25</v>
      </c>
      <c r="CL297" s="113">
        <f t="shared" si="218"/>
        <v>26</v>
      </c>
      <c r="CM297" s="113">
        <f t="shared" si="218"/>
        <v>27</v>
      </c>
      <c r="CN297" s="113">
        <f t="shared" si="218"/>
        <v>28</v>
      </c>
      <c r="DA297" s="88"/>
      <c r="DB297" s="88"/>
      <c r="DC297" s="88"/>
      <c r="DD297" s="88"/>
      <c r="DE297" s="88"/>
      <c r="DF297" s="88"/>
      <c r="DG297" s="88"/>
    </row>
    <row r="298" spans="13:111" x14ac:dyDescent="0.25"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 s="114">
        <f t="shared" si="213"/>
        <v>0.47333333333333338</v>
      </c>
      <c r="CF298" s="114">
        <f t="shared" si="214"/>
        <v>0</v>
      </c>
      <c r="CG298" s="114">
        <f t="shared" si="215"/>
        <v>0</v>
      </c>
      <c r="CH298" s="114">
        <f t="shared" si="216"/>
        <v>0</v>
      </c>
      <c r="CI298" s="114"/>
      <c r="CJ298" s="114">
        <v>36</v>
      </c>
      <c r="CK298" s="113">
        <v>29</v>
      </c>
      <c r="CL298" s="113">
        <f t="shared" si="218"/>
        <v>30</v>
      </c>
      <c r="CM298" s="113">
        <f t="shared" si="218"/>
        <v>31</v>
      </c>
      <c r="CN298" s="113">
        <f t="shared" si="218"/>
        <v>32</v>
      </c>
      <c r="DA298" s="88"/>
      <c r="DB298" s="88"/>
      <c r="DC298" s="88"/>
      <c r="DD298" s="88"/>
      <c r="DE298" s="88"/>
      <c r="DF298" s="88"/>
      <c r="DG298" s="88"/>
    </row>
    <row r="299" spans="13:111" x14ac:dyDescent="0.25"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 s="114">
        <f t="shared" si="213"/>
        <v>0.47333333333333338</v>
      </c>
      <c r="CF299" s="114">
        <f t="shared" si="214"/>
        <v>0</v>
      </c>
      <c r="CG299" s="114">
        <f t="shared" si="215"/>
        <v>0</v>
      </c>
      <c r="CH299" s="114">
        <f t="shared" si="216"/>
        <v>0</v>
      </c>
      <c r="CI299"/>
      <c r="CJ299" s="114">
        <v>37</v>
      </c>
      <c r="CK299" s="113">
        <v>1</v>
      </c>
      <c r="CL299" s="113">
        <f t="shared" si="218"/>
        <v>2</v>
      </c>
      <c r="CM299" s="113">
        <f t="shared" si="218"/>
        <v>3</v>
      </c>
      <c r="CN299" s="113">
        <f t="shared" si="218"/>
        <v>4</v>
      </c>
      <c r="DA299" s="88"/>
      <c r="DB299" s="88"/>
      <c r="DC299" s="88"/>
      <c r="DD299" s="88"/>
      <c r="DE299" s="88"/>
      <c r="DF299" s="88"/>
      <c r="DG299" s="88"/>
    </row>
    <row r="300" spans="13:111" x14ac:dyDescent="0.25"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 s="114">
        <f t="shared" si="213"/>
        <v>0.47333333333333338</v>
      </c>
      <c r="CF300" s="114">
        <f t="shared" si="214"/>
        <v>0</v>
      </c>
      <c r="CG300" s="114">
        <f t="shared" si="215"/>
        <v>0</v>
      </c>
      <c r="CH300" s="114">
        <f t="shared" si="216"/>
        <v>0</v>
      </c>
      <c r="CI300"/>
      <c r="CJ300" s="114">
        <v>37</v>
      </c>
      <c r="CK300" s="113">
        <v>5</v>
      </c>
      <c r="CL300" s="113">
        <f t="shared" si="218"/>
        <v>6</v>
      </c>
      <c r="CM300" s="113">
        <f t="shared" si="218"/>
        <v>7</v>
      </c>
      <c r="CN300" s="113">
        <f t="shared" si="218"/>
        <v>8</v>
      </c>
      <c r="DA300" s="88"/>
      <c r="DB300" s="88"/>
      <c r="DC300" s="88"/>
      <c r="DD300" s="88"/>
      <c r="DE300" s="88"/>
      <c r="DF300" s="88"/>
      <c r="DG300" s="88"/>
    </row>
    <row r="301" spans="13:111" x14ac:dyDescent="0.25"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 s="114">
        <f t="shared" si="213"/>
        <v>0.47333333333333338</v>
      </c>
      <c r="CF301" s="114">
        <f t="shared" si="214"/>
        <v>0</v>
      </c>
      <c r="CG301" s="114">
        <f t="shared" si="215"/>
        <v>0</v>
      </c>
      <c r="CH301" s="114">
        <f t="shared" si="216"/>
        <v>0</v>
      </c>
      <c r="CI301"/>
      <c r="CJ301" s="114">
        <v>37</v>
      </c>
      <c r="CK301" s="113">
        <v>9</v>
      </c>
      <c r="CL301" s="113">
        <f t="shared" si="218"/>
        <v>10</v>
      </c>
      <c r="CM301" s="113">
        <f t="shared" si="218"/>
        <v>11</v>
      </c>
      <c r="CN301" s="113">
        <f t="shared" si="218"/>
        <v>12</v>
      </c>
      <c r="DA301" s="88"/>
      <c r="DB301" s="88"/>
      <c r="DC301" s="88"/>
      <c r="DD301" s="88"/>
      <c r="DE301" s="88"/>
      <c r="DF301" s="88"/>
      <c r="DG301" s="88"/>
    </row>
    <row r="302" spans="13:111" x14ac:dyDescent="0.25"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 s="114">
        <f t="shared" si="213"/>
        <v>0.47333333333333338</v>
      </c>
      <c r="CF302" s="114">
        <f t="shared" si="214"/>
        <v>0</v>
      </c>
      <c r="CG302" s="114">
        <f t="shared" si="215"/>
        <v>0</v>
      </c>
      <c r="CH302" s="114">
        <f t="shared" si="216"/>
        <v>0</v>
      </c>
      <c r="CI302"/>
      <c r="CJ302" s="114">
        <v>37</v>
      </c>
      <c r="CK302" s="113">
        <v>13</v>
      </c>
      <c r="CL302" s="113">
        <f t="shared" si="218"/>
        <v>14</v>
      </c>
      <c r="CM302" s="113">
        <f t="shared" si="218"/>
        <v>15</v>
      </c>
      <c r="CN302" s="113">
        <f t="shared" si="218"/>
        <v>16</v>
      </c>
      <c r="DA302" s="88"/>
      <c r="DB302" s="88"/>
      <c r="DC302" s="88"/>
      <c r="DD302" s="88"/>
      <c r="DE302" s="88"/>
      <c r="DF302" s="88"/>
      <c r="DG302" s="88"/>
    </row>
    <row r="303" spans="13:111" x14ac:dyDescent="0.25"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 s="114">
        <f t="shared" si="213"/>
        <v>0.47333333333333338</v>
      </c>
      <c r="CF303" s="114">
        <f t="shared" si="214"/>
        <v>0</v>
      </c>
      <c r="CG303" s="114">
        <f t="shared" si="215"/>
        <v>0</v>
      </c>
      <c r="CH303" s="114">
        <f t="shared" si="216"/>
        <v>0</v>
      </c>
      <c r="CI303"/>
      <c r="CJ303" s="114">
        <v>37</v>
      </c>
      <c r="CK303" s="113">
        <v>17</v>
      </c>
      <c r="CL303" s="113">
        <f t="shared" si="218"/>
        <v>18</v>
      </c>
      <c r="CM303" s="113">
        <f t="shared" si="218"/>
        <v>19</v>
      </c>
      <c r="CN303" s="113">
        <f t="shared" si="218"/>
        <v>20</v>
      </c>
      <c r="DA303" s="88"/>
      <c r="DB303" s="88"/>
      <c r="DC303" s="88"/>
      <c r="DD303" s="88"/>
      <c r="DE303" s="88"/>
      <c r="DF303" s="88"/>
      <c r="DG303" s="88"/>
    </row>
    <row r="304" spans="13:111" x14ac:dyDescent="0.25"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 s="114">
        <f t="shared" si="213"/>
        <v>0.47333333333333338</v>
      </c>
      <c r="CF304" s="114">
        <f t="shared" si="214"/>
        <v>0</v>
      </c>
      <c r="CG304" s="114">
        <f t="shared" si="215"/>
        <v>0</v>
      </c>
      <c r="CH304" s="114">
        <f t="shared" si="216"/>
        <v>0</v>
      </c>
      <c r="CI304"/>
      <c r="CJ304" s="114">
        <v>37</v>
      </c>
      <c r="CK304" s="113">
        <v>21</v>
      </c>
      <c r="CL304" s="113">
        <f t="shared" si="218"/>
        <v>22</v>
      </c>
      <c r="CM304" s="113">
        <f t="shared" si="218"/>
        <v>23</v>
      </c>
      <c r="CN304" s="113">
        <f t="shared" si="218"/>
        <v>24</v>
      </c>
      <c r="DA304" s="88"/>
      <c r="DB304" s="88"/>
      <c r="DC304" s="88"/>
      <c r="DD304" s="88"/>
      <c r="DE304" s="88"/>
      <c r="DF304" s="88"/>
      <c r="DG304" s="88"/>
    </row>
    <row r="305" spans="13:111" x14ac:dyDescent="0.25"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 s="114">
        <f t="shared" si="213"/>
        <v>0.47333333333333338</v>
      </c>
      <c r="CF305" s="114">
        <f t="shared" si="214"/>
        <v>0</v>
      </c>
      <c r="CG305" s="114">
        <f t="shared" si="215"/>
        <v>0</v>
      </c>
      <c r="CH305" s="114">
        <f t="shared" si="216"/>
        <v>0</v>
      </c>
      <c r="CI305"/>
      <c r="CJ305" s="114">
        <v>37</v>
      </c>
      <c r="CK305" s="113">
        <v>25</v>
      </c>
      <c r="CL305" s="113">
        <f t="shared" si="218"/>
        <v>26</v>
      </c>
      <c r="CM305" s="113">
        <f t="shared" si="218"/>
        <v>27</v>
      </c>
      <c r="CN305" s="113">
        <f t="shared" si="218"/>
        <v>28</v>
      </c>
      <c r="DA305" s="88"/>
      <c r="DB305" s="88"/>
      <c r="DC305" s="88"/>
      <c r="DD305" s="88"/>
      <c r="DE305" s="88"/>
      <c r="DF305" s="88"/>
      <c r="DG305" s="88"/>
    </row>
    <row r="306" spans="13:111" x14ac:dyDescent="0.25"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 s="114">
        <f t="shared" si="213"/>
        <v>0.47333333333333338</v>
      </c>
      <c r="CF306" s="114">
        <f t="shared" si="214"/>
        <v>0</v>
      </c>
      <c r="CG306" s="114">
        <f t="shared" si="215"/>
        <v>0</v>
      </c>
      <c r="CH306" s="114">
        <f t="shared" si="216"/>
        <v>0</v>
      </c>
      <c r="CI306"/>
      <c r="CJ306" s="114">
        <v>37</v>
      </c>
      <c r="CK306" s="113">
        <v>29</v>
      </c>
      <c r="CL306" s="113">
        <f t="shared" si="218"/>
        <v>30</v>
      </c>
      <c r="CM306" s="113">
        <f t="shared" si="218"/>
        <v>31</v>
      </c>
      <c r="CN306" s="113">
        <f t="shared" si="218"/>
        <v>32</v>
      </c>
      <c r="DA306" s="88"/>
      <c r="DB306" s="88"/>
      <c r="DC306" s="88"/>
      <c r="DD306" s="88"/>
      <c r="DE306" s="88"/>
      <c r="DF306" s="88"/>
      <c r="DG306" s="88"/>
    </row>
    <row r="307" spans="13:111" x14ac:dyDescent="0.25"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 s="114">
        <f t="shared" si="213"/>
        <v>0.47333333333333338</v>
      </c>
      <c r="CF307" s="114">
        <f t="shared" si="214"/>
        <v>0</v>
      </c>
      <c r="CG307" s="114">
        <f t="shared" si="215"/>
        <v>0</v>
      </c>
      <c r="CH307" s="114">
        <f t="shared" si="216"/>
        <v>0</v>
      </c>
      <c r="CI307"/>
      <c r="CJ307" s="114">
        <v>38</v>
      </c>
      <c r="CK307" s="113">
        <v>1</v>
      </c>
      <c r="CL307" s="113">
        <f t="shared" ref="CL307:CL370" si="219">CK307+1</f>
        <v>2</v>
      </c>
      <c r="CM307" s="113">
        <f t="shared" ref="CM307:CM370" si="220">CL307+1</f>
        <v>3</v>
      </c>
      <c r="CN307" s="113">
        <f t="shared" ref="CN307:CN370" si="221">CM307+1</f>
        <v>4</v>
      </c>
      <c r="DA307" s="88"/>
      <c r="DB307" s="88"/>
      <c r="DC307" s="88"/>
      <c r="DD307" s="88"/>
      <c r="DE307" s="88"/>
      <c r="DF307" s="88"/>
      <c r="DG307" s="88"/>
    </row>
    <row r="308" spans="13:111" x14ac:dyDescent="0.25"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 s="114">
        <f t="shared" si="213"/>
        <v>0.47333333333333338</v>
      </c>
      <c r="CF308" s="114">
        <f t="shared" si="214"/>
        <v>0</v>
      </c>
      <c r="CG308" s="114">
        <f t="shared" si="215"/>
        <v>0</v>
      </c>
      <c r="CH308" s="114">
        <f t="shared" si="216"/>
        <v>0</v>
      </c>
      <c r="CI308"/>
      <c r="CJ308" s="114">
        <v>38</v>
      </c>
      <c r="CK308" s="113">
        <v>5</v>
      </c>
      <c r="CL308" s="113">
        <f t="shared" si="219"/>
        <v>6</v>
      </c>
      <c r="CM308" s="113">
        <f t="shared" si="220"/>
        <v>7</v>
      </c>
      <c r="CN308" s="113">
        <f t="shared" si="221"/>
        <v>8</v>
      </c>
      <c r="DA308" s="88"/>
      <c r="DB308" s="88"/>
      <c r="DC308" s="88"/>
      <c r="DD308" s="88"/>
      <c r="DE308" s="88"/>
      <c r="DF308" s="88"/>
      <c r="DG308" s="88"/>
    </row>
    <row r="309" spans="13:111" x14ac:dyDescent="0.25"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 s="114">
        <f t="shared" si="213"/>
        <v>0.47333333333333338</v>
      </c>
      <c r="CF309" s="114">
        <f t="shared" si="214"/>
        <v>0</v>
      </c>
      <c r="CG309" s="114">
        <f t="shared" si="215"/>
        <v>0</v>
      </c>
      <c r="CH309" s="114">
        <f t="shared" si="216"/>
        <v>0</v>
      </c>
      <c r="CI309"/>
      <c r="CJ309" s="114">
        <v>38</v>
      </c>
      <c r="CK309" s="113">
        <v>9</v>
      </c>
      <c r="CL309" s="113">
        <f t="shared" si="219"/>
        <v>10</v>
      </c>
      <c r="CM309" s="113">
        <f t="shared" si="220"/>
        <v>11</v>
      </c>
      <c r="CN309" s="113">
        <f t="shared" si="221"/>
        <v>12</v>
      </c>
      <c r="DA309" s="88"/>
      <c r="DB309" s="88"/>
      <c r="DC309" s="88"/>
      <c r="DD309" s="88"/>
      <c r="DE309" s="88"/>
      <c r="DF309" s="88"/>
      <c r="DG309" s="88"/>
    </row>
    <row r="310" spans="13:111" x14ac:dyDescent="0.25"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 s="114">
        <f t="shared" si="213"/>
        <v>0.47333333333333338</v>
      </c>
      <c r="CF310" s="114">
        <f t="shared" si="214"/>
        <v>0</v>
      </c>
      <c r="CG310" s="114">
        <f t="shared" si="215"/>
        <v>0</v>
      </c>
      <c r="CH310" s="114">
        <f t="shared" si="216"/>
        <v>0</v>
      </c>
      <c r="CI310"/>
      <c r="CJ310" s="114">
        <v>38</v>
      </c>
      <c r="CK310" s="113">
        <v>13</v>
      </c>
      <c r="CL310" s="113">
        <f t="shared" si="219"/>
        <v>14</v>
      </c>
      <c r="CM310" s="113">
        <f t="shared" si="220"/>
        <v>15</v>
      </c>
      <c r="CN310" s="113">
        <f t="shared" si="221"/>
        <v>16</v>
      </c>
      <c r="DA310" s="88"/>
      <c r="DB310" s="88"/>
      <c r="DC310" s="88"/>
      <c r="DD310" s="88"/>
      <c r="DE310" s="88"/>
      <c r="DF310" s="88"/>
      <c r="DG310" s="88"/>
    </row>
    <row r="311" spans="13:111" x14ac:dyDescent="0.25"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 s="114">
        <f t="shared" si="213"/>
        <v>0.47333333333333338</v>
      </c>
      <c r="CF311" s="114">
        <f t="shared" si="214"/>
        <v>0</v>
      </c>
      <c r="CG311" s="114">
        <f t="shared" si="215"/>
        <v>0</v>
      </c>
      <c r="CH311" s="114">
        <f t="shared" si="216"/>
        <v>0</v>
      </c>
      <c r="CI311"/>
      <c r="CJ311" s="114">
        <v>38</v>
      </c>
      <c r="CK311" s="113">
        <v>17</v>
      </c>
      <c r="CL311" s="113">
        <f t="shared" si="219"/>
        <v>18</v>
      </c>
      <c r="CM311" s="113">
        <f t="shared" si="220"/>
        <v>19</v>
      </c>
      <c r="CN311" s="113">
        <f t="shared" si="221"/>
        <v>20</v>
      </c>
      <c r="DA311" s="88"/>
      <c r="DB311" s="88"/>
      <c r="DC311" s="88"/>
      <c r="DD311" s="88"/>
      <c r="DE311" s="88"/>
      <c r="DF311" s="88"/>
      <c r="DG311" s="88"/>
    </row>
    <row r="312" spans="13:111" x14ac:dyDescent="0.25"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 s="114">
        <f t="shared" si="213"/>
        <v>0.47333333333333338</v>
      </c>
      <c r="CF312" s="114">
        <f t="shared" si="214"/>
        <v>0</v>
      </c>
      <c r="CG312" s="114">
        <f t="shared" si="215"/>
        <v>0</v>
      </c>
      <c r="CH312" s="114">
        <f t="shared" si="216"/>
        <v>0</v>
      </c>
      <c r="CI312"/>
      <c r="CJ312" s="114">
        <v>38</v>
      </c>
      <c r="CK312" s="113">
        <v>21</v>
      </c>
      <c r="CL312" s="113">
        <f t="shared" si="219"/>
        <v>22</v>
      </c>
      <c r="CM312" s="113">
        <f t="shared" si="220"/>
        <v>23</v>
      </c>
      <c r="CN312" s="113">
        <f t="shared" si="221"/>
        <v>24</v>
      </c>
      <c r="DA312" s="88"/>
      <c r="DB312" s="88"/>
      <c r="DC312" s="88"/>
      <c r="DD312" s="88"/>
      <c r="DE312" s="88"/>
      <c r="DF312" s="88"/>
      <c r="DG312" s="88"/>
    </row>
    <row r="313" spans="13:111" x14ac:dyDescent="0.25"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 s="114">
        <f t="shared" si="213"/>
        <v>0.47333333333333338</v>
      </c>
      <c r="CF313" s="114">
        <f t="shared" si="214"/>
        <v>0</v>
      </c>
      <c r="CG313" s="114">
        <f t="shared" si="215"/>
        <v>0</v>
      </c>
      <c r="CH313" s="114">
        <f t="shared" si="216"/>
        <v>0</v>
      </c>
      <c r="CI313"/>
      <c r="CJ313" s="114">
        <v>38</v>
      </c>
      <c r="CK313" s="113">
        <v>25</v>
      </c>
      <c r="CL313" s="113">
        <f t="shared" si="219"/>
        <v>26</v>
      </c>
      <c r="CM313" s="113">
        <f t="shared" si="220"/>
        <v>27</v>
      </c>
      <c r="CN313" s="113">
        <f t="shared" si="221"/>
        <v>28</v>
      </c>
      <c r="DA313" s="88"/>
      <c r="DB313" s="88"/>
      <c r="DC313" s="88"/>
      <c r="DD313" s="88"/>
      <c r="DE313" s="88"/>
      <c r="DF313" s="88"/>
      <c r="DG313" s="88"/>
    </row>
    <row r="314" spans="13:111" x14ac:dyDescent="0.25"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 s="114">
        <f t="shared" si="213"/>
        <v>0.47333333333333338</v>
      </c>
      <c r="CF314" s="114">
        <f t="shared" si="214"/>
        <v>0</v>
      </c>
      <c r="CG314" s="114">
        <f t="shared" si="215"/>
        <v>0</v>
      </c>
      <c r="CH314" s="114">
        <f t="shared" si="216"/>
        <v>0</v>
      </c>
      <c r="CI314"/>
      <c r="CJ314" s="114">
        <v>38</v>
      </c>
      <c r="CK314" s="113">
        <v>29</v>
      </c>
      <c r="CL314" s="113">
        <f t="shared" si="219"/>
        <v>30</v>
      </c>
      <c r="CM314" s="113">
        <f t="shared" si="220"/>
        <v>31</v>
      </c>
      <c r="CN314" s="113">
        <f t="shared" si="221"/>
        <v>32</v>
      </c>
      <c r="DA314" s="88"/>
      <c r="DB314" s="88"/>
      <c r="DC314" s="88"/>
      <c r="DD314" s="88"/>
      <c r="DE314" s="88"/>
      <c r="DF314" s="88"/>
      <c r="DG314" s="88"/>
    </row>
    <row r="315" spans="13:111" x14ac:dyDescent="0.25"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 s="114">
        <f t="shared" si="213"/>
        <v>0.47333333333333338</v>
      </c>
      <c r="CF315" s="114">
        <f t="shared" si="214"/>
        <v>0</v>
      </c>
      <c r="CG315" s="114">
        <f t="shared" si="215"/>
        <v>0</v>
      </c>
      <c r="CH315" s="114">
        <f t="shared" si="216"/>
        <v>0</v>
      </c>
      <c r="CI315"/>
      <c r="CJ315" s="114">
        <v>39</v>
      </c>
      <c r="CK315" s="113">
        <v>1</v>
      </c>
      <c r="CL315" s="113">
        <f t="shared" si="219"/>
        <v>2</v>
      </c>
      <c r="CM315" s="113">
        <f t="shared" si="220"/>
        <v>3</v>
      </c>
      <c r="CN315" s="113">
        <f t="shared" si="221"/>
        <v>4</v>
      </c>
      <c r="DA315" s="88"/>
      <c r="DB315" s="88"/>
      <c r="DC315" s="88"/>
      <c r="DD315" s="88"/>
      <c r="DE315" s="88"/>
      <c r="DF315" s="88"/>
      <c r="DG315" s="88"/>
    </row>
    <row r="316" spans="13:111" x14ac:dyDescent="0.25"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 s="114">
        <f t="shared" si="213"/>
        <v>0.47333333333333338</v>
      </c>
      <c r="CF316" s="114">
        <f t="shared" si="214"/>
        <v>0</v>
      </c>
      <c r="CG316" s="114">
        <f t="shared" si="215"/>
        <v>0</v>
      </c>
      <c r="CH316" s="114">
        <f t="shared" si="216"/>
        <v>0</v>
      </c>
      <c r="CI316"/>
      <c r="CJ316" s="114">
        <v>39</v>
      </c>
      <c r="CK316" s="113">
        <v>5</v>
      </c>
      <c r="CL316" s="113">
        <f t="shared" si="219"/>
        <v>6</v>
      </c>
      <c r="CM316" s="113">
        <f t="shared" si="220"/>
        <v>7</v>
      </c>
      <c r="CN316" s="113">
        <f t="shared" si="221"/>
        <v>8</v>
      </c>
      <c r="DA316" s="88"/>
      <c r="DB316" s="88"/>
      <c r="DC316" s="88"/>
      <c r="DD316" s="88"/>
      <c r="DE316" s="88"/>
      <c r="DF316" s="88"/>
      <c r="DG316" s="88"/>
    </row>
    <row r="317" spans="13:111" x14ac:dyDescent="0.25"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 s="114">
        <f t="shared" si="213"/>
        <v>0.47333333333333338</v>
      </c>
      <c r="CF317" s="114">
        <f t="shared" si="214"/>
        <v>0</v>
      </c>
      <c r="CG317" s="114">
        <f t="shared" si="215"/>
        <v>0</v>
      </c>
      <c r="CH317" s="114">
        <f t="shared" si="216"/>
        <v>0</v>
      </c>
      <c r="CI317"/>
      <c r="CJ317" s="114">
        <v>39</v>
      </c>
      <c r="CK317" s="113">
        <v>9</v>
      </c>
      <c r="CL317" s="113">
        <f t="shared" si="219"/>
        <v>10</v>
      </c>
      <c r="CM317" s="113">
        <f t="shared" si="220"/>
        <v>11</v>
      </c>
      <c r="CN317" s="113">
        <f t="shared" si="221"/>
        <v>12</v>
      </c>
      <c r="DA317" s="88"/>
      <c r="DB317" s="88"/>
      <c r="DC317" s="88"/>
      <c r="DD317" s="88"/>
      <c r="DE317" s="88"/>
      <c r="DF317" s="88"/>
      <c r="DG317" s="88"/>
    </row>
    <row r="318" spans="13:111" x14ac:dyDescent="0.25"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 s="114">
        <f t="shared" si="213"/>
        <v>0.47333333333333338</v>
      </c>
      <c r="CF318" s="114">
        <f t="shared" si="214"/>
        <v>0</v>
      </c>
      <c r="CG318" s="114">
        <f t="shared" si="215"/>
        <v>0</v>
      </c>
      <c r="CH318" s="114">
        <f t="shared" si="216"/>
        <v>0</v>
      </c>
      <c r="CI318"/>
      <c r="CJ318" s="114">
        <v>39</v>
      </c>
      <c r="CK318" s="113">
        <v>13</v>
      </c>
      <c r="CL318" s="113">
        <f t="shared" si="219"/>
        <v>14</v>
      </c>
      <c r="CM318" s="113">
        <f t="shared" si="220"/>
        <v>15</v>
      </c>
      <c r="CN318" s="113">
        <f t="shared" si="221"/>
        <v>16</v>
      </c>
      <c r="DA318" s="88"/>
      <c r="DB318" s="88"/>
      <c r="DC318" s="88"/>
      <c r="DD318" s="88"/>
      <c r="DE318" s="88"/>
      <c r="DF318" s="88"/>
      <c r="DG318" s="88"/>
    </row>
    <row r="319" spans="13:111" x14ac:dyDescent="0.25"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 s="114">
        <f t="shared" si="213"/>
        <v>0.47333333333333338</v>
      </c>
      <c r="CF319" s="114">
        <f t="shared" si="214"/>
        <v>0</v>
      </c>
      <c r="CG319" s="114">
        <f t="shared" si="215"/>
        <v>0</v>
      </c>
      <c r="CH319" s="114">
        <f t="shared" si="216"/>
        <v>0</v>
      </c>
      <c r="CI319"/>
      <c r="CJ319" s="114">
        <v>39</v>
      </c>
      <c r="CK319" s="113">
        <v>17</v>
      </c>
      <c r="CL319" s="113">
        <f t="shared" si="219"/>
        <v>18</v>
      </c>
      <c r="CM319" s="113">
        <f t="shared" si="220"/>
        <v>19</v>
      </c>
      <c r="CN319" s="113">
        <f t="shared" si="221"/>
        <v>20</v>
      </c>
      <c r="DA319" s="88"/>
      <c r="DB319" s="88"/>
      <c r="DC319" s="88"/>
      <c r="DD319" s="88"/>
      <c r="DE319" s="88"/>
      <c r="DF319" s="88"/>
      <c r="DG319" s="88"/>
    </row>
    <row r="320" spans="13:111" x14ac:dyDescent="0.25"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 s="114">
        <f t="shared" si="213"/>
        <v>0.47333333333333338</v>
      </c>
      <c r="CF320" s="114">
        <f t="shared" si="214"/>
        <v>0</v>
      </c>
      <c r="CG320" s="114">
        <f t="shared" si="215"/>
        <v>0</v>
      </c>
      <c r="CH320" s="114">
        <f t="shared" si="216"/>
        <v>0</v>
      </c>
      <c r="CI320"/>
      <c r="CJ320" s="114">
        <v>39</v>
      </c>
      <c r="CK320" s="113">
        <v>21</v>
      </c>
      <c r="CL320" s="113">
        <f t="shared" si="219"/>
        <v>22</v>
      </c>
      <c r="CM320" s="113">
        <f t="shared" si="220"/>
        <v>23</v>
      </c>
      <c r="CN320" s="113">
        <f t="shared" si="221"/>
        <v>24</v>
      </c>
      <c r="DA320" s="88"/>
      <c r="DB320" s="88"/>
      <c r="DC320" s="88"/>
      <c r="DD320" s="88"/>
      <c r="DE320" s="88"/>
      <c r="DF320" s="88"/>
      <c r="DG320" s="88"/>
    </row>
    <row r="321" spans="13:111" x14ac:dyDescent="0.25"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 s="114">
        <f t="shared" si="213"/>
        <v>0.47333333333333338</v>
      </c>
      <c r="CF321" s="114">
        <f t="shared" si="214"/>
        <v>0</v>
      </c>
      <c r="CG321" s="114">
        <f t="shared" si="215"/>
        <v>0</v>
      </c>
      <c r="CH321" s="114">
        <f t="shared" si="216"/>
        <v>0</v>
      </c>
      <c r="CI321"/>
      <c r="CJ321" s="114">
        <v>39</v>
      </c>
      <c r="CK321" s="113">
        <v>25</v>
      </c>
      <c r="CL321" s="113">
        <f t="shared" si="219"/>
        <v>26</v>
      </c>
      <c r="CM321" s="113">
        <f t="shared" si="220"/>
        <v>27</v>
      </c>
      <c r="CN321" s="113">
        <f t="shared" si="221"/>
        <v>28</v>
      </c>
      <c r="DA321" s="88"/>
      <c r="DB321" s="88"/>
      <c r="DC321" s="88"/>
      <c r="DD321" s="88"/>
      <c r="DE321" s="88"/>
      <c r="DF321" s="88"/>
      <c r="DG321" s="88"/>
    </row>
    <row r="322" spans="13:111" x14ac:dyDescent="0.25"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 s="114">
        <f t="shared" si="213"/>
        <v>0.47333333333333338</v>
      </c>
      <c r="CF322" s="114">
        <f t="shared" si="214"/>
        <v>0</v>
      </c>
      <c r="CG322" s="114">
        <f t="shared" si="215"/>
        <v>0</v>
      </c>
      <c r="CH322" s="114">
        <f t="shared" si="216"/>
        <v>0</v>
      </c>
      <c r="CI322"/>
      <c r="CJ322" s="114">
        <v>39</v>
      </c>
      <c r="CK322" s="113">
        <v>29</v>
      </c>
      <c r="CL322" s="113">
        <f t="shared" si="219"/>
        <v>30</v>
      </c>
      <c r="CM322" s="113">
        <f t="shared" si="220"/>
        <v>31</v>
      </c>
      <c r="CN322" s="113">
        <f t="shared" si="221"/>
        <v>32</v>
      </c>
      <c r="DA322" s="88"/>
      <c r="DB322" s="88"/>
      <c r="DC322" s="88"/>
      <c r="DD322" s="88"/>
      <c r="DE322" s="88"/>
      <c r="DF322" s="88"/>
      <c r="DG322" s="88"/>
    </row>
    <row r="323" spans="13:111" x14ac:dyDescent="0.25"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 s="114">
        <f t="shared" si="213"/>
        <v>0.47333333333333338</v>
      </c>
      <c r="CF323" s="114">
        <f t="shared" si="214"/>
        <v>0</v>
      </c>
      <c r="CG323" s="114">
        <f t="shared" si="215"/>
        <v>0</v>
      </c>
      <c r="CH323" s="114">
        <f t="shared" si="216"/>
        <v>0</v>
      </c>
      <c r="CI323"/>
      <c r="CJ323" s="114">
        <v>40</v>
      </c>
      <c r="CK323" s="113">
        <v>1</v>
      </c>
      <c r="CL323" s="113">
        <f t="shared" si="219"/>
        <v>2</v>
      </c>
      <c r="CM323" s="113">
        <f t="shared" si="220"/>
        <v>3</v>
      </c>
      <c r="CN323" s="113">
        <f t="shared" si="221"/>
        <v>4</v>
      </c>
      <c r="DA323" s="88"/>
      <c r="DB323" s="88"/>
      <c r="DC323" s="88"/>
      <c r="DD323" s="88"/>
      <c r="DE323" s="88"/>
      <c r="DF323" s="88"/>
      <c r="DG323" s="88"/>
    </row>
    <row r="324" spans="13:111" x14ac:dyDescent="0.25"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 s="114">
        <f t="shared" si="213"/>
        <v>0.47333333333333338</v>
      </c>
      <c r="CF324" s="114">
        <f t="shared" si="214"/>
        <v>0</v>
      </c>
      <c r="CG324" s="114">
        <f t="shared" si="215"/>
        <v>0</v>
      </c>
      <c r="CH324" s="114">
        <f t="shared" si="216"/>
        <v>0</v>
      </c>
      <c r="CI324"/>
      <c r="CJ324" s="114">
        <v>40</v>
      </c>
      <c r="CK324" s="113">
        <v>5</v>
      </c>
      <c r="CL324" s="113">
        <f t="shared" si="219"/>
        <v>6</v>
      </c>
      <c r="CM324" s="113">
        <f t="shared" si="220"/>
        <v>7</v>
      </c>
      <c r="CN324" s="113">
        <f t="shared" si="221"/>
        <v>8</v>
      </c>
      <c r="DA324" s="88"/>
      <c r="DB324" s="88"/>
      <c r="DC324" s="88"/>
      <c r="DD324" s="88"/>
      <c r="DE324" s="88"/>
      <c r="DF324" s="88"/>
      <c r="DG324" s="88"/>
    </row>
    <row r="325" spans="13:111" x14ac:dyDescent="0.25"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 s="114">
        <f t="shared" si="213"/>
        <v>0.47333333333333338</v>
      </c>
      <c r="CF325" s="114">
        <f t="shared" si="214"/>
        <v>0</v>
      </c>
      <c r="CG325" s="114">
        <f t="shared" si="215"/>
        <v>0</v>
      </c>
      <c r="CH325" s="114">
        <f t="shared" si="216"/>
        <v>0</v>
      </c>
      <c r="CI325"/>
      <c r="CJ325" s="114">
        <v>40</v>
      </c>
      <c r="CK325" s="113">
        <v>9</v>
      </c>
      <c r="CL325" s="113">
        <f t="shared" si="219"/>
        <v>10</v>
      </c>
      <c r="CM325" s="113">
        <f t="shared" si="220"/>
        <v>11</v>
      </c>
      <c r="CN325" s="113">
        <f t="shared" si="221"/>
        <v>12</v>
      </c>
      <c r="DA325" s="88"/>
      <c r="DB325" s="88"/>
      <c r="DC325" s="88"/>
      <c r="DD325" s="88"/>
      <c r="DE325" s="88"/>
      <c r="DF325" s="88"/>
      <c r="DG325" s="88"/>
    </row>
    <row r="326" spans="13:111" x14ac:dyDescent="0.25"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 s="114">
        <f t="shared" si="213"/>
        <v>0.47333333333333338</v>
      </c>
      <c r="CF326" s="114">
        <f t="shared" si="214"/>
        <v>0</v>
      </c>
      <c r="CG326" s="114">
        <f t="shared" si="215"/>
        <v>0</v>
      </c>
      <c r="CH326" s="114">
        <f t="shared" si="216"/>
        <v>0</v>
      </c>
      <c r="CI326"/>
      <c r="CJ326" s="114">
        <v>40</v>
      </c>
      <c r="CK326" s="113">
        <v>13</v>
      </c>
      <c r="CL326" s="113">
        <f t="shared" si="219"/>
        <v>14</v>
      </c>
      <c r="CM326" s="113">
        <f t="shared" si="220"/>
        <v>15</v>
      </c>
      <c r="CN326" s="113">
        <f t="shared" si="221"/>
        <v>16</v>
      </c>
      <c r="DA326" s="88"/>
      <c r="DB326" s="88"/>
      <c r="DC326" s="88"/>
      <c r="DD326" s="88"/>
      <c r="DE326" s="88"/>
      <c r="DF326" s="88"/>
      <c r="DG326" s="88"/>
    </row>
    <row r="327" spans="13:111" x14ac:dyDescent="0.25"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 s="114">
        <f t="shared" si="213"/>
        <v>0.47333333333333338</v>
      </c>
      <c r="CF327" s="114">
        <f t="shared" si="214"/>
        <v>0</v>
      </c>
      <c r="CG327" s="114">
        <f t="shared" si="215"/>
        <v>0</v>
      </c>
      <c r="CH327" s="114">
        <f t="shared" si="216"/>
        <v>0</v>
      </c>
      <c r="CI327"/>
      <c r="CJ327" s="114">
        <v>40</v>
      </c>
      <c r="CK327" s="113">
        <v>17</v>
      </c>
      <c r="CL327" s="113">
        <f t="shared" si="219"/>
        <v>18</v>
      </c>
      <c r="CM327" s="113">
        <f t="shared" si="220"/>
        <v>19</v>
      </c>
      <c r="CN327" s="113">
        <f t="shared" si="221"/>
        <v>20</v>
      </c>
      <c r="DA327" s="88"/>
      <c r="DB327" s="88"/>
      <c r="DC327" s="88"/>
      <c r="DD327" s="88"/>
      <c r="DE327" s="88"/>
      <c r="DF327" s="88"/>
      <c r="DG327" s="88"/>
    </row>
    <row r="328" spans="13:111" x14ac:dyDescent="0.25"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 s="114">
        <f t="shared" si="213"/>
        <v>0.47333333333333338</v>
      </c>
      <c r="CF328" s="114">
        <f t="shared" si="214"/>
        <v>0</v>
      </c>
      <c r="CG328" s="114">
        <f t="shared" si="215"/>
        <v>0</v>
      </c>
      <c r="CH328" s="114">
        <f t="shared" si="216"/>
        <v>0</v>
      </c>
      <c r="CI328"/>
      <c r="CJ328" s="114">
        <v>40</v>
      </c>
      <c r="CK328" s="113">
        <v>21</v>
      </c>
      <c r="CL328" s="113">
        <f t="shared" si="219"/>
        <v>22</v>
      </c>
      <c r="CM328" s="113">
        <f t="shared" si="220"/>
        <v>23</v>
      </c>
      <c r="CN328" s="113">
        <f t="shared" si="221"/>
        <v>24</v>
      </c>
      <c r="DA328" s="88"/>
      <c r="DB328" s="88"/>
      <c r="DC328" s="88"/>
      <c r="DD328" s="88"/>
      <c r="DE328" s="88"/>
      <c r="DF328" s="88"/>
      <c r="DG328" s="88"/>
    </row>
    <row r="329" spans="13:111" x14ac:dyDescent="0.25"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 s="114">
        <f t="shared" si="213"/>
        <v>0.47333333333333338</v>
      </c>
      <c r="CF329" s="114">
        <f t="shared" si="214"/>
        <v>0</v>
      </c>
      <c r="CG329" s="114">
        <f t="shared" si="215"/>
        <v>0</v>
      </c>
      <c r="CH329" s="114">
        <f t="shared" si="216"/>
        <v>0</v>
      </c>
      <c r="CI329"/>
      <c r="CJ329" s="114">
        <v>40</v>
      </c>
      <c r="CK329" s="113">
        <v>25</v>
      </c>
      <c r="CL329" s="113">
        <f t="shared" si="219"/>
        <v>26</v>
      </c>
      <c r="CM329" s="113">
        <f t="shared" si="220"/>
        <v>27</v>
      </c>
      <c r="CN329" s="113">
        <f t="shared" si="221"/>
        <v>28</v>
      </c>
      <c r="DA329" s="88"/>
      <c r="DB329" s="88"/>
      <c r="DC329" s="88"/>
      <c r="DD329" s="88"/>
      <c r="DE329" s="88"/>
      <c r="DF329" s="88"/>
      <c r="DG329" s="88"/>
    </row>
    <row r="330" spans="13:111" x14ac:dyDescent="0.25"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 s="114">
        <f t="shared" si="213"/>
        <v>0.47333333333333338</v>
      </c>
      <c r="CF330" s="114">
        <f t="shared" si="214"/>
        <v>0</v>
      </c>
      <c r="CG330" s="114">
        <f t="shared" si="215"/>
        <v>0</v>
      </c>
      <c r="CH330" s="114">
        <f t="shared" si="216"/>
        <v>0</v>
      </c>
      <c r="CI330"/>
      <c r="CJ330" s="114">
        <v>40</v>
      </c>
      <c r="CK330" s="113">
        <v>29</v>
      </c>
      <c r="CL330" s="113">
        <f t="shared" si="219"/>
        <v>30</v>
      </c>
      <c r="CM330" s="113">
        <f t="shared" si="220"/>
        <v>31</v>
      </c>
      <c r="CN330" s="113">
        <f t="shared" si="221"/>
        <v>32</v>
      </c>
      <c r="DA330" s="88"/>
      <c r="DB330" s="88"/>
      <c r="DC330" s="88"/>
      <c r="DD330" s="88"/>
      <c r="DE330" s="88"/>
      <c r="DF330" s="88"/>
      <c r="DG330" s="88"/>
    </row>
    <row r="331" spans="13:111" x14ac:dyDescent="0.25"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 s="114">
        <f t="shared" si="213"/>
        <v>0.47333333333333338</v>
      </c>
      <c r="CF331" s="114">
        <f t="shared" si="214"/>
        <v>0</v>
      </c>
      <c r="CG331" s="114">
        <f t="shared" si="215"/>
        <v>0</v>
      </c>
      <c r="CH331" s="114">
        <f t="shared" si="216"/>
        <v>0</v>
      </c>
      <c r="CI331"/>
      <c r="CJ331" s="114">
        <v>41</v>
      </c>
      <c r="CK331" s="113">
        <v>1</v>
      </c>
      <c r="CL331" s="113">
        <f t="shared" si="219"/>
        <v>2</v>
      </c>
      <c r="CM331" s="113">
        <f t="shared" si="220"/>
        <v>3</v>
      </c>
      <c r="CN331" s="113">
        <f t="shared" si="221"/>
        <v>4</v>
      </c>
      <c r="DA331" s="88"/>
      <c r="DB331" s="88"/>
      <c r="DC331" s="88"/>
      <c r="DD331" s="88"/>
      <c r="DE331" s="88"/>
      <c r="DF331" s="88"/>
      <c r="DG331" s="88"/>
    </row>
    <row r="332" spans="13:111" x14ac:dyDescent="0.25"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 s="114">
        <f t="shared" ref="CE332:CE395" si="222">INDEX($AW$11:$CB$120,$CJ332,CN332)</f>
        <v>0.47333333333333338</v>
      </c>
      <c r="CF332" s="114">
        <f t="shared" ref="CF332:CF395" si="223">INDEX($AW$11:$CB$120,$CJ332,CK332)</f>
        <v>0</v>
      </c>
      <c r="CG332" s="114">
        <f t="shared" ref="CG332:CG395" si="224">INDEX($AW$11:$CB$120,$CJ332,CL332)</f>
        <v>0</v>
      </c>
      <c r="CH332" s="114">
        <f t="shared" ref="CH332:CH395" si="225">INDEX($AW$11:$CB$120,$CJ332,CM332)</f>
        <v>0</v>
      </c>
      <c r="CI332"/>
      <c r="CJ332" s="114">
        <v>41</v>
      </c>
      <c r="CK332" s="113">
        <v>5</v>
      </c>
      <c r="CL332" s="113">
        <f t="shared" si="219"/>
        <v>6</v>
      </c>
      <c r="CM332" s="113">
        <f t="shared" si="220"/>
        <v>7</v>
      </c>
      <c r="CN332" s="113">
        <f t="shared" si="221"/>
        <v>8</v>
      </c>
      <c r="DA332" s="88"/>
      <c r="DB332" s="88"/>
      <c r="DC332" s="88"/>
      <c r="DD332" s="88"/>
      <c r="DE332" s="88"/>
      <c r="DF332" s="88"/>
      <c r="DG332" s="88"/>
    </row>
    <row r="333" spans="13:111" x14ac:dyDescent="0.25"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 s="114">
        <f t="shared" si="222"/>
        <v>0.47333333333333338</v>
      </c>
      <c r="CF333" s="114">
        <f t="shared" si="223"/>
        <v>0</v>
      </c>
      <c r="CG333" s="114">
        <f t="shared" si="224"/>
        <v>0</v>
      </c>
      <c r="CH333" s="114">
        <f t="shared" si="225"/>
        <v>0</v>
      </c>
      <c r="CI333"/>
      <c r="CJ333" s="114">
        <v>41</v>
      </c>
      <c r="CK333" s="113">
        <v>9</v>
      </c>
      <c r="CL333" s="113">
        <f t="shared" si="219"/>
        <v>10</v>
      </c>
      <c r="CM333" s="113">
        <f t="shared" si="220"/>
        <v>11</v>
      </c>
      <c r="CN333" s="113">
        <f t="shared" si="221"/>
        <v>12</v>
      </c>
      <c r="DA333" s="88"/>
      <c r="DB333" s="88"/>
      <c r="DC333" s="88"/>
      <c r="DD333" s="88"/>
      <c r="DE333" s="88"/>
      <c r="DF333" s="88"/>
      <c r="DG333" s="88"/>
    </row>
    <row r="334" spans="13:111" x14ac:dyDescent="0.25"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 s="114">
        <f t="shared" si="222"/>
        <v>0.47333333333333338</v>
      </c>
      <c r="CF334" s="114">
        <f t="shared" si="223"/>
        <v>0</v>
      </c>
      <c r="CG334" s="114">
        <f t="shared" si="224"/>
        <v>0</v>
      </c>
      <c r="CH334" s="114">
        <f t="shared" si="225"/>
        <v>0</v>
      </c>
      <c r="CI334"/>
      <c r="CJ334" s="114">
        <v>41</v>
      </c>
      <c r="CK334" s="113">
        <v>13</v>
      </c>
      <c r="CL334" s="113">
        <f t="shared" si="219"/>
        <v>14</v>
      </c>
      <c r="CM334" s="113">
        <f t="shared" si="220"/>
        <v>15</v>
      </c>
      <c r="CN334" s="113">
        <f t="shared" si="221"/>
        <v>16</v>
      </c>
      <c r="DA334" s="88"/>
      <c r="DB334" s="88"/>
      <c r="DC334" s="88"/>
      <c r="DD334" s="88"/>
      <c r="DE334" s="88"/>
      <c r="DF334" s="88"/>
      <c r="DG334" s="88"/>
    </row>
    <row r="335" spans="13:111" x14ac:dyDescent="0.25"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 s="114">
        <f t="shared" si="222"/>
        <v>0.47333333333333338</v>
      </c>
      <c r="CF335" s="114">
        <f t="shared" si="223"/>
        <v>0</v>
      </c>
      <c r="CG335" s="114">
        <f t="shared" si="224"/>
        <v>0</v>
      </c>
      <c r="CH335" s="114">
        <f t="shared" si="225"/>
        <v>0</v>
      </c>
      <c r="CI335"/>
      <c r="CJ335" s="114">
        <v>41</v>
      </c>
      <c r="CK335" s="113">
        <v>17</v>
      </c>
      <c r="CL335" s="113">
        <f t="shared" si="219"/>
        <v>18</v>
      </c>
      <c r="CM335" s="113">
        <f t="shared" si="220"/>
        <v>19</v>
      </c>
      <c r="CN335" s="113">
        <f t="shared" si="221"/>
        <v>20</v>
      </c>
      <c r="DA335" s="88"/>
      <c r="DB335" s="88"/>
      <c r="DC335" s="88"/>
      <c r="DD335" s="88"/>
      <c r="DE335" s="88"/>
      <c r="DF335" s="88"/>
      <c r="DG335" s="88"/>
    </row>
    <row r="336" spans="13:111" x14ac:dyDescent="0.25"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 s="114">
        <f t="shared" si="222"/>
        <v>0.47333333333333338</v>
      </c>
      <c r="CF336" s="114">
        <f t="shared" si="223"/>
        <v>0</v>
      </c>
      <c r="CG336" s="114">
        <f t="shared" si="224"/>
        <v>0</v>
      </c>
      <c r="CH336" s="114">
        <f t="shared" si="225"/>
        <v>0</v>
      </c>
      <c r="CI336"/>
      <c r="CJ336" s="114">
        <v>41</v>
      </c>
      <c r="CK336" s="113">
        <v>21</v>
      </c>
      <c r="CL336" s="113">
        <f t="shared" si="219"/>
        <v>22</v>
      </c>
      <c r="CM336" s="113">
        <f t="shared" si="220"/>
        <v>23</v>
      </c>
      <c r="CN336" s="113">
        <f t="shared" si="221"/>
        <v>24</v>
      </c>
      <c r="DA336" s="88"/>
      <c r="DB336" s="88"/>
      <c r="DC336" s="88"/>
      <c r="DD336" s="88"/>
      <c r="DE336" s="88"/>
      <c r="DF336" s="88"/>
      <c r="DG336" s="88"/>
    </row>
    <row r="337" spans="13:111" x14ac:dyDescent="0.25"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 s="114">
        <f t="shared" si="222"/>
        <v>0.47333333333333338</v>
      </c>
      <c r="CF337" s="114">
        <f t="shared" si="223"/>
        <v>0</v>
      </c>
      <c r="CG337" s="114">
        <f t="shared" si="224"/>
        <v>0</v>
      </c>
      <c r="CH337" s="114">
        <f t="shared" si="225"/>
        <v>0</v>
      </c>
      <c r="CI337"/>
      <c r="CJ337" s="114">
        <v>41</v>
      </c>
      <c r="CK337" s="113">
        <v>25</v>
      </c>
      <c r="CL337" s="113">
        <f t="shared" si="219"/>
        <v>26</v>
      </c>
      <c r="CM337" s="113">
        <f t="shared" si="220"/>
        <v>27</v>
      </c>
      <c r="CN337" s="113">
        <f t="shared" si="221"/>
        <v>28</v>
      </c>
      <c r="DA337" s="88"/>
      <c r="DB337" s="88"/>
      <c r="DC337" s="88"/>
      <c r="DD337" s="88"/>
      <c r="DE337" s="88"/>
      <c r="DF337" s="88"/>
      <c r="DG337" s="88"/>
    </row>
    <row r="338" spans="13:111" x14ac:dyDescent="0.25"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 s="114">
        <f t="shared" si="222"/>
        <v>0.47333333333333338</v>
      </c>
      <c r="CF338" s="114">
        <f t="shared" si="223"/>
        <v>0</v>
      </c>
      <c r="CG338" s="114">
        <f t="shared" si="224"/>
        <v>0</v>
      </c>
      <c r="CH338" s="114">
        <f t="shared" si="225"/>
        <v>0</v>
      </c>
      <c r="CI338"/>
      <c r="CJ338" s="114">
        <v>41</v>
      </c>
      <c r="CK338" s="113">
        <v>29</v>
      </c>
      <c r="CL338" s="113">
        <f t="shared" si="219"/>
        <v>30</v>
      </c>
      <c r="CM338" s="113">
        <f t="shared" si="220"/>
        <v>31</v>
      </c>
      <c r="CN338" s="113">
        <f t="shared" si="221"/>
        <v>32</v>
      </c>
      <c r="DA338" s="88"/>
      <c r="DB338" s="88"/>
      <c r="DC338" s="88"/>
      <c r="DD338" s="88"/>
      <c r="DE338" s="88"/>
      <c r="DF338" s="88"/>
      <c r="DG338" s="88"/>
    </row>
    <row r="339" spans="13:111" x14ac:dyDescent="0.25"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 s="114">
        <f t="shared" si="222"/>
        <v>0.47333333333333338</v>
      </c>
      <c r="CF339" s="114">
        <f t="shared" si="223"/>
        <v>0</v>
      </c>
      <c r="CG339" s="114">
        <f t="shared" si="224"/>
        <v>0</v>
      </c>
      <c r="CH339" s="114">
        <f t="shared" si="225"/>
        <v>0</v>
      </c>
      <c r="CI339"/>
      <c r="CJ339" s="114">
        <v>42</v>
      </c>
      <c r="CK339" s="113">
        <v>1</v>
      </c>
      <c r="CL339" s="113">
        <f t="shared" si="219"/>
        <v>2</v>
      </c>
      <c r="CM339" s="113">
        <f t="shared" si="220"/>
        <v>3</v>
      </c>
      <c r="CN339" s="113">
        <f t="shared" si="221"/>
        <v>4</v>
      </c>
      <c r="DA339" s="88"/>
      <c r="DB339" s="88"/>
      <c r="DC339" s="88"/>
      <c r="DD339" s="88"/>
      <c r="DE339" s="88"/>
      <c r="DF339" s="88"/>
      <c r="DG339" s="88"/>
    </row>
    <row r="340" spans="13:111" x14ac:dyDescent="0.25"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 s="114">
        <f t="shared" si="222"/>
        <v>0.47333333333333338</v>
      </c>
      <c r="CF340" s="114">
        <f t="shared" si="223"/>
        <v>0</v>
      </c>
      <c r="CG340" s="114">
        <f t="shared" si="224"/>
        <v>0</v>
      </c>
      <c r="CH340" s="114">
        <f t="shared" si="225"/>
        <v>0</v>
      </c>
      <c r="CI340"/>
      <c r="CJ340" s="114">
        <v>42</v>
      </c>
      <c r="CK340" s="113">
        <v>5</v>
      </c>
      <c r="CL340" s="113">
        <f t="shared" si="219"/>
        <v>6</v>
      </c>
      <c r="CM340" s="113">
        <f t="shared" si="220"/>
        <v>7</v>
      </c>
      <c r="CN340" s="113">
        <f t="shared" si="221"/>
        <v>8</v>
      </c>
      <c r="DA340" s="88"/>
      <c r="DB340" s="88"/>
      <c r="DC340" s="88"/>
      <c r="DD340" s="88"/>
      <c r="DE340" s="88"/>
      <c r="DF340" s="88"/>
      <c r="DG340" s="88"/>
    </row>
    <row r="341" spans="13:111" x14ac:dyDescent="0.25"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 s="114">
        <f t="shared" si="222"/>
        <v>0.47333333333333338</v>
      </c>
      <c r="CF341" s="114">
        <f t="shared" si="223"/>
        <v>0</v>
      </c>
      <c r="CG341" s="114">
        <f t="shared" si="224"/>
        <v>0</v>
      </c>
      <c r="CH341" s="114">
        <f t="shared" si="225"/>
        <v>0</v>
      </c>
      <c r="CI341"/>
      <c r="CJ341" s="114">
        <v>42</v>
      </c>
      <c r="CK341" s="113">
        <v>9</v>
      </c>
      <c r="CL341" s="113">
        <f t="shared" si="219"/>
        <v>10</v>
      </c>
      <c r="CM341" s="113">
        <f t="shared" si="220"/>
        <v>11</v>
      </c>
      <c r="CN341" s="113">
        <f t="shared" si="221"/>
        <v>12</v>
      </c>
      <c r="DA341" s="88"/>
      <c r="DB341" s="88"/>
      <c r="DC341" s="88"/>
      <c r="DD341" s="88"/>
      <c r="DE341" s="88"/>
      <c r="DF341" s="88"/>
      <c r="DG341" s="88"/>
    </row>
    <row r="342" spans="13:111" x14ac:dyDescent="0.25"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 s="114">
        <f t="shared" si="222"/>
        <v>0.47333333333333338</v>
      </c>
      <c r="CF342" s="114">
        <f t="shared" si="223"/>
        <v>0</v>
      </c>
      <c r="CG342" s="114">
        <f t="shared" si="224"/>
        <v>0</v>
      </c>
      <c r="CH342" s="114">
        <f t="shared" si="225"/>
        <v>0</v>
      </c>
      <c r="CI342"/>
      <c r="CJ342" s="114">
        <v>42</v>
      </c>
      <c r="CK342" s="113">
        <v>13</v>
      </c>
      <c r="CL342" s="113">
        <f t="shared" si="219"/>
        <v>14</v>
      </c>
      <c r="CM342" s="113">
        <f t="shared" si="220"/>
        <v>15</v>
      </c>
      <c r="CN342" s="113">
        <f t="shared" si="221"/>
        <v>16</v>
      </c>
      <c r="DA342" s="88"/>
      <c r="DB342" s="88"/>
      <c r="DC342" s="88"/>
      <c r="DD342" s="88"/>
      <c r="DE342" s="88"/>
      <c r="DF342" s="88"/>
      <c r="DG342" s="88"/>
    </row>
    <row r="343" spans="13:111" x14ac:dyDescent="0.25"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 s="114">
        <f t="shared" si="222"/>
        <v>0.47333333333333338</v>
      </c>
      <c r="CF343" s="114">
        <f t="shared" si="223"/>
        <v>0</v>
      </c>
      <c r="CG343" s="114">
        <f t="shared" si="224"/>
        <v>0</v>
      </c>
      <c r="CH343" s="114">
        <f t="shared" si="225"/>
        <v>0</v>
      </c>
      <c r="CI343"/>
      <c r="CJ343" s="114">
        <v>42</v>
      </c>
      <c r="CK343" s="113">
        <v>17</v>
      </c>
      <c r="CL343" s="113">
        <f t="shared" si="219"/>
        <v>18</v>
      </c>
      <c r="CM343" s="113">
        <f t="shared" si="220"/>
        <v>19</v>
      </c>
      <c r="CN343" s="113">
        <f t="shared" si="221"/>
        <v>20</v>
      </c>
      <c r="DA343" s="88"/>
      <c r="DB343" s="88"/>
      <c r="DC343" s="88"/>
      <c r="DD343" s="88"/>
      <c r="DE343" s="88"/>
      <c r="DF343" s="88"/>
      <c r="DG343" s="88"/>
    </row>
    <row r="344" spans="13:111" x14ac:dyDescent="0.25"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 s="114">
        <f t="shared" si="222"/>
        <v>0.47333333333333338</v>
      </c>
      <c r="CF344" s="114">
        <f t="shared" si="223"/>
        <v>0</v>
      </c>
      <c r="CG344" s="114">
        <f t="shared" si="224"/>
        <v>0</v>
      </c>
      <c r="CH344" s="114">
        <f t="shared" si="225"/>
        <v>0</v>
      </c>
      <c r="CI344"/>
      <c r="CJ344" s="114">
        <v>42</v>
      </c>
      <c r="CK344" s="113">
        <v>21</v>
      </c>
      <c r="CL344" s="113">
        <f t="shared" si="219"/>
        <v>22</v>
      </c>
      <c r="CM344" s="113">
        <f t="shared" si="220"/>
        <v>23</v>
      </c>
      <c r="CN344" s="113">
        <f t="shared" si="221"/>
        <v>24</v>
      </c>
      <c r="DA344" s="88"/>
      <c r="DB344" s="88"/>
      <c r="DC344" s="88"/>
      <c r="DD344" s="88"/>
      <c r="DE344" s="88"/>
      <c r="DF344" s="88"/>
      <c r="DG344" s="88"/>
    </row>
    <row r="345" spans="13:111" x14ac:dyDescent="0.25"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 s="114">
        <f t="shared" si="222"/>
        <v>0.47333333333333338</v>
      </c>
      <c r="CF345" s="114">
        <f t="shared" si="223"/>
        <v>0</v>
      </c>
      <c r="CG345" s="114">
        <f t="shared" si="224"/>
        <v>0</v>
      </c>
      <c r="CH345" s="114">
        <f t="shared" si="225"/>
        <v>0</v>
      </c>
      <c r="CI345"/>
      <c r="CJ345" s="114">
        <v>42</v>
      </c>
      <c r="CK345" s="113">
        <v>25</v>
      </c>
      <c r="CL345" s="113">
        <f t="shared" si="219"/>
        <v>26</v>
      </c>
      <c r="CM345" s="113">
        <f t="shared" si="220"/>
        <v>27</v>
      </c>
      <c r="CN345" s="113">
        <f t="shared" si="221"/>
        <v>28</v>
      </c>
      <c r="DA345" s="88"/>
      <c r="DB345" s="88"/>
      <c r="DC345" s="88"/>
      <c r="DD345" s="88"/>
      <c r="DE345" s="88"/>
      <c r="DF345" s="88"/>
      <c r="DG345" s="88"/>
    </row>
    <row r="346" spans="13:111" x14ac:dyDescent="0.25"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 s="114">
        <f t="shared" si="222"/>
        <v>0.47333333333333338</v>
      </c>
      <c r="CF346" s="114">
        <f t="shared" si="223"/>
        <v>0</v>
      </c>
      <c r="CG346" s="114">
        <f t="shared" si="224"/>
        <v>0</v>
      </c>
      <c r="CH346" s="114">
        <f t="shared" si="225"/>
        <v>0</v>
      </c>
      <c r="CI346"/>
      <c r="CJ346" s="114">
        <v>42</v>
      </c>
      <c r="CK346" s="113">
        <v>29</v>
      </c>
      <c r="CL346" s="113">
        <f t="shared" si="219"/>
        <v>30</v>
      </c>
      <c r="CM346" s="113">
        <f t="shared" si="220"/>
        <v>31</v>
      </c>
      <c r="CN346" s="113">
        <f t="shared" si="221"/>
        <v>32</v>
      </c>
      <c r="DA346" s="88"/>
      <c r="DB346" s="88"/>
      <c r="DC346" s="88"/>
      <c r="DD346" s="88"/>
      <c r="DE346" s="88"/>
      <c r="DF346" s="88"/>
      <c r="DG346" s="88"/>
    </row>
    <row r="347" spans="13:111" x14ac:dyDescent="0.25"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 s="114">
        <f t="shared" si="222"/>
        <v>0.47333333333333338</v>
      </c>
      <c r="CF347" s="114">
        <f t="shared" si="223"/>
        <v>0</v>
      </c>
      <c r="CG347" s="114">
        <f t="shared" si="224"/>
        <v>0</v>
      </c>
      <c r="CH347" s="114">
        <f t="shared" si="225"/>
        <v>0</v>
      </c>
      <c r="CI347"/>
      <c r="CJ347" s="114">
        <v>43</v>
      </c>
      <c r="CK347" s="113">
        <v>1</v>
      </c>
      <c r="CL347" s="113">
        <f t="shared" si="219"/>
        <v>2</v>
      </c>
      <c r="CM347" s="113">
        <f t="shared" si="220"/>
        <v>3</v>
      </c>
      <c r="CN347" s="113">
        <f t="shared" si="221"/>
        <v>4</v>
      </c>
      <c r="DA347" s="88"/>
      <c r="DB347" s="88"/>
      <c r="DC347" s="88"/>
      <c r="DD347" s="88"/>
      <c r="DE347" s="88"/>
      <c r="DF347" s="88"/>
      <c r="DG347" s="88"/>
    </row>
    <row r="348" spans="13:111" x14ac:dyDescent="0.25"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 s="114">
        <f t="shared" si="222"/>
        <v>0.47333333333333338</v>
      </c>
      <c r="CF348" s="114">
        <f t="shared" si="223"/>
        <v>0</v>
      </c>
      <c r="CG348" s="114">
        <f t="shared" si="224"/>
        <v>0</v>
      </c>
      <c r="CH348" s="114">
        <f t="shared" si="225"/>
        <v>0</v>
      </c>
      <c r="CI348"/>
      <c r="CJ348" s="114">
        <v>43</v>
      </c>
      <c r="CK348" s="113">
        <v>5</v>
      </c>
      <c r="CL348" s="113">
        <f t="shared" si="219"/>
        <v>6</v>
      </c>
      <c r="CM348" s="113">
        <f t="shared" si="220"/>
        <v>7</v>
      </c>
      <c r="CN348" s="113">
        <f t="shared" si="221"/>
        <v>8</v>
      </c>
      <c r="DA348" s="88"/>
      <c r="DB348" s="88"/>
      <c r="DC348" s="88"/>
      <c r="DD348" s="88"/>
      <c r="DE348" s="88"/>
      <c r="DF348" s="88"/>
      <c r="DG348" s="88"/>
    </row>
    <row r="349" spans="13:111" x14ac:dyDescent="0.25"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 s="114">
        <f t="shared" si="222"/>
        <v>0.47333333333333338</v>
      </c>
      <c r="CF349" s="114">
        <f t="shared" si="223"/>
        <v>0</v>
      </c>
      <c r="CG349" s="114">
        <f t="shared" si="224"/>
        <v>0</v>
      </c>
      <c r="CH349" s="114">
        <f t="shared" si="225"/>
        <v>0</v>
      </c>
      <c r="CI349"/>
      <c r="CJ349" s="114">
        <v>43</v>
      </c>
      <c r="CK349" s="113">
        <v>9</v>
      </c>
      <c r="CL349" s="113">
        <f t="shared" si="219"/>
        <v>10</v>
      </c>
      <c r="CM349" s="113">
        <f t="shared" si="220"/>
        <v>11</v>
      </c>
      <c r="CN349" s="113">
        <f t="shared" si="221"/>
        <v>12</v>
      </c>
      <c r="DA349" s="88"/>
      <c r="DB349" s="88"/>
      <c r="DC349" s="88"/>
      <c r="DD349" s="88"/>
      <c r="DE349" s="88"/>
      <c r="DF349" s="88"/>
      <c r="DG349" s="88"/>
    </row>
    <row r="350" spans="13:111" x14ac:dyDescent="0.25"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 s="114">
        <f t="shared" si="222"/>
        <v>0.47333333333333338</v>
      </c>
      <c r="CF350" s="114">
        <f t="shared" si="223"/>
        <v>0</v>
      </c>
      <c r="CG350" s="114">
        <f t="shared" si="224"/>
        <v>0</v>
      </c>
      <c r="CH350" s="114">
        <f t="shared" si="225"/>
        <v>0</v>
      </c>
      <c r="CI350"/>
      <c r="CJ350" s="114">
        <v>43</v>
      </c>
      <c r="CK350" s="113">
        <v>13</v>
      </c>
      <c r="CL350" s="113">
        <f t="shared" si="219"/>
        <v>14</v>
      </c>
      <c r="CM350" s="113">
        <f t="shared" si="220"/>
        <v>15</v>
      </c>
      <c r="CN350" s="113">
        <f t="shared" si="221"/>
        <v>16</v>
      </c>
      <c r="DA350" s="88"/>
      <c r="DB350" s="88"/>
      <c r="DC350" s="88"/>
      <c r="DD350" s="88"/>
      <c r="DE350" s="88"/>
      <c r="DF350" s="88"/>
      <c r="DG350" s="88"/>
    </row>
    <row r="351" spans="13:111" x14ac:dyDescent="0.25"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 s="114">
        <f t="shared" si="222"/>
        <v>0.47333333333333338</v>
      </c>
      <c r="CF351" s="114">
        <f t="shared" si="223"/>
        <v>0</v>
      </c>
      <c r="CG351" s="114">
        <f t="shared" si="224"/>
        <v>0</v>
      </c>
      <c r="CH351" s="114">
        <f t="shared" si="225"/>
        <v>0</v>
      </c>
      <c r="CI351"/>
      <c r="CJ351" s="114">
        <v>43</v>
      </c>
      <c r="CK351" s="113">
        <v>17</v>
      </c>
      <c r="CL351" s="113">
        <f t="shared" si="219"/>
        <v>18</v>
      </c>
      <c r="CM351" s="113">
        <f t="shared" si="220"/>
        <v>19</v>
      </c>
      <c r="CN351" s="113">
        <f t="shared" si="221"/>
        <v>20</v>
      </c>
      <c r="DA351" s="88"/>
      <c r="DB351" s="88"/>
      <c r="DC351" s="88"/>
      <c r="DD351" s="88"/>
      <c r="DE351" s="88"/>
      <c r="DF351" s="88"/>
      <c r="DG351" s="88"/>
    </row>
    <row r="352" spans="13:111" x14ac:dyDescent="0.25"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 s="114">
        <f t="shared" si="222"/>
        <v>0.47333333333333338</v>
      </c>
      <c r="CF352" s="114">
        <f t="shared" si="223"/>
        <v>0</v>
      </c>
      <c r="CG352" s="114">
        <f t="shared" si="224"/>
        <v>0</v>
      </c>
      <c r="CH352" s="114">
        <f t="shared" si="225"/>
        <v>0</v>
      </c>
      <c r="CI352"/>
      <c r="CJ352" s="114">
        <v>43</v>
      </c>
      <c r="CK352" s="113">
        <v>21</v>
      </c>
      <c r="CL352" s="113">
        <f t="shared" si="219"/>
        <v>22</v>
      </c>
      <c r="CM352" s="113">
        <f t="shared" si="220"/>
        <v>23</v>
      </c>
      <c r="CN352" s="113">
        <f t="shared" si="221"/>
        <v>24</v>
      </c>
      <c r="DA352" s="88"/>
      <c r="DB352" s="88"/>
      <c r="DC352" s="88"/>
      <c r="DD352" s="88"/>
      <c r="DE352" s="88"/>
      <c r="DF352" s="88"/>
      <c r="DG352" s="88"/>
    </row>
    <row r="353" spans="13:111" x14ac:dyDescent="0.25"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 s="114">
        <f t="shared" si="222"/>
        <v>0.47333333333333338</v>
      </c>
      <c r="CF353" s="114">
        <f t="shared" si="223"/>
        <v>0</v>
      </c>
      <c r="CG353" s="114">
        <f t="shared" si="224"/>
        <v>0</v>
      </c>
      <c r="CH353" s="114">
        <f t="shared" si="225"/>
        <v>0</v>
      </c>
      <c r="CI353"/>
      <c r="CJ353" s="114">
        <v>43</v>
      </c>
      <c r="CK353" s="113">
        <v>25</v>
      </c>
      <c r="CL353" s="113">
        <f t="shared" si="219"/>
        <v>26</v>
      </c>
      <c r="CM353" s="113">
        <f t="shared" si="220"/>
        <v>27</v>
      </c>
      <c r="CN353" s="113">
        <f t="shared" si="221"/>
        <v>28</v>
      </c>
      <c r="DA353" s="88"/>
      <c r="DB353" s="88"/>
      <c r="DC353" s="88"/>
      <c r="DD353" s="88"/>
      <c r="DE353" s="88"/>
      <c r="DF353" s="88"/>
      <c r="DG353" s="88"/>
    </row>
    <row r="354" spans="13:111" x14ac:dyDescent="0.25"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 s="114">
        <f t="shared" si="222"/>
        <v>0.47333333333333338</v>
      </c>
      <c r="CF354" s="114">
        <f t="shared" si="223"/>
        <v>0</v>
      </c>
      <c r="CG354" s="114">
        <f t="shared" si="224"/>
        <v>0</v>
      </c>
      <c r="CH354" s="114">
        <f t="shared" si="225"/>
        <v>0</v>
      </c>
      <c r="CI354"/>
      <c r="CJ354" s="114">
        <v>43</v>
      </c>
      <c r="CK354" s="113">
        <v>29</v>
      </c>
      <c r="CL354" s="113">
        <f t="shared" si="219"/>
        <v>30</v>
      </c>
      <c r="CM354" s="113">
        <f t="shared" si="220"/>
        <v>31</v>
      </c>
      <c r="CN354" s="113">
        <f t="shared" si="221"/>
        <v>32</v>
      </c>
      <c r="DA354" s="88"/>
      <c r="DB354" s="88"/>
      <c r="DC354" s="88"/>
      <c r="DD354" s="88"/>
      <c r="DE354" s="88"/>
      <c r="DF354" s="88"/>
      <c r="DG354" s="88"/>
    </row>
    <row r="355" spans="13:111" x14ac:dyDescent="0.25"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 s="114">
        <f t="shared" si="222"/>
        <v>0.47333333333333338</v>
      </c>
      <c r="CF355" s="114">
        <f t="shared" si="223"/>
        <v>0</v>
      </c>
      <c r="CG355" s="114">
        <f t="shared" si="224"/>
        <v>0</v>
      </c>
      <c r="CH355" s="114">
        <f t="shared" si="225"/>
        <v>0</v>
      </c>
      <c r="CI355"/>
      <c r="CJ355" s="114">
        <v>44</v>
      </c>
      <c r="CK355" s="113">
        <v>1</v>
      </c>
      <c r="CL355" s="113">
        <f t="shared" si="219"/>
        <v>2</v>
      </c>
      <c r="CM355" s="113">
        <f t="shared" si="220"/>
        <v>3</v>
      </c>
      <c r="CN355" s="113">
        <f t="shared" si="221"/>
        <v>4</v>
      </c>
      <c r="DA355" s="88"/>
      <c r="DB355" s="88"/>
      <c r="DC355" s="88"/>
      <c r="DD355" s="88"/>
      <c r="DE355" s="88"/>
      <c r="DF355" s="88"/>
      <c r="DG355" s="88"/>
    </row>
    <row r="356" spans="13:111" x14ac:dyDescent="0.25"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 s="114">
        <f t="shared" si="222"/>
        <v>0.47333333333333338</v>
      </c>
      <c r="CF356" s="114">
        <f t="shared" si="223"/>
        <v>0</v>
      </c>
      <c r="CG356" s="114">
        <f t="shared" si="224"/>
        <v>0</v>
      </c>
      <c r="CH356" s="114">
        <f t="shared" si="225"/>
        <v>0</v>
      </c>
      <c r="CI356"/>
      <c r="CJ356" s="114">
        <v>44</v>
      </c>
      <c r="CK356" s="113">
        <v>5</v>
      </c>
      <c r="CL356" s="113">
        <f t="shared" si="219"/>
        <v>6</v>
      </c>
      <c r="CM356" s="113">
        <f t="shared" si="220"/>
        <v>7</v>
      </c>
      <c r="CN356" s="113">
        <f t="shared" si="221"/>
        <v>8</v>
      </c>
      <c r="DA356" s="88"/>
      <c r="DB356" s="88"/>
      <c r="DC356" s="88"/>
      <c r="DD356" s="88"/>
      <c r="DE356" s="88"/>
      <c r="DF356" s="88"/>
      <c r="DG356" s="88"/>
    </row>
    <row r="357" spans="13:111" x14ac:dyDescent="0.25"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 s="114">
        <f t="shared" si="222"/>
        <v>0.47333333333333338</v>
      </c>
      <c r="CF357" s="114">
        <f t="shared" si="223"/>
        <v>0</v>
      </c>
      <c r="CG357" s="114">
        <f t="shared" si="224"/>
        <v>0</v>
      </c>
      <c r="CH357" s="114">
        <f t="shared" si="225"/>
        <v>0</v>
      </c>
      <c r="CI357"/>
      <c r="CJ357" s="114">
        <v>44</v>
      </c>
      <c r="CK357" s="113">
        <v>9</v>
      </c>
      <c r="CL357" s="113">
        <f t="shared" si="219"/>
        <v>10</v>
      </c>
      <c r="CM357" s="113">
        <f t="shared" si="220"/>
        <v>11</v>
      </c>
      <c r="CN357" s="113">
        <f t="shared" si="221"/>
        <v>12</v>
      </c>
      <c r="DA357" s="88"/>
      <c r="DB357" s="88"/>
      <c r="DC357" s="88"/>
      <c r="DD357" s="88"/>
      <c r="DE357" s="88"/>
      <c r="DF357" s="88"/>
      <c r="DG357" s="88"/>
    </row>
    <row r="358" spans="13:111" x14ac:dyDescent="0.25"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 s="114">
        <f t="shared" si="222"/>
        <v>0.47333333333333338</v>
      </c>
      <c r="CF358" s="114">
        <f t="shared" si="223"/>
        <v>0</v>
      </c>
      <c r="CG358" s="114">
        <f t="shared" si="224"/>
        <v>0</v>
      </c>
      <c r="CH358" s="114">
        <f t="shared" si="225"/>
        <v>0</v>
      </c>
      <c r="CI358"/>
      <c r="CJ358" s="114">
        <v>44</v>
      </c>
      <c r="CK358" s="113">
        <v>13</v>
      </c>
      <c r="CL358" s="113">
        <f t="shared" si="219"/>
        <v>14</v>
      </c>
      <c r="CM358" s="113">
        <f t="shared" si="220"/>
        <v>15</v>
      </c>
      <c r="CN358" s="113">
        <f t="shared" si="221"/>
        <v>16</v>
      </c>
      <c r="DA358" s="88"/>
      <c r="DB358" s="88"/>
      <c r="DC358" s="88"/>
      <c r="DD358" s="88"/>
      <c r="DE358" s="88"/>
      <c r="DF358" s="88"/>
      <c r="DG358" s="88"/>
    </row>
    <row r="359" spans="13:111" x14ac:dyDescent="0.25"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 s="114">
        <f t="shared" si="222"/>
        <v>0.47333333333333338</v>
      </c>
      <c r="CF359" s="114">
        <f t="shared" si="223"/>
        <v>0</v>
      </c>
      <c r="CG359" s="114">
        <f t="shared" si="224"/>
        <v>0</v>
      </c>
      <c r="CH359" s="114">
        <f t="shared" si="225"/>
        <v>0</v>
      </c>
      <c r="CI359"/>
      <c r="CJ359" s="114">
        <v>44</v>
      </c>
      <c r="CK359" s="113">
        <v>17</v>
      </c>
      <c r="CL359" s="113">
        <f t="shared" si="219"/>
        <v>18</v>
      </c>
      <c r="CM359" s="113">
        <f t="shared" si="220"/>
        <v>19</v>
      </c>
      <c r="CN359" s="113">
        <f t="shared" si="221"/>
        <v>20</v>
      </c>
      <c r="DA359" s="88"/>
      <c r="DB359" s="88"/>
      <c r="DC359" s="88"/>
      <c r="DD359" s="88"/>
      <c r="DE359" s="88"/>
      <c r="DF359" s="88"/>
      <c r="DG359" s="88"/>
    </row>
    <row r="360" spans="13:111" x14ac:dyDescent="0.25"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 s="114">
        <f t="shared" si="222"/>
        <v>0.47333333333333338</v>
      </c>
      <c r="CF360" s="114">
        <f t="shared" si="223"/>
        <v>0</v>
      </c>
      <c r="CG360" s="114">
        <f t="shared" si="224"/>
        <v>0</v>
      </c>
      <c r="CH360" s="114">
        <f t="shared" si="225"/>
        <v>0</v>
      </c>
      <c r="CI360"/>
      <c r="CJ360" s="114">
        <v>44</v>
      </c>
      <c r="CK360" s="113">
        <v>21</v>
      </c>
      <c r="CL360" s="113">
        <f t="shared" si="219"/>
        <v>22</v>
      </c>
      <c r="CM360" s="113">
        <f t="shared" si="220"/>
        <v>23</v>
      </c>
      <c r="CN360" s="113">
        <f t="shared" si="221"/>
        <v>24</v>
      </c>
      <c r="DA360" s="88"/>
      <c r="DB360" s="88"/>
      <c r="DC360" s="88"/>
      <c r="DD360" s="88"/>
      <c r="DE360" s="88"/>
      <c r="DF360" s="88"/>
      <c r="DG360" s="88"/>
    </row>
    <row r="361" spans="13:111" x14ac:dyDescent="0.25"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 s="114">
        <f t="shared" si="222"/>
        <v>0.47333333333333338</v>
      </c>
      <c r="CF361" s="114">
        <f t="shared" si="223"/>
        <v>0</v>
      </c>
      <c r="CG361" s="114">
        <f t="shared" si="224"/>
        <v>0</v>
      </c>
      <c r="CH361" s="114">
        <f t="shared" si="225"/>
        <v>0</v>
      </c>
      <c r="CI361"/>
      <c r="CJ361" s="114">
        <v>44</v>
      </c>
      <c r="CK361" s="113">
        <v>25</v>
      </c>
      <c r="CL361" s="113">
        <f t="shared" si="219"/>
        <v>26</v>
      </c>
      <c r="CM361" s="113">
        <f t="shared" si="220"/>
        <v>27</v>
      </c>
      <c r="CN361" s="113">
        <f t="shared" si="221"/>
        <v>28</v>
      </c>
      <c r="DA361" s="88"/>
      <c r="DB361" s="88"/>
      <c r="DC361" s="88"/>
      <c r="DD361" s="88"/>
      <c r="DE361" s="88"/>
      <c r="DF361" s="88"/>
      <c r="DG361" s="88"/>
    </row>
    <row r="362" spans="13:111" x14ac:dyDescent="0.25"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 s="114">
        <f t="shared" si="222"/>
        <v>0.47333333333333338</v>
      </c>
      <c r="CF362" s="114">
        <f t="shared" si="223"/>
        <v>0</v>
      </c>
      <c r="CG362" s="114">
        <f t="shared" si="224"/>
        <v>0</v>
      </c>
      <c r="CH362" s="114">
        <f t="shared" si="225"/>
        <v>0</v>
      </c>
      <c r="CI362"/>
      <c r="CJ362" s="114">
        <v>44</v>
      </c>
      <c r="CK362" s="113">
        <v>29</v>
      </c>
      <c r="CL362" s="113">
        <f t="shared" si="219"/>
        <v>30</v>
      </c>
      <c r="CM362" s="113">
        <f t="shared" si="220"/>
        <v>31</v>
      </c>
      <c r="CN362" s="113">
        <f t="shared" si="221"/>
        <v>32</v>
      </c>
      <c r="DA362" s="88"/>
      <c r="DB362" s="88"/>
      <c r="DC362" s="88"/>
      <c r="DD362" s="88"/>
      <c r="DE362" s="88"/>
      <c r="DF362" s="88"/>
      <c r="DG362" s="88"/>
    </row>
    <row r="363" spans="13:111" x14ac:dyDescent="0.25"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 s="114">
        <f t="shared" si="222"/>
        <v>0.47333333333333338</v>
      </c>
      <c r="CF363" s="114">
        <f t="shared" si="223"/>
        <v>0</v>
      </c>
      <c r="CG363" s="114">
        <f t="shared" si="224"/>
        <v>0</v>
      </c>
      <c r="CH363" s="114">
        <f t="shared" si="225"/>
        <v>0</v>
      </c>
      <c r="CI363"/>
      <c r="CJ363" s="114">
        <v>45</v>
      </c>
      <c r="CK363" s="113">
        <v>1</v>
      </c>
      <c r="CL363" s="113">
        <f t="shared" si="219"/>
        <v>2</v>
      </c>
      <c r="CM363" s="113">
        <f t="shared" si="220"/>
        <v>3</v>
      </c>
      <c r="CN363" s="113">
        <f t="shared" si="221"/>
        <v>4</v>
      </c>
      <c r="DA363" s="88"/>
      <c r="DB363" s="88"/>
      <c r="DC363" s="88"/>
      <c r="DD363" s="88"/>
      <c r="DE363" s="88"/>
      <c r="DF363" s="88"/>
      <c r="DG363" s="88"/>
    </row>
    <row r="364" spans="13:111" x14ac:dyDescent="0.25"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 s="114">
        <f t="shared" si="222"/>
        <v>0.47333333333333338</v>
      </c>
      <c r="CF364" s="114">
        <f t="shared" si="223"/>
        <v>0</v>
      </c>
      <c r="CG364" s="114">
        <f t="shared" si="224"/>
        <v>0</v>
      </c>
      <c r="CH364" s="114">
        <f t="shared" si="225"/>
        <v>0</v>
      </c>
      <c r="CI364"/>
      <c r="CJ364" s="114">
        <v>45</v>
      </c>
      <c r="CK364" s="113">
        <v>5</v>
      </c>
      <c r="CL364" s="113">
        <f t="shared" si="219"/>
        <v>6</v>
      </c>
      <c r="CM364" s="113">
        <f t="shared" si="220"/>
        <v>7</v>
      </c>
      <c r="CN364" s="113">
        <f t="shared" si="221"/>
        <v>8</v>
      </c>
      <c r="DG364" s="88"/>
    </row>
    <row r="365" spans="13:111" x14ac:dyDescent="0.25"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 s="114">
        <f t="shared" si="222"/>
        <v>0.47333333333333338</v>
      </c>
      <c r="CF365" s="114">
        <f t="shared" si="223"/>
        <v>0</v>
      </c>
      <c r="CG365" s="114">
        <f t="shared" si="224"/>
        <v>0</v>
      </c>
      <c r="CH365" s="114">
        <f t="shared" si="225"/>
        <v>0</v>
      </c>
      <c r="CI365"/>
      <c r="CJ365" s="114">
        <v>45</v>
      </c>
      <c r="CK365" s="113">
        <v>9</v>
      </c>
      <c r="CL365" s="113">
        <f t="shared" si="219"/>
        <v>10</v>
      </c>
      <c r="CM365" s="113">
        <f t="shared" si="220"/>
        <v>11</v>
      </c>
      <c r="CN365" s="113">
        <f t="shared" si="221"/>
        <v>12</v>
      </c>
    </row>
    <row r="366" spans="13:111" x14ac:dyDescent="0.25"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 s="114">
        <f t="shared" si="222"/>
        <v>0.47333333333333338</v>
      </c>
      <c r="CF366" s="114">
        <f t="shared" si="223"/>
        <v>0</v>
      </c>
      <c r="CG366" s="114">
        <f t="shared" si="224"/>
        <v>0</v>
      </c>
      <c r="CH366" s="114">
        <f t="shared" si="225"/>
        <v>0</v>
      </c>
      <c r="CI366"/>
      <c r="CJ366" s="114">
        <v>45</v>
      </c>
      <c r="CK366" s="113">
        <v>13</v>
      </c>
      <c r="CL366" s="113">
        <f t="shared" si="219"/>
        <v>14</v>
      </c>
      <c r="CM366" s="113">
        <f t="shared" si="220"/>
        <v>15</v>
      </c>
      <c r="CN366" s="113">
        <f t="shared" si="221"/>
        <v>16</v>
      </c>
    </row>
    <row r="367" spans="13:111" x14ac:dyDescent="0.25"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 s="114">
        <f t="shared" si="222"/>
        <v>0.47333333333333338</v>
      </c>
      <c r="CF367" s="114">
        <f t="shared" si="223"/>
        <v>0</v>
      </c>
      <c r="CG367" s="114">
        <f t="shared" si="224"/>
        <v>0</v>
      </c>
      <c r="CH367" s="114">
        <f t="shared" si="225"/>
        <v>0</v>
      </c>
      <c r="CI367"/>
      <c r="CJ367" s="114">
        <v>45</v>
      </c>
      <c r="CK367" s="113">
        <v>17</v>
      </c>
      <c r="CL367" s="113">
        <f t="shared" si="219"/>
        <v>18</v>
      </c>
      <c r="CM367" s="113">
        <f t="shared" si="220"/>
        <v>19</v>
      </c>
      <c r="CN367" s="113">
        <f t="shared" si="221"/>
        <v>20</v>
      </c>
    </row>
    <row r="368" spans="13:111" x14ac:dyDescent="0.25"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 s="114">
        <f t="shared" si="222"/>
        <v>0.47333333333333338</v>
      </c>
      <c r="CF368" s="114">
        <f t="shared" si="223"/>
        <v>0</v>
      </c>
      <c r="CG368" s="114">
        <f t="shared" si="224"/>
        <v>0</v>
      </c>
      <c r="CH368" s="114">
        <f t="shared" si="225"/>
        <v>0</v>
      </c>
      <c r="CI368"/>
      <c r="CJ368" s="114">
        <v>45</v>
      </c>
      <c r="CK368" s="113">
        <v>21</v>
      </c>
      <c r="CL368" s="113">
        <f t="shared" si="219"/>
        <v>22</v>
      </c>
      <c r="CM368" s="113">
        <f t="shared" si="220"/>
        <v>23</v>
      </c>
      <c r="CN368" s="113">
        <f t="shared" si="221"/>
        <v>24</v>
      </c>
    </row>
    <row r="369" spans="13:92" x14ac:dyDescent="0.25"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 s="114">
        <f t="shared" si="222"/>
        <v>0.47333333333333338</v>
      </c>
      <c r="CF369" s="114">
        <f t="shared" si="223"/>
        <v>0</v>
      </c>
      <c r="CG369" s="114">
        <f t="shared" si="224"/>
        <v>0</v>
      </c>
      <c r="CH369" s="114">
        <f t="shared" si="225"/>
        <v>0</v>
      </c>
      <c r="CI369"/>
      <c r="CJ369" s="114">
        <v>45</v>
      </c>
      <c r="CK369" s="113">
        <v>25</v>
      </c>
      <c r="CL369" s="113">
        <f t="shared" si="219"/>
        <v>26</v>
      </c>
      <c r="CM369" s="113">
        <f t="shared" si="220"/>
        <v>27</v>
      </c>
      <c r="CN369" s="113">
        <f t="shared" si="221"/>
        <v>28</v>
      </c>
    </row>
    <row r="370" spans="13:92" x14ac:dyDescent="0.25"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 s="114">
        <f t="shared" si="222"/>
        <v>0.47333333333333338</v>
      </c>
      <c r="CF370" s="114">
        <f t="shared" si="223"/>
        <v>0</v>
      </c>
      <c r="CG370" s="114">
        <f t="shared" si="224"/>
        <v>0</v>
      </c>
      <c r="CH370" s="114">
        <f t="shared" si="225"/>
        <v>0</v>
      </c>
      <c r="CI370"/>
      <c r="CJ370" s="114">
        <v>45</v>
      </c>
      <c r="CK370" s="113">
        <v>29</v>
      </c>
      <c r="CL370" s="113">
        <f t="shared" si="219"/>
        <v>30</v>
      </c>
      <c r="CM370" s="113">
        <f t="shared" si="220"/>
        <v>31</v>
      </c>
      <c r="CN370" s="113">
        <f t="shared" si="221"/>
        <v>32</v>
      </c>
    </row>
    <row r="371" spans="13:92" x14ac:dyDescent="0.25"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 s="114">
        <f t="shared" si="222"/>
        <v>0.47333333333333338</v>
      </c>
      <c r="CF371" s="114">
        <f t="shared" si="223"/>
        <v>0</v>
      </c>
      <c r="CG371" s="114">
        <f t="shared" si="224"/>
        <v>0</v>
      </c>
      <c r="CH371" s="114">
        <f t="shared" si="225"/>
        <v>0</v>
      </c>
      <c r="CI371"/>
      <c r="CJ371" s="114">
        <v>46</v>
      </c>
      <c r="CK371" s="113">
        <v>1</v>
      </c>
      <c r="CL371" s="113">
        <f t="shared" ref="CL371:CL434" si="226">CK371+1</f>
        <v>2</v>
      </c>
      <c r="CM371" s="113">
        <f t="shared" ref="CM371:CM434" si="227">CL371+1</f>
        <v>3</v>
      </c>
      <c r="CN371" s="113">
        <f t="shared" ref="CN371:CN434" si="228">CM371+1</f>
        <v>4</v>
      </c>
    </row>
    <row r="372" spans="13:92" x14ac:dyDescent="0.25"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 s="114">
        <f t="shared" si="222"/>
        <v>0.47333333333333338</v>
      </c>
      <c r="CF372" s="114">
        <f t="shared" si="223"/>
        <v>0</v>
      </c>
      <c r="CG372" s="114">
        <f t="shared" si="224"/>
        <v>0</v>
      </c>
      <c r="CH372" s="114">
        <f t="shared" si="225"/>
        <v>0</v>
      </c>
      <c r="CI372"/>
      <c r="CJ372" s="114">
        <v>46</v>
      </c>
      <c r="CK372" s="113">
        <v>5</v>
      </c>
      <c r="CL372" s="113">
        <f t="shared" si="226"/>
        <v>6</v>
      </c>
      <c r="CM372" s="113">
        <f t="shared" si="227"/>
        <v>7</v>
      </c>
      <c r="CN372" s="113">
        <f t="shared" si="228"/>
        <v>8</v>
      </c>
    </row>
    <row r="373" spans="13:92" x14ac:dyDescent="0.25"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 s="114">
        <f t="shared" si="222"/>
        <v>0.47333333333333338</v>
      </c>
      <c r="CF373" s="114">
        <f t="shared" si="223"/>
        <v>0</v>
      </c>
      <c r="CG373" s="114">
        <f t="shared" si="224"/>
        <v>0</v>
      </c>
      <c r="CH373" s="114">
        <f t="shared" si="225"/>
        <v>0</v>
      </c>
      <c r="CI373"/>
      <c r="CJ373" s="114">
        <v>46</v>
      </c>
      <c r="CK373" s="113">
        <v>9</v>
      </c>
      <c r="CL373" s="113">
        <f t="shared" si="226"/>
        <v>10</v>
      </c>
      <c r="CM373" s="113">
        <f t="shared" si="227"/>
        <v>11</v>
      </c>
      <c r="CN373" s="113">
        <f t="shared" si="228"/>
        <v>12</v>
      </c>
    </row>
    <row r="374" spans="13:92" x14ac:dyDescent="0.25"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 s="114">
        <f t="shared" si="222"/>
        <v>0.47333333333333338</v>
      </c>
      <c r="CF374" s="114">
        <f t="shared" si="223"/>
        <v>0</v>
      </c>
      <c r="CG374" s="114">
        <f t="shared" si="224"/>
        <v>0</v>
      </c>
      <c r="CH374" s="114">
        <f t="shared" si="225"/>
        <v>0</v>
      </c>
      <c r="CI374"/>
      <c r="CJ374" s="114">
        <v>46</v>
      </c>
      <c r="CK374" s="113">
        <v>13</v>
      </c>
      <c r="CL374" s="113">
        <f t="shared" si="226"/>
        <v>14</v>
      </c>
      <c r="CM374" s="113">
        <f t="shared" si="227"/>
        <v>15</v>
      </c>
      <c r="CN374" s="113">
        <f t="shared" si="228"/>
        <v>16</v>
      </c>
    </row>
    <row r="375" spans="13:92" x14ac:dyDescent="0.25"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 s="114">
        <f t="shared" si="222"/>
        <v>0.47333333333333338</v>
      </c>
      <c r="CF375" s="114">
        <f t="shared" si="223"/>
        <v>0</v>
      </c>
      <c r="CG375" s="114">
        <f t="shared" si="224"/>
        <v>0</v>
      </c>
      <c r="CH375" s="114">
        <f t="shared" si="225"/>
        <v>0</v>
      </c>
      <c r="CI375"/>
      <c r="CJ375" s="114">
        <v>46</v>
      </c>
      <c r="CK375" s="113">
        <v>17</v>
      </c>
      <c r="CL375" s="113">
        <f t="shared" si="226"/>
        <v>18</v>
      </c>
      <c r="CM375" s="113">
        <f t="shared" si="227"/>
        <v>19</v>
      </c>
      <c r="CN375" s="113">
        <f t="shared" si="228"/>
        <v>20</v>
      </c>
    </row>
    <row r="376" spans="13:92" x14ac:dyDescent="0.25"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 s="114">
        <f t="shared" si="222"/>
        <v>0.47333333333333338</v>
      </c>
      <c r="CF376" s="114">
        <f t="shared" si="223"/>
        <v>0</v>
      </c>
      <c r="CG376" s="114">
        <f t="shared" si="224"/>
        <v>0</v>
      </c>
      <c r="CH376" s="114">
        <f t="shared" si="225"/>
        <v>0</v>
      </c>
      <c r="CI376"/>
      <c r="CJ376" s="114">
        <v>46</v>
      </c>
      <c r="CK376" s="113">
        <v>21</v>
      </c>
      <c r="CL376" s="113">
        <f t="shared" si="226"/>
        <v>22</v>
      </c>
      <c r="CM376" s="113">
        <f t="shared" si="227"/>
        <v>23</v>
      </c>
      <c r="CN376" s="113">
        <f t="shared" si="228"/>
        <v>24</v>
      </c>
    </row>
    <row r="377" spans="13:92" x14ac:dyDescent="0.25"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 s="114">
        <f t="shared" si="222"/>
        <v>0.47333333333333338</v>
      </c>
      <c r="CF377" s="114">
        <f t="shared" si="223"/>
        <v>0</v>
      </c>
      <c r="CG377" s="114">
        <f t="shared" si="224"/>
        <v>0</v>
      </c>
      <c r="CH377" s="114">
        <f t="shared" si="225"/>
        <v>0</v>
      </c>
      <c r="CI377"/>
      <c r="CJ377" s="114">
        <v>46</v>
      </c>
      <c r="CK377" s="113">
        <v>25</v>
      </c>
      <c r="CL377" s="113">
        <f t="shared" si="226"/>
        <v>26</v>
      </c>
      <c r="CM377" s="113">
        <f t="shared" si="227"/>
        <v>27</v>
      </c>
      <c r="CN377" s="113">
        <f t="shared" si="228"/>
        <v>28</v>
      </c>
    </row>
    <row r="378" spans="13:92" x14ac:dyDescent="0.25"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 s="114">
        <f t="shared" si="222"/>
        <v>0.47333333333333338</v>
      </c>
      <c r="CF378" s="114">
        <f t="shared" si="223"/>
        <v>0</v>
      </c>
      <c r="CG378" s="114">
        <f t="shared" si="224"/>
        <v>0</v>
      </c>
      <c r="CH378" s="114">
        <f t="shared" si="225"/>
        <v>0</v>
      </c>
      <c r="CI378"/>
      <c r="CJ378" s="114">
        <v>46</v>
      </c>
      <c r="CK378" s="113">
        <v>29</v>
      </c>
      <c r="CL378" s="113">
        <f t="shared" si="226"/>
        <v>30</v>
      </c>
      <c r="CM378" s="113">
        <f t="shared" si="227"/>
        <v>31</v>
      </c>
      <c r="CN378" s="113">
        <f t="shared" si="228"/>
        <v>32</v>
      </c>
    </row>
    <row r="379" spans="13:92" x14ac:dyDescent="0.25"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 s="114">
        <f t="shared" si="222"/>
        <v>0.47333333333333338</v>
      </c>
      <c r="CF379" s="114">
        <f t="shared" si="223"/>
        <v>0</v>
      </c>
      <c r="CG379" s="114">
        <f t="shared" si="224"/>
        <v>0</v>
      </c>
      <c r="CH379" s="114">
        <f t="shared" si="225"/>
        <v>0</v>
      </c>
      <c r="CI379"/>
      <c r="CJ379" s="114">
        <v>47</v>
      </c>
      <c r="CK379" s="113">
        <v>1</v>
      </c>
      <c r="CL379" s="113">
        <f t="shared" si="226"/>
        <v>2</v>
      </c>
      <c r="CM379" s="113">
        <f t="shared" si="227"/>
        <v>3</v>
      </c>
      <c r="CN379" s="113">
        <f t="shared" si="228"/>
        <v>4</v>
      </c>
    </row>
    <row r="380" spans="13:92" x14ac:dyDescent="0.25"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 s="114">
        <f t="shared" si="222"/>
        <v>0.47333333333333338</v>
      </c>
      <c r="CF380" s="114">
        <f t="shared" si="223"/>
        <v>0</v>
      </c>
      <c r="CG380" s="114">
        <f t="shared" si="224"/>
        <v>0</v>
      </c>
      <c r="CH380" s="114">
        <f t="shared" si="225"/>
        <v>0</v>
      </c>
      <c r="CI380"/>
      <c r="CJ380" s="114">
        <v>47</v>
      </c>
      <c r="CK380" s="113">
        <v>5</v>
      </c>
      <c r="CL380" s="113">
        <f t="shared" si="226"/>
        <v>6</v>
      </c>
      <c r="CM380" s="113">
        <f t="shared" si="227"/>
        <v>7</v>
      </c>
      <c r="CN380" s="113">
        <f t="shared" si="228"/>
        <v>8</v>
      </c>
    </row>
    <row r="381" spans="13:92" x14ac:dyDescent="0.25"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 s="114">
        <f t="shared" si="222"/>
        <v>0.47333333333333338</v>
      </c>
      <c r="CF381" s="114">
        <f t="shared" si="223"/>
        <v>0</v>
      </c>
      <c r="CG381" s="114">
        <f t="shared" si="224"/>
        <v>0</v>
      </c>
      <c r="CH381" s="114">
        <f t="shared" si="225"/>
        <v>0</v>
      </c>
      <c r="CI381"/>
      <c r="CJ381" s="114">
        <v>47</v>
      </c>
      <c r="CK381" s="113">
        <v>9</v>
      </c>
      <c r="CL381" s="113">
        <f t="shared" si="226"/>
        <v>10</v>
      </c>
      <c r="CM381" s="113">
        <f t="shared" si="227"/>
        <v>11</v>
      </c>
      <c r="CN381" s="113">
        <f t="shared" si="228"/>
        <v>12</v>
      </c>
    </row>
    <row r="382" spans="13:92" x14ac:dyDescent="0.25"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 s="114">
        <f t="shared" si="222"/>
        <v>0.47333333333333338</v>
      </c>
      <c r="CF382" s="114">
        <f t="shared" si="223"/>
        <v>0</v>
      </c>
      <c r="CG382" s="114">
        <f t="shared" si="224"/>
        <v>0</v>
      </c>
      <c r="CH382" s="114">
        <f t="shared" si="225"/>
        <v>0</v>
      </c>
      <c r="CI382"/>
      <c r="CJ382" s="114">
        <v>47</v>
      </c>
      <c r="CK382" s="113">
        <v>13</v>
      </c>
      <c r="CL382" s="113">
        <f t="shared" si="226"/>
        <v>14</v>
      </c>
      <c r="CM382" s="113">
        <f t="shared" si="227"/>
        <v>15</v>
      </c>
      <c r="CN382" s="113">
        <f t="shared" si="228"/>
        <v>16</v>
      </c>
    </row>
    <row r="383" spans="13:92" x14ac:dyDescent="0.25"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 s="114">
        <f t="shared" si="222"/>
        <v>0.47333333333333338</v>
      </c>
      <c r="CF383" s="114">
        <f t="shared" si="223"/>
        <v>0</v>
      </c>
      <c r="CG383" s="114">
        <f t="shared" si="224"/>
        <v>0</v>
      </c>
      <c r="CH383" s="114">
        <f t="shared" si="225"/>
        <v>0</v>
      </c>
      <c r="CI383"/>
      <c r="CJ383" s="114">
        <v>47</v>
      </c>
      <c r="CK383" s="113">
        <v>17</v>
      </c>
      <c r="CL383" s="113">
        <f t="shared" si="226"/>
        <v>18</v>
      </c>
      <c r="CM383" s="113">
        <f t="shared" si="227"/>
        <v>19</v>
      </c>
      <c r="CN383" s="113">
        <f t="shared" si="228"/>
        <v>20</v>
      </c>
    </row>
    <row r="384" spans="13:92" x14ac:dyDescent="0.25"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 s="114">
        <f t="shared" si="222"/>
        <v>0.47333333333333338</v>
      </c>
      <c r="CF384" s="114">
        <f t="shared" si="223"/>
        <v>0</v>
      </c>
      <c r="CG384" s="114">
        <f t="shared" si="224"/>
        <v>0</v>
      </c>
      <c r="CH384" s="114">
        <f t="shared" si="225"/>
        <v>0</v>
      </c>
      <c r="CI384"/>
      <c r="CJ384" s="114">
        <v>47</v>
      </c>
      <c r="CK384" s="113">
        <v>21</v>
      </c>
      <c r="CL384" s="113">
        <f t="shared" si="226"/>
        <v>22</v>
      </c>
      <c r="CM384" s="113">
        <f t="shared" si="227"/>
        <v>23</v>
      </c>
      <c r="CN384" s="113">
        <f t="shared" si="228"/>
        <v>24</v>
      </c>
    </row>
    <row r="385" spans="13:92" x14ac:dyDescent="0.25"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 s="114">
        <f t="shared" si="222"/>
        <v>0.47333333333333338</v>
      </c>
      <c r="CF385" s="114">
        <f t="shared" si="223"/>
        <v>0</v>
      </c>
      <c r="CG385" s="114">
        <f t="shared" si="224"/>
        <v>0</v>
      </c>
      <c r="CH385" s="114">
        <f t="shared" si="225"/>
        <v>0</v>
      </c>
      <c r="CI385"/>
      <c r="CJ385" s="114">
        <v>47</v>
      </c>
      <c r="CK385" s="113">
        <v>25</v>
      </c>
      <c r="CL385" s="113">
        <f t="shared" si="226"/>
        <v>26</v>
      </c>
      <c r="CM385" s="113">
        <f t="shared" si="227"/>
        <v>27</v>
      </c>
      <c r="CN385" s="113">
        <f t="shared" si="228"/>
        <v>28</v>
      </c>
    </row>
    <row r="386" spans="13:92" x14ac:dyDescent="0.25"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 s="114">
        <f t="shared" si="222"/>
        <v>0.47333333333333338</v>
      </c>
      <c r="CF386" s="114">
        <f t="shared" si="223"/>
        <v>0</v>
      </c>
      <c r="CG386" s="114">
        <f t="shared" si="224"/>
        <v>0</v>
      </c>
      <c r="CH386" s="114">
        <f t="shared" si="225"/>
        <v>0</v>
      </c>
      <c r="CI386"/>
      <c r="CJ386" s="114">
        <v>47</v>
      </c>
      <c r="CK386" s="113">
        <v>29</v>
      </c>
      <c r="CL386" s="113">
        <f t="shared" si="226"/>
        <v>30</v>
      </c>
      <c r="CM386" s="113">
        <f t="shared" si="227"/>
        <v>31</v>
      </c>
      <c r="CN386" s="113">
        <f t="shared" si="228"/>
        <v>32</v>
      </c>
    </row>
    <row r="387" spans="13:92" x14ac:dyDescent="0.25"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 s="114">
        <f t="shared" si="222"/>
        <v>0.47333333333333338</v>
      </c>
      <c r="CF387" s="114">
        <f t="shared" si="223"/>
        <v>0</v>
      </c>
      <c r="CG387" s="114">
        <f t="shared" si="224"/>
        <v>0</v>
      </c>
      <c r="CH387" s="114">
        <f t="shared" si="225"/>
        <v>0</v>
      </c>
      <c r="CI387"/>
      <c r="CJ387" s="114">
        <v>48</v>
      </c>
      <c r="CK387" s="113">
        <v>1</v>
      </c>
      <c r="CL387" s="113">
        <f t="shared" si="226"/>
        <v>2</v>
      </c>
      <c r="CM387" s="113">
        <f t="shared" si="227"/>
        <v>3</v>
      </c>
      <c r="CN387" s="113">
        <f t="shared" si="228"/>
        <v>4</v>
      </c>
    </row>
    <row r="388" spans="13:92" x14ac:dyDescent="0.25"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 s="114">
        <f t="shared" si="222"/>
        <v>0.47333333333333338</v>
      </c>
      <c r="CF388" s="114">
        <f t="shared" si="223"/>
        <v>0</v>
      </c>
      <c r="CG388" s="114">
        <f t="shared" si="224"/>
        <v>0</v>
      </c>
      <c r="CH388" s="114">
        <f t="shared" si="225"/>
        <v>0</v>
      </c>
      <c r="CI388"/>
      <c r="CJ388" s="114">
        <v>48</v>
      </c>
      <c r="CK388" s="113">
        <v>5</v>
      </c>
      <c r="CL388" s="113">
        <f t="shared" si="226"/>
        <v>6</v>
      </c>
      <c r="CM388" s="113">
        <f t="shared" si="227"/>
        <v>7</v>
      </c>
      <c r="CN388" s="113">
        <f t="shared" si="228"/>
        <v>8</v>
      </c>
    </row>
    <row r="389" spans="13:92" x14ac:dyDescent="0.25"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 s="114">
        <f t="shared" si="222"/>
        <v>0.47333333333333338</v>
      </c>
      <c r="CF389" s="114">
        <f t="shared" si="223"/>
        <v>0</v>
      </c>
      <c r="CG389" s="114">
        <f t="shared" si="224"/>
        <v>0</v>
      </c>
      <c r="CH389" s="114">
        <f t="shared" si="225"/>
        <v>0</v>
      </c>
      <c r="CI389"/>
      <c r="CJ389" s="114">
        <v>48</v>
      </c>
      <c r="CK389" s="113">
        <v>9</v>
      </c>
      <c r="CL389" s="113">
        <f t="shared" si="226"/>
        <v>10</v>
      </c>
      <c r="CM389" s="113">
        <f t="shared" si="227"/>
        <v>11</v>
      </c>
      <c r="CN389" s="113">
        <f t="shared" si="228"/>
        <v>12</v>
      </c>
    </row>
    <row r="390" spans="13:92" x14ac:dyDescent="0.25"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 s="114">
        <f t="shared" si="222"/>
        <v>0.47333333333333338</v>
      </c>
      <c r="CF390" s="114">
        <f t="shared" si="223"/>
        <v>0</v>
      </c>
      <c r="CG390" s="114">
        <f t="shared" si="224"/>
        <v>0</v>
      </c>
      <c r="CH390" s="114">
        <f t="shared" si="225"/>
        <v>0</v>
      </c>
      <c r="CI390"/>
      <c r="CJ390" s="114">
        <v>48</v>
      </c>
      <c r="CK390" s="113">
        <v>13</v>
      </c>
      <c r="CL390" s="113">
        <f t="shared" si="226"/>
        <v>14</v>
      </c>
      <c r="CM390" s="113">
        <f t="shared" si="227"/>
        <v>15</v>
      </c>
      <c r="CN390" s="113">
        <f t="shared" si="228"/>
        <v>16</v>
      </c>
    </row>
    <row r="391" spans="13:92" x14ac:dyDescent="0.25"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 s="114">
        <f t="shared" si="222"/>
        <v>0.47333333333333338</v>
      </c>
      <c r="CF391" s="114">
        <f t="shared" si="223"/>
        <v>0</v>
      </c>
      <c r="CG391" s="114">
        <f t="shared" si="224"/>
        <v>0</v>
      </c>
      <c r="CH391" s="114">
        <f t="shared" si="225"/>
        <v>0</v>
      </c>
      <c r="CI391"/>
      <c r="CJ391" s="114">
        <v>48</v>
      </c>
      <c r="CK391" s="113">
        <v>17</v>
      </c>
      <c r="CL391" s="113">
        <f t="shared" si="226"/>
        <v>18</v>
      </c>
      <c r="CM391" s="113">
        <f t="shared" si="227"/>
        <v>19</v>
      </c>
      <c r="CN391" s="113">
        <f t="shared" si="228"/>
        <v>20</v>
      </c>
    </row>
    <row r="392" spans="13:92" x14ac:dyDescent="0.25"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 s="114">
        <f t="shared" si="222"/>
        <v>0.47333333333333338</v>
      </c>
      <c r="CF392" s="114">
        <f t="shared" si="223"/>
        <v>0</v>
      </c>
      <c r="CG392" s="114">
        <f t="shared" si="224"/>
        <v>0</v>
      </c>
      <c r="CH392" s="114">
        <f t="shared" si="225"/>
        <v>0</v>
      </c>
      <c r="CI392"/>
      <c r="CJ392" s="114">
        <v>48</v>
      </c>
      <c r="CK392" s="113">
        <v>21</v>
      </c>
      <c r="CL392" s="113">
        <f t="shared" si="226"/>
        <v>22</v>
      </c>
      <c r="CM392" s="113">
        <f t="shared" si="227"/>
        <v>23</v>
      </c>
      <c r="CN392" s="113">
        <f t="shared" si="228"/>
        <v>24</v>
      </c>
    </row>
    <row r="393" spans="13:92" x14ac:dyDescent="0.25"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 s="114">
        <f t="shared" si="222"/>
        <v>0.47333333333333338</v>
      </c>
      <c r="CF393" s="114">
        <f t="shared" si="223"/>
        <v>0</v>
      </c>
      <c r="CG393" s="114">
        <f t="shared" si="224"/>
        <v>0</v>
      </c>
      <c r="CH393" s="114">
        <f t="shared" si="225"/>
        <v>0</v>
      </c>
      <c r="CI393"/>
      <c r="CJ393" s="114">
        <v>48</v>
      </c>
      <c r="CK393" s="113">
        <v>25</v>
      </c>
      <c r="CL393" s="113">
        <f t="shared" si="226"/>
        <v>26</v>
      </c>
      <c r="CM393" s="113">
        <f t="shared" si="227"/>
        <v>27</v>
      </c>
      <c r="CN393" s="113">
        <f t="shared" si="228"/>
        <v>28</v>
      </c>
    </row>
    <row r="394" spans="13:92" x14ac:dyDescent="0.25"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 s="114">
        <f t="shared" si="222"/>
        <v>0.47333333333333338</v>
      </c>
      <c r="CF394" s="114">
        <f t="shared" si="223"/>
        <v>0</v>
      </c>
      <c r="CG394" s="114">
        <f t="shared" si="224"/>
        <v>0</v>
      </c>
      <c r="CH394" s="114">
        <f t="shared" si="225"/>
        <v>0</v>
      </c>
      <c r="CI394"/>
      <c r="CJ394" s="114">
        <v>48</v>
      </c>
      <c r="CK394" s="113">
        <v>29</v>
      </c>
      <c r="CL394" s="113">
        <f t="shared" si="226"/>
        <v>30</v>
      </c>
      <c r="CM394" s="113">
        <f t="shared" si="227"/>
        <v>31</v>
      </c>
      <c r="CN394" s="113">
        <f t="shared" si="228"/>
        <v>32</v>
      </c>
    </row>
    <row r="395" spans="13:92" x14ac:dyDescent="0.25"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 s="114">
        <f t="shared" si="222"/>
        <v>0.47333333333333338</v>
      </c>
      <c r="CF395" s="114">
        <f t="shared" si="223"/>
        <v>0</v>
      </c>
      <c r="CG395" s="114">
        <f t="shared" si="224"/>
        <v>0</v>
      </c>
      <c r="CH395" s="114">
        <f t="shared" si="225"/>
        <v>0</v>
      </c>
      <c r="CI395"/>
      <c r="CJ395" s="114">
        <v>49</v>
      </c>
      <c r="CK395" s="113">
        <v>1</v>
      </c>
      <c r="CL395" s="113">
        <f t="shared" si="226"/>
        <v>2</v>
      </c>
      <c r="CM395" s="113">
        <f t="shared" si="227"/>
        <v>3</v>
      </c>
      <c r="CN395" s="113">
        <f t="shared" si="228"/>
        <v>4</v>
      </c>
    </row>
    <row r="396" spans="13:92" x14ac:dyDescent="0.25"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 s="114">
        <f t="shared" ref="CE396:CE459" si="229">INDEX($AW$11:$CB$120,$CJ396,CN396)</f>
        <v>0.47333333333333338</v>
      </c>
      <c r="CF396" s="114">
        <f t="shared" ref="CF396:CF459" si="230">INDEX($AW$11:$CB$120,$CJ396,CK396)</f>
        <v>0</v>
      </c>
      <c r="CG396" s="114">
        <f t="shared" ref="CG396:CG459" si="231">INDEX($AW$11:$CB$120,$CJ396,CL396)</f>
        <v>0</v>
      </c>
      <c r="CH396" s="114">
        <f t="shared" ref="CH396:CH459" si="232">INDEX($AW$11:$CB$120,$CJ396,CM396)</f>
        <v>0</v>
      </c>
      <c r="CI396"/>
      <c r="CJ396" s="114">
        <v>49</v>
      </c>
      <c r="CK396" s="113">
        <v>5</v>
      </c>
      <c r="CL396" s="113">
        <f t="shared" si="226"/>
        <v>6</v>
      </c>
      <c r="CM396" s="113">
        <f t="shared" si="227"/>
        <v>7</v>
      </c>
      <c r="CN396" s="113">
        <f t="shared" si="228"/>
        <v>8</v>
      </c>
    </row>
    <row r="397" spans="13:92" x14ac:dyDescent="0.25"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 s="114">
        <f t="shared" si="229"/>
        <v>0.47333333333333338</v>
      </c>
      <c r="CF397" s="114">
        <f t="shared" si="230"/>
        <v>0</v>
      </c>
      <c r="CG397" s="114">
        <f t="shared" si="231"/>
        <v>0</v>
      </c>
      <c r="CH397" s="114">
        <f t="shared" si="232"/>
        <v>0</v>
      </c>
      <c r="CI397"/>
      <c r="CJ397" s="114">
        <v>49</v>
      </c>
      <c r="CK397" s="113">
        <v>9</v>
      </c>
      <c r="CL397" s="113">
        <f t="shared" si="226"/>
        <v>10</v>
      </c>
      <c r="CM397" s="113">
        <f t="shared" si="227"/>
        <v>11</v>
      </c>
      <c r="CN397" s="113">
        <f t="shared" si="228"/>
        <v>12</v>
      </c>
    </row>
    <row r="398" spans="13:92" x14ac:dyDescent="0.25"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 s="114">
        <f t="shared" si="229"/>
        <v>0.47333333333333338</v>
      </c>
      <c r="CF398" s="114">
        <f t="shared" si="230"/>
        <v>0</v>
      </c>
      <c r="CG398" s="114">
        <f t="shared" si="231"/>
        <v>0</v>
      </c>
      <c r="CH398" s="114">
        <f t="shared" si="232"/>
        <v>0</v>
      </c>
      <c r="CI398"/>
      <c r="CJ398" s="114">
        <v>49</v>
      </c>
      <c r="CK398" s="113">
        <v>13</v>
      </c>
      <c r="CL398" s="113">
        <f t="shared" si="226"/>
        <v>14</v>
      </c>
      <c r="CM398" s="113">
        <f t="shared" si="227"/>
        <v>15</v>
      </c>
      <c r="CN398" s="113">
        <f t="shared" si="228"/>
        <v>16</v>
      </c>
    </row>
    <row r="399" spans="13:92" x14ac:dyDescent="0.25"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 s="114">
        <f t="shared" si="229"/>
        <v>0.47333333333333338</v>
      </c>
      <c r="CF399" s="114">
        <f t="shared" si="230"/>
        <v>0</v>
      </c>
      <c r="CG399" s="114">
        <f t="shared" si="231"/>
        <v>0</v>
      </c>
      <c r="CH399" s="114">
        <f t="shared" si="232"/>
        <v>0</v>
      </c>
      <c r="CI399"/>
      <c r="CJ399" s="114">
        <v>49</v>
      </c>
      <c r="CK399" s="113">
        <v>17</v>
      </c>
      <c r="CL399" s="113">
        <f t="shared" si="226"/>
        <v>18</v>
      </c>
      <c r="CM399" s="113">
        <f t="shared" si="227"/>
        <v>19</v>
      </c>
      <c r="CN399" s="113">
        <f t="shared" si="228"/>
        <v>20</v>
      </c>
    </row>
    <row r="400" spans="13:92" x14ac:dyDescent="0.25"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 s="114">
        <f t="shared" si="229"/>
        <v>0.47333333333333338</v>
      </c>
      <c r="CF400" s="114">
        <f t="shared" si="230"/>
        <v>0</v>
      </c>
      <c r="CG400" s="114">
        <f t="shared" si="231"/>
        <v>0</v>
      </c>
      <c r="CH400" s="114">
        <f t="shared" si="232"/>
        <v>0</v>
      </c>
      <c r="CI400"/>
      <c r="CJ400" s="114">
        <v>49</v>
      </c>
      <c r="CK400" s="113">
        <v>21</v>
      </c>
      <c r="CL400" s="113">
        <f t="shared" si="226"/>
        <v>22</v>
      </c>
      <c r="CM400" s="113">
        <f t="shared" si="227"/>
        <v>23</v>
      </c>
      <c r="CN400" s="113">
        <f t="shared" si="228"/>
        <v>24</v>
      </c>
    </row>
    <row r="401" spans="13:92" x14ac:dyDescent="0.25"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 s="114">
        <f t="shared" si="229"/>
        <v>0.47333333333333338</v>
      </c>
      <c r="CF401" s="114">
        <f t="shared" si="230"/>
        <v>0</v>
      </c>
      <c r="CG401" s="114">
        <f t="shared" si="231"/>
        <v>0</v>
      </c>
      <c r="CH401" s="114">
        <f t="shared" si="232"/>
        <v>0</v>
      </c>
      <c r="CI401"/>
      <c r="CJ401" s="114">
        <v>49</v>
      </c>
      <c r="CK401" s="113">
        <v>25</v>
      </c>
      <c r="CL401" s="113">
        <f t="shared" si="226"/>
        <v>26</v>
      </c>
      <c r="CM401" s="113">
        <f t="shared" si="227"/>
        <v>27</v>
      </c>
      <c r="CN401" s="113">
        <f t="shared" si="228"/>
        <v>28</v>
      </c>
    </row>
    <row r="402" spans="13:92" x14ac:dyDescent="0.25"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 s="114">
        <f t="shared" si="229"/>
        <v>0.47333333333333338</v>
      </c>
      <c r="CF402" s="114">
        <f t="shared" si="230"/>
        <v>0</v>
      </c>
      <c r="CG402" s="114">
        <f t="shared" si="231"/>
        <v>0</v>
      </c>
      <c r="CH402" s="114">
        <f t="shared" si="232"/>
        <v>0</v>
      </c>
      <c r="CI402"/>
      <c r="CJ402" s="114">
        <v>49</v>
      </c>
      <c r="CK402" s="113">
        <v>29</v>
      </c>
      <c r="CL402" s="113">
        <f t="shared" si="226"/>
        <v>30</v>
      </c>
      <c r="CM402" s="113">
        <f t="shared" si="227"/>
        <v>31</v>
      </c>
      <c r="CN402" s="113">
        <f t="shared" si="228"/>
        <v>32</v>
      </c>
    </row>
    <row r="403" spans="13:92" x14ac:dyDescent="0.25"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 s="114">
        <f t="shared" si="229"/>
        <v>0.47333333333333338</v>
      </c>
      <c r="CF403" s="114">
        <f t="shared" si="230"/>
        <v>0</v>
      </c>
      <c r="CG403" s="114">
        <f t="shared" si="231"/>
        <v>0</v>
      </c>
      <c r="CH403" s="114">
        <f t="shared" si="232"/>
        <v>0</v>
      </c>
      <c r="CI403"/>
      <c r="CJ403" s="114">
        <v>50</v>
      </c>
      <c r="CK403" s="113">
        <v>1</v>
      </c>
      <c r="CL403" s="113">
        <f t="shared" si="226"/>
        <v>2</v>
      </c>
      <c r="CM403" s="113">
        <f t="shared" si="227"/>
        <v>3</v>
      </c>
      <c r="CN403" s="113">
        <f t="shared" si="228"/>
        <v>4</v>
      </c>
    </row>
    <row r="404" spans="13:92" x14ac:dyDescent="0.25"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 s="114">
        <f t="shared" si="229"/>
        <v>0.47333333333333338</v>
      </c>
      <c r="CF404" s="114">
        <f t="shared" si="230"/>
        <v>0</v>
      </c>
      <c r="CG404" s="114">
        <f t="shared" si="231"/>
        <v>0</v>
      </c>
      <c r="CH404" s="114">
        <f t="shared" si="232"/>
        <v>0</v>
      </c>
      <c r="CI404"/>
      <c r="CJ404" s="114">
        <v>50</v>
      </c>
      <c r="CK404" s="113">
        <v>5</v>
      </c>
      <c r="CL404" s="113">
        <f t="shared" si="226"/>
        <v>6</v>
      </c>
      <c r="CM404" s="113">
        <f t="shared" si="227"/>
        <v>7</v>
      </c>
      <c r="CN404" s="113">
        <f t="shared" si="228"/>
        <v>8</v>
      </c>
    </row>
    <row r="405" spans="13:92" x14ac:dyDescent="0.25"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 s="114">
        <f t="shared" si="229"/>
        <v>0.47333333333333338</v>
      </c>
      <c r="CF405" s="114">
        <f t="shared" si="230"/>
        <v>0</v>
      </c>
      <c r="CG405" s="114">
        <f t="shared" si="231"/>
        <v>0</v>
      </c>
      <c r="CH405" s="114">
        <f t="shared" si="232"/>
        <v>0</v>
      </c>
      <c r="CI405"/>
      <c r="CJ405" s="114">
        <v>50</v>
      </c>
      <c r="CK405" s="113">
        <v>9</v>
      </c>
      <c r="CL405" s="113">
        <f t="shared" si="226"/>
        <v>10</v>
      </c>
      <c r="CM405" s="113">
        <f t="shared" si="227"/>
        <v>11</v>
      </c>
      <c r="CN405" s="113">
        <f t="shared" si="228"/>
        <v>12</v>
      </c>
    </row>
    <row r="406" spans="13:92" x14ac:dyDescent="0.25"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 s="114">
        <f t="shared" si="229"/>
        <v>0.47333333333333338</v>
      </c>
      <c r="CF406" s="114">
        <f t="shared" si="230"/>
        <v>0</v>
      </c>
      <c r="CG406" s="114">
        <f t="shared" si="231"/>
        <v>0</v>
      </c>
      <c r="CH406" s="114">
        <f t="shared" si="232"/>
        <v>0</v>
      </c>
      <c r="CI406"/>
      <c r="CJ406" s="114">
        <v>50</v>
      </c>
      <c r="CK406" s="113">
        <v>13</v>
      </c>
      <c r="CL406" s="113">
        <f t="shared" si="226"/>
        <v>14</v>
      </c>
      <c r="CM406" s="113">
        <f t="shared" si="227"/>
        <v>15</v>
      </c>
      <c r="CN406" s="113">
        <f t="shared" si="228"/>
        <v>16</v>
      </c>
    </row>
    <row r="407" spans="13:92" x14ac:dyDescent="0.25"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 s="114">
        <f t="shared" si="229"/>
        <v>0.47333333333333338</v>
      </c>
      <c r="CF407" s="114">
        <f t="shared" si="230"/>
        <v>0</v>
      </c>
      <c r="CG407" s="114">
        <f t="shared" si="231"/>
        <v>0</v>
      </c>
      <c r="CH407" s="114">
        <f t="shared" si="232"/>
        <v>0</v>
      </c>
      <c r="CI407"/>
      <c r="CJ407" s="114">
        <v>50</v>
      </c>
      <c r="CK407" s="113">
        <v>17</v>
      </c>
      <c r="CL407" s="113">
        <f t="shared" si="226"/>
        <v>18</v>
      </c>
      <c r="CM407" s="113">
        <f t="shared" si="227"/>
        <v>19</v>
      </c>
      <c r="CN407" s="113">
        <f t="shared" si="228"/>
        <v>20</v>
      </c>
    </row>
    <row r="408" spans="13:92" x14ac:dyDescent="0.25"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 s="114">
        <f t="shared" si="229"/>
        <v>0.47333333333333338</v>
      </c>
      <c r="CF408" s="114">
        <f t="shared" si="230"/>
        <v>0</v>
      </c>
      <c r="CG408" s="114">
        <f t="shared" si="231"/>
        <v>0</v>
      </c>
      <c r="CH408" s="114">
        <f t="shared" si="232"/>
        <v>0</v>
      </c>
      <c r="CI408"/>
      <c r="CJ408" s="114">
        <v>50</v>
      </c>
      <c r="CK408" s="113">
        <v>21</v>
      </c>
      <c r="CL408" s="113">
        <f t="shared" si="226"/>
        <v>22</v>
      </c>
      <c r="CM408" s="113">
        <f t="shared" si="227"/>
        <v>23</v>
      </c>
      <c r="CN408" s="113">
        <f t="shared" si="228"/>
        <v>24</v>
      </c>
    </row>
    <row r="409" spans="13:92" x14ac:dyDescent="0.25"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 s="114">
        <f t="shared" si="229"/>
        <v>0.47333333333333338</v>
      </c>
      <c r="CF409" s="114">
        <f t="shared" si="230"/>
        <v>0</v>
      </c>
      <c r="CG409" s="114">
        <f t="shared" si="231"/>
        <v>0</v>
      </c>
      <c r="CH409" s="114">
        <f t="shared" si="232"/>
        <v>0</v>
      </c>
      <c r="CI409"/>
      <c r="CJ409" s="114">
        <v>50</v>
      </c>
      <c r="CK409" s="113">
        <v>25</v>
      </c>
      <c r="CL409" s="113">
        <f t="shared" si="226"/>
        <v>26</v>
      </c>
      <c r="CM409" s="113">
        <f t="shared" si="227"/>
        <v>27</v>
      </c>
      <c r="CN409" s="113">
        <f t="shared" si="228"/>
        <v>28</v>
      </c>
    </row>
    <row r="410" spans="13:92" x14ac:dyDescent="0.25"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 s="114">
        <f t="shared" si="229"/>
        <v>0.47333333333333338</v>
      </c>
      <c r="CF410" s="114">
        <f t="shared" si="230"/>
        <v>0</v>
      </c>
      <c r="CG410" s="114">
        <f t="shared" si="231"/>
        <v>0</v>
      </c>
      <c r="CH410" s="114">
        <f t="shared" si="232"/>
        <v>0</v>
      </c>
      <c r="CI410"/>
      <c r="CJ410" s="114">
        <v>50</v>
      </c>
      <c r="CK410" s="113">
        <v>29</v>
      </c>
      <c r="CL410" s="113">
        <f t="shared" si="226"/>
        <v>30</v>
      </c>
      <c r="CM410" s="113">
        <f t="shared" si="227"/>
        <v>31</v>
      </c>
      <c r="CN410" s="113">
        <f t="shared" si="228"/>
        <v>32</v>
      </c>
    </row>
    <row r="411" spans="13:92" x14ac:dyDescent="0.25"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 s="114">
        <f t="shared" si="229"/>
        <v>0.47333333333333338</v>
      </c>
      <c r="CF411" s="114">
        <f t="shared" si="230"/>
        <v>0</v>
      </c>
      <c r="CG411" s="114">
        <f t="shared" si="231"/>
        <v>0</v>
      </c>
      <c r="CH411" s="114">
        <f t="shared" si="232"/>
        <v>0</v>
      </c>
      <c r="CI411"/>
      <c r="CJ411" s="114">
        <v>51</v>
      </c>
      <c r="CK411" s="113">
        <v>1</v>
      </c>
      <c r="CL411" s="113">
        <f t="shared" si="226"/>
        <v>2</v>
      </c>
      <c r="CM411" s="113">
        <f t="shared" si="227"/>
        <v>3</v>
      </c>
      <c r="CN411" s="113">
        <f t="shared" si="228"/>
        <v>4</v>
      </c>
    </row>
    <row r="412" spans="13:92" x14ac:dyDescent="0.25"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 s="114">
        <f t="shared" si="229"/>
        <v>0.47333333333333338</v>
      </c>
      <c r="CF412" s="114">
        <f t="shared" si="230"/>
        <v>0</v>
      </c>
      <c r="CG412" s="114">
        <f t="shared" si="231"/>
        <v>0</v>
      </c>
      <c r="CH412" s="114">
        <f t="shared" si="232"/>
        <v>0</v>
      </c>
      <c r="CI412"/>
      <c r="CJ412" s="114">
        <v>51</v>
      </c>
      <c r="CK412" s="113">
        <v>5</v>
      </c>
      <c r="CL412" s="113">
        <f t="shared" si="226"/>
        <v>6</v>
      </c>
      <c r="CM412" s="113">
        <f t="shared" si="227"/>
        <v>7</v>
      </c>
      <c r="CN412" s="113">
        <f t="shared" si="228"/>
        <v>8</v>
      </c>
    </row>
    <row r="413" spans="13:92" x14ac:dyDescent="0.25"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 s="114">
        <f t="shared" si="229"/>
        <v>0.47333333333333338</v>
      </c>
      <c r="CF413" s="114">
        <f t="shared" si="230"/>
        <v>0</v>
      </c>
      <c r="CG413" s="114">
        <f t="shared" si="231"/>
        <v>0</v>
      </c>
      <c r="CH413" s="114">
        <f t="shared" si="232"/>
        <v>0</v>
      </c>
      <c r="CI413"/>
      <c r="CJ413" s="114">
        <v>51</v>
      </c>
      <c r="CK413" s="113">
        <v>9</v>
      </c>
      <c r="CL413" s="113">
        <f t="shared" si="226"/>
        <v>10</v>
      </c>
      <c r="CM413" s="113">
        <f t="shared" si="227"/>
        <v>11</v>
      </c>
      <c r="CN413" s="113">
        <f t="shared" si="228"/>
        <v>12</v>
      </c>
    </row>
    <row r="414" spans="13:92" x14ac:dyDescent="0.25"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 s="114">
        <f t="shared" si="229"/>
        <v>0.47333333333333338</v>
      </c>
      <c r="CF414" s="114">
        <f t="shared" si="230"/>
        <v>0</v>
      </c>
      <c r="CG414" s="114">
        <f t="shared" si="231"/>
        <v>0</v>
      </c>
      <c r="CH414" s="114">
        <f t="shared" si="232"/>
        <v>0</v>
      </c>
      <c r="CI414"/>
      <c r="CJ414" s="114">
        <v>51</v>
      </c>
      <c r="CK414" s="113">
        <v>13</v>
      </c>
      <c r="CL414" s="113">
        <f t="shared" si="226"/>
        <v>14</v>
      </c>
      <c r="CM414" s="113">
        <f t="shared" si="227"/>
        <v>15</v>
      </c>
      <c r="CN414" s="113">
        <f t="shared" si="228"/>
        <v>16</v>
      </c>
    </row>
    <row r="415" spans="13:92" x14ac:dyDescent="0.25"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 s="114">
        <f t="shared" si="229"/>
        <v>0.47333333333333338</v>
      </c>
      <c r="CF415" s="114">
        <f t="shared" si="230"/>
        <v>0</v>
      </c>
      <c r="CG415" s="114">
        <f t="shared" si="231"/>
        <v>0</v>
      </c>
      <c r="CH415" s="114">
        <f t="shared" si="232"/>
        <v>0</v>
      </c>
      <c r="CI415"/>
      <c r="CJ415" s="114">
        <v>51</v>
      </c>
      <c r="CK415" s="113">
        <v>17</v>
      </c>
      <c r="CL415" s="113">
        <f t="shared" si="226"/>
        <v>18</v>
      </c>
      <c r="CM415" s="113">
        <f t="shared" si="227"/>
        <v>19</v>
      </c>
      <c r="CN415" s="113">
        <f t="shared" si="228"/>
        <v>20</v>
      </c>
    </row>
    <row r="416" spans="13:92" x14ac:dyDescent="0.25"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 s="114">
        <f t="shared" si="229"/>
        <v>0.47333333333333338</v>
      </c>
      <c r="CF416" s="114">
        <f t="shared" si="230"/>
        <v>0</v>
      </c>
      <c r="CG416" s="114">
        <f t="shared" si="231"/>
        <v>0</v>
      </c>
      <c r="CH416" s="114">
        <f t="shared" si="232"/>
        <v>0</v>
      </c>
      <c r="CI416"/>
      <c r="CJ416" s="114">
        <v>51</v>
      </c>
      <c r="CK416" s="113">
        <v>21</v>
      </c>
      <c r="CL416" s="113">
        <f t="shared" si="226"/>
        <v>22</v>
      </c>
      <c r="CM416" s="113">
        <f t="shared" si="227"/>
        <v>23</v>
      </c>
      <c r="CN416" s="113">
        <f t="shared" si="228"/>
        <v>24</v>
      </c>
    </row>
    <row r="417" spans="13:92" x14ac:dyDescent="0.25"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 s="114">
        <f t="shared" si="229"/>
        <v>0.47333333333333338</v>
      </c>
      <c r="CF417" s="114">
        <f t="shared" si="230"/>
        <v>0</v>
      </c>
      <c r="CG417" s="114">
        <f t="shared" si="231"/>
        <v>0</v>
      </c>
      <c r="CH417" s="114">
        <f t="shared" si="232"/>
        <v>0</v>
      </c>
      <c r="CI417"/>
      <c r="CJ417" s="114">
        <v>51</v>
      </c>
      <c r="CK417" s="113">
        <v>25</v>
      </c>
      <c r="CL417" s="113">
        <f t="shared" si="226"/>
        <v>26</v>
      </c>
      <c r="CM417" s="113">
        <f t="shared" si="227"/>
        <v>27</v>
      </c>
      <c r="CN417" s="113">
        <f t="shared" si="228"/>
        <v>28</v>
      </c>
    </row>
    <row r="418" spans="13:92" x14ac:dyDescent="0.25"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 s="114">
        <f t="shared" si="229"/>
        <v>0.47333333333333338</v>
      </c>
      <c r="CF418" s="114">
        <f t="shared" si="230"/>
        <v>0</v>
      </c>
      <c r="CG418" s="114">
        <f t="shared" si="231"/>
        <v>0</v>
      </c>
      <c r="CH418" s="114">
        <f t="shared" si="232"/>
        <v>0</v>
      </c>
      <c r="CI418"/>
      <c r="CJ418" s="114">
        <v>51</v>
      </c>
      <c r="CK418" s="113">
        <v>29</v>
      </c>
      <c r="CL418" s="113">
        <f t="shared" si="226"/>
        <v>30</v>
      </c>
      <c r="CM418" s="113">
        <f t="shared" si="227"/>
        <v>31</v>
      </c>
      <c r="CN418" s="113">
        <f t="shared" si="228"/>
        <v>32</v>
      </c>
    </row>
    <row r="419" spans="13:92" x14ac:dyDescent="0.25"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 s="114">
        <f t="shared" si="229"/>
        <v>0.47333333333333338</v>
      </c>
      <c r="CF419" s="114">
        <f t="shared" si="230"/>
        <v>0</v>
      </c>
      <c r="CG419" s="114">
        <f t="shared" si="231"/>
        <v>0</v>
      </c>
      <c r="CH419" s="114">
        <f t="shared" si="232"/>
        <v>0</v>
      </c>
      <c r="CI419"/>
      <c r="CJ419" s="114">
        <v>52</v>
      </c>
      <c r="CK419" s="113">
        <v>1</v>
      </c>
      <c r="CL419" s="113">
        <f t="shared" si="226"/>
        <v>2</v>
      </c>
      <c r="CM419" s="113">
        <f t="shared" si="227"/>
        <v>3</v>
      </c>
      <c r="CN419" s="113">
        <f t="shared" si="228"/>
        <v>4</v>
      </c>
    </row>
    <row r="420" spans="13:92" x14ac:dyDescent="0.25"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 s="114">
        <f t="shared" si="229"/>
        <v>0.47333333333333338</v>
      </c>
      <c r="CF420" s="114">
        <f t="shared" si="230"/>
        <v>0</v>
      </c>
      <c r="CG420" s="114">
        <f t="shared" si="231"/>
        <v>0</v>
      </c>
      <c r="CH420" s="114">
        <f t="shared" si="232"/>
        <v>0</v>
      </c>
      <c r="CI420"/>
      <c r="CJ420" s="114">
        <v>52</v>
      </c>
      <c r="CK420" s="113">
        <v>5</v>
      </c>
      <c r="CL420" s="113">
        <f t="shared" si="226"/>
        <v>6</v>
      </c>
      <c r="CM420" s="113">
        <f t="shared" si="227"/>
        <v>7</v>
      </c>
      <c r="CN420" s="113">
        <f t="shared" si="228"/>
        <v>8</v>
      </c>
    </row>
    <row r="421" spans="13:92" x14ac:dyDescent="0.25"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 s="114">
        <f t="shared" si="229"/>
        <v>0.47333333333333338</v>
      </c>
      <c r="CF421" s="114">
        <f t="shared" si="230"/>
        <v>0</v>
      </c>
      <c r="CG421" s="114">
        <f t="shared" si="231"/>
        <v>0</v>
      </c>
      <c r="CH421" s="114">
        <f t="shared" si="232"/>
        <v>0</v>
      </c>
      <c r="CI421"/>
      <c r="CJ421" s="114">
        <v>52</v>
      </c>
      <c r="CK421" s="113">
        <v>9</v>
      </c>
      <c r="CL421" s="113">
        <f t="shared" si="226"/>
        <v>10</v>
      </c>
      <c r="CM421" s="113">
        <f t="shared" si="227"/>
        <v>11</v>
      </c>
      <c r="CN421" s="113">
        <f t="shared" si="228"/>
        <v>12</v>
      </c>
    </row>
    <row r="422" spans="13:92" x14ac:dyDescent="0.25"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 s="114">
        <f t="shared" si="229"/>
        <v>0.47333333333333338</v>
      </c>
      <c r="CF422" s="114">
        <f t="shared" si="230"/>
        <v>0</v>
      </c>
      <c r="CG422" s="114">
        <f t="shared" si="231"/>
        <v>0</v>
      </c>
      <c r="CH422" s="114">
        <f t="shared" si="232"/>
        <v>0</v>
      </c>
      <c r="CI422"/>
      <c r="CJ422" s="114">
        <v>52</v>
      </c>
      <c r="CK422" s="113">
        <v>13</v>
      </c>
      <c r="CL422" s="113">
        <f t="shared" si="226"/>
        <v>14</v>
      </c>
      <c r="CM422" s="113">
        <f t="shared" si="227"/>
        <v>15</v>
      </c>
      <c r="CN422" s="113">
        <f t="shared" si="228"/>
        <v>16</v>
      </c>
    </row>
    <row r="423" spans="13:92" x14ac:dyDescent="0.25"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 s="114">
        <f t="shared" si="229"/>
        <v>0.47333333333333338</v>
      </c>
      <c r="CF423" s="114">
        <f t="shared" si="230"/>
        <v>0</v>
      </c>
      <c r="CG423" s="114">
        <f t="shared" si="231"/>
        <v>0</v>
      </c>
      <c r="CH423" s="114">
        <f t="shared" si="232"/>
        <v>0</v>
      </c>
      <c r="CI423"/>
      <c r="CJ423" s="114">
        <v>52</v>
      </c>
      <c r="CK423" s="113">
        <v>17</v>
      </c>
      <c r="CL423" s="113">
        <f t="shared" si="226"/>
        <v>18</v>
      </c>
      <c r="CM423" s="113">
        <f t="shared" si="227"/>
        <v>19</v>
      </c>
      <c r="CN423" s="113">
        <f t="shared" si="228"/>
        <v>20</v>
      </c>
    </row>
    <row r="424" spans="13:92" x14ac:dyDescent="0.25"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 s="114">
        <f t="shared" si="229"/>
        <v>0.47333333333333338</v>
      </c>
      <c r="CF424" s="114">
        <f t="shared" si="230"/>
        <v>0</v>
      </c>
      <c r="CG424" s="114">
        <f t="shared" si="231"/>
        <v>0</v>
      </c>
      <c r="CH424" s="114">
        <f t="shared" si="232"/>
        <v>0</v>
      </c>
      <c r="CI424"/>
      <c r="CJ424" s="114">
        <v>52</v>
      </c>
      <c r="CK424" s="113">
        <v>21</v>
      </c>
      <c r="CL424" s="113">
        <f t="shared" si="226"/>
        <v>22</v>
      </c>
      <c r="CM424" s="113">
        <f t="shared" si="227"/>
        <v>23</v>
      </c>
      <c r="CN424" s="113">
        <f t="shared" si="228"/>
        <v>24</v>
      </c>
    </row>
    <row r="425" spans="13:92" x14ac:dyDescent="0.25"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 s="114">
        <f t="shared" si="229"/>
        <v>0.47333333333333338</v>
      </c>
      <c r="CF425" s="114">
        <f t="shared" si="230"/>
        <v>0</v>
      </c>
      <c r="CG425" s="114">
        <f t="shared" si="231"/>
        <v>0</v>
      </c>
      <c r="CH425" s="114">
        <f t="shared" si="232"/>
        <v>0</v>
      </c>
      <c r="CI425"/>
      <c r="CJ425" s="114">
        <v>52</v>
      </c>
      <c r="CK425" s="113">
        <v>25</v>
      </c>
      <c r="CL425" s="113">
        <f t="shared" si="226"/>
        <v>26</v>
      </c>
      <c r="CM425" s="113">
        <f t="shared" si="227"/>
        <v>27</v>
      </c>
      <c r="CN425" s="113">
        <f t="shared" si="228"/>
        <v>28</v>
      </c>
    </row>
    <row r="426" spans="13:92" x14ac:dyDescent="0.25"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 s="114">
        <f t="shared" si="229"/>
        <v>0.47333333333333338</v>
      </c>
      <c r="CF426" s="114">
        <f t="shared" si="230"/>
        <v>0</v>
      </c>
      <c r="CG426" s="114">
        <f t="shared" si="231"/>
        <v>0</v>
      </c>
      <c r="CH426" s="114">
        <f t="shared" si="232"/>
        <v>0</v>
      </c>
      <c r="CI426"/>
      <c r="CJ426" s="114">
        <v>52</v>
      </c>
      <c r="CK426" s="113">
        <v>29</v>
      </c>
      <c r="CL426" s="113">
        <f t="shared" si="226"/>
        <v>30</v>
      </c>
      <c r="CM426" s="113">
        <f t="shared" si="227"/>
        <v>31</v>
      </c>
      <c r="CN426" s="113">
        <f t="shared" si="228"/>
        <v>32</v>
      </c>
    </row>
    <row r="427" spans="13:92" x14ac:dyDescent="0.25"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 s="114">
        <f t="shared" si="229"/>
        <v>0.47333333333333338</v>
      </c>
      <c r="CF427" s="114">
        <f t="shared" si="230"/>
        <v>0</v>
      </c>
      <c r="CG427" s="114">
        <f t="shared" si="231"/>
        <v>0</v>
      </c>
      <c r="CH427" s="114">
        <f t="shared" si="232"/>
        <v>0</v>
      </c>
      <c r="CI427"/>
      <c r="CJ427" s="114">
        <v>53</v>
      </c>
      <c r="CK427" s="113">
        <v>1</v>
      </c>
      <c r="CL427" s="113">
        <f t="shared" si="226"/>
        <v>2</v>
      </c>
      <c r="CM427" s="113">
        <f t="shared" si="227"/>
        <v>3</v>
      </c>
      <c r="CN427" s="113">
        <f t="shared" si="228"/>
        <v>4</v>
      </c>
    </row>
    <row r="428" spans="13:92" x14ac:dyDescent="0.25"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 s="114">
        <f t="shared" si="229"/>
        <v>0.47333333333333338</v>
      </c>
      <c r="CF428" s="114">
        <f t="shared" si="230"/>
        <v>0</v>
      </c>
      <c r="CG428" s="114">
        <f t="shared" si="231"/>
        <v>0</v>
      </c>
      <c r="CH428" s="114">
        <f t="shared" si="232"/>
        <v>0</v>
      </c>
      <c r="CI428"/>
      <c r="CJ428" s="114">
        <v>53</v>
      </c>
      <c r="CK428" s="113">
        <v>5</v>
      </c>
      <c r="CL428" s="113">
        <f t="shared" si="226"/>
        <v>6</v>
      </c>
      <c r="CM428" s="113">
        <f t="shared" si="227"/>
        <v>7</v>
      </c>
      <c r="CN428" s="113">
        <f t="shared" si="228"/>
        <v>8</v>
      </c>
    </row>
    <row r="429" spans="13:92" x14ac:dyDescent="0.25"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 s="114">
        <f t="shared" si="229"/>
        <v>0.47333333333333338</v>
      </c>
      <c r="CF429" s="114">
        <f t="shared" si="230"/>
        <v>0</v>
      </c>
      <c r="CG429" s="114">
        <f t="shared" si="231"/>
        <v>0</v>
      </c>
      <c r="CH429" s="114">
        <f t="shared" si="232"/>
        <v>0</v>
      </c>
      <c r="CI429"/>
      <c r="CJ429" s="114">
        <v>53</v>
      </c>
      <c r="CK429" s="113">
        <v>9</v>
      </c>
      <c r="CL429" s="113">
        <f t="shared" si="226"/>
        <v>10</v>
      </c>
      <c r="CM429" s="113">
        <f t="shared" si="227"/>
        <v>11</v>
      </c>
      <c r="CN429" s="113">
        <f t="shared" si="228"/>
        <v>12</v>
      </c>
    </row>
    <row r="430" spans="13:92" x14ac:dyDescent="0.25"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 s="114">
        <f t="shared" si="229"/>
        <v>0.47333333333333338</v>
      </c>
      <c r="CF430" s="114">
        <f t="shared" si="230"/>
        <v>0</v>
      </c>
      <c r="CG430" s="114">
        <f t="shared" si="231"/>
        <v>0</v>
      </c>
      <c r="CH430" s="114">
        <f t="shared" si="232"/>
        <v>0</v>
      </c>
      <c r="CI430"/>
      <c r="CJ430" s="114">
        <v>53</v>
      </c>
      <c r="CK430" s="113">
        <v>13</v>
      </c>
      <c r="CL430" s="113">
        <f t="shared" si="226"/>
        <v>14</v>
      </c>
      <c r="CM430" s="113">
        <f t="shared" si="227"/>
        <v>15</v>
      </c>
      <c r="CN430" s="113">
        <f t="shared" si="228"/>
        <v>16</v>
      </c>
    </row>
    <row r="431" spans="13:92" x14ac:dyDescent="0.25"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 s="114">
        <f t="shared" si="229"/>
        <v>0.47333333333333338</v>
      </c>
      <c r="CF431" s="114">
        <f t="shared" si="230"/>
        <v>0</v>
      </c>
      <c r="CG431" s="114">
        <f t="shared" si="231"/>
        <v>0</v>
      </c>
      <c r="CH431" s="114">
        <f t="shared" si="232"/>
        <v>0</v>
      </c>
      <c r="CI431"/>
      <c r="CJ431" s="114">
        <v>53</v>
      </c>
      <c r="CK431" s="113">
        <v>17</v>
      </c>
      <c r="CL431" s="113">
        <f t="shared" si="226"/>
        <v>18</v>
      </c>
      <c r="CM431" s="113">
        <f t="shared" si="227"/>
        <v>19</v>
      </c>
      <c r="CN431" s="113">
        <f t="shared" si="228"/>
        <v>20</v>
      </c>
    </row>
    <row r="432" spans="13:92" x14ac:dyDescent="0.25"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 s="114">
        <f t="shared" si="229"/>
        <v>0.47333333333333338</v>
      </c>
      <c r="CF432" s="114">
        <f t="shared" si="230"/>
        <v>0</v>
      </c>
      <c r="CG432" s="114">
        <f t="shared" si="231"/>
        <v>0</v>
      </c>
      <c r="CH432" s="114">
        <f t="shared" si="232"/>
        <v>0</v>
      </c>
      <c r="CI432"/>
      <c r="CJ432" s="114">
        <v>53</v>
      </c>
      <c r="CK432" s="113">
        <v>21</v>
      </c>
      <c r="CL432" s="113">
        <f t="shared" si="226"/>
        <v>22</v>
      </c>
      <c r="CM432" s="113">
        <f t="shared" si="227"/>
        <v>23</v>
      </c>
      <c r="CN432" s="113">
        <f t="shared" si="228"/>
        <v>24</v>
      </c>
    </row>
    <row r="433" spans="13:92" x14ac:dyDescent="0.25"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 s="114">
        <f t="shared" si="229"/>
        <v>0.47333333333333338</v>
      </c>
      <c r="CF433" s="114">
        <f t="shared" si="230"/>
        <v>0</v>
      </c>
      <c r="CG433" s="114">
        <f t="shared" si="231"/>
        <v>0</v>
      </c>
      <c r="CH433" s="114">
        <f t="shared" si="232"/>
        <v>0</v>
      </c>
      <c r="CI433"/>
      <c r="CJ433" s="114">
        <v>53</v>
      </c>
      <c r="CK433" s="113">
        <v>25</v>
      </c>
      <c r="CL433" s="113">
        <f t="shared" si="226"/>
        <v>26</v>
      </c>
      <c r="CM433" s="113">
        <f t="shared" si="227"/>
        <v>27</v>
      </c>
      <c r="CN433" s="113">
        <f t="shared" si="228"/>
        <v>28</v>
      </c>
    </row>
    <row r="434" spans="13:92" x14ac:dyDescent="0.25"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 s="114">
        <f t="shared" si="229"/>
        <v>0.47333333333333338</v>
      </c>
      <c r="CF434" s="114">
        <f t="shared" si="230"/>
        <v>0</v>
      </c>
      <c r="CG434" s="114">
        <f t="shared" si="231"/>
        <v>0</v>
      </c>
      <c r="CH434" s="114">
        <f t="shared" si="232"/>
        <v>0</v>
      </c>
      <c r="CI434"/>
      <c r="CJ434" s="114">
        <v>53</v>
      </c>
      <c r="CK434" s="113">
        <v>29</v>
      </c>
      <c r="CL434" s="113">
        <f t="shared" si="226"/>
        <v>30</v>
      </c>
      <c r="CM434" s="113">
        <f t="shared" si="227"/>
        <v>31</v>
      </c>
      <c r="CN434" s="113">
        <f t="shared" si="228"/>
        <v>32</v>
      </c>
    </row>
    <row r="435" spans="13:92" x14ac:dyDescent="0.25"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 s="114">
        <f t="shared" si="229"/>
        <v>0.47333333333333338</v>
      </c>
      <c r="CF435" s="114">
        <f t="shared" si="230"/>
        <v>0</v>
      </c>
      <c r="CG435" s="114">
        <f t="shared" si="231"/>
        <v>0</v>
      </c>
      <c r="CH435" s="114">
        <f t="shared" si="232"/>
        <v>0</v>
      </c>
      <c r="CI435"/>
      <c r="CJ435" s="114">
        <v>54</v>
      </c>
      <c r="CK435" s="113">
        <v>1</v>
      </c>
      <c r="CL435" s="113">
        <f t="shared" ref="CL435:CL498" si="233">CK435+1</f>
        <v>2</v>
      </c>
      <c r="CM435" s="113">
        <f t="shared" ref="CM435:CM498" si="234">CL435+1</f>
        <v>3</v>
      </c>
      <c r="CN435" s="113">
        <f t="shared" ref="CN435:CN498" si="235">CM435+1</f>
        <v>4</v>
      </c>
    </row>
    <row r="436" spans="13:92" x14ac:dyDescent="0.25"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 s="114">
        <f t="shared" si="229"/>
        <v>0.47333333333333338</v>
      </c>
      <c r="CF436" s="114">
        <f t="shared" si="230"/>
        <v>0</v>
      </c>
      <c r="CG436" s="114">
        <f t="shared" si="231"/>
        <v>0</v>
      </c>
      <c r="CH436" s="114">
        <f t="shared" si="232"/>
        <v>0</v>
      </c>
      <c r="CI436"/>
      <c r="CJ436" s="114">
        <v>54</v>
      </c>
      <c r="CK436" s="113">
        <v>5</v>
      </c>
      <c r="CL436" s="113">
        <f t="shared" si="233"/>
        <v>6</v>
      </c>
      <c r="CM436" s="113">
        <f t="shared" si="234"/>
        <v>7</v>
      </c>
      <c r="CN436" s="113">
        <f t="shared" si="235"/>
        <v>8</v>
      </c>
    </row>
    <row r="437" spans="13:92" x14ac:dyDescent="0.25"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 s="114">
        <f t="shared" si="229"/>
        <v>0.47333333333333338</v>
      </c>
      <c r="CF437" s="114">
        <f t="shared" si="230"/>
        <v>0</v>
      </c>
      <c r="CG437" s="114">
        <f t="shared" si="231"/>
        <v>0</v>
      </c>
      <c r="CH437" s="114">
        <f t="shared" si="232"/>
        <v>0</v>
      </c>
      <c r="CI437"/>
      <c r="CJ437" s="114">
        <v>54</v>
      </c>
      <c r="CK437" s="113">
        <v>9</v>
      </c>
      <c r="CL437" s="113">
        <f t="shared" si="233"/>
        <v>10</v>
      </c>
      <c r="CM437" s="113">
        <f t="shared" si="234"/>
        <v>11</v>
      </c>
      <c r="CN437" s="113">
        <f t="shared" si="235"/>
        <v>12</v>
      </c>
    </row>
    <row r="438" spans="13:92" x14ac:dyDescent="0.25"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 s="114">
        <f t="shared" si="229"/>
        <v>0.47333333333333338</v>
      </c>
      <c r="CF438" s="114">
        <f t="shared" si="230"/>
        <v>0</v>
      </c>
      <c r="CG438" s="114">
        <f t="shared" si="231"/>
        <v>0</v>
      </c>
      <c r="CH438" s="114">
        <f t="shared" si="232"/>
        <v>0</v>
      </c>
      <c r="CI438"/>
      <c r="CJ438" s="114">
        <v>54</v>
      </c>
      <c r="CK438" s="113">
        <v>13</v>
      </c>
      <c r="CL438" s="113">
        <f t="shared" si="233"/>
        <v>14</v>
      </c>
      <c r="CM438" s="113">
        <f t="shared" si="234"/>
        <v>15</v>
      </c>
      <c r="CN438" s="113">
        <f t="shared" si="235"/>
        <v>16</v>
      </c>
    </row>
    <row r="439" spans="13:92" x14ac:dyDescent="0.25"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 s="114">
        <f t="shared" si="229"/>
        <v>0.47333333333333338</v>
      </c>
      <c r="CF439" s="114">
        <f t="shared" si="230"/>
        <v>0</v>
      </c>
      <c r="CG439" s="114">
        <f t="shared" si="231"/>
        <v>0</v>
      </c>
      <c r="CH439" s="114">
        <f t="shared" si="232"/>
        <v>0</v>
      </c>
      <c r="CI439"/>
      <c r="CJ439" s="114">
        <v>54</v>
      </c>
      <c r="CK439" s="113">
        <v>17</v>
      </c>
      <c r="CL439" s="113">
        <f t="shared" si="233"/>
        <v>18</v>
      </c>
      <c r="CM439" s="113">
        <f t="shared" si="234"/>
        <v>19</v>
      </c>
      <c r="CN439" s="113">
        <f t="shared" si="235"/>
        <v>20</v>
      </c>
    </row>
    <row r="440" spans="13:92" x14ac:dyDescent="0.25"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 s="114">
        <f t="shared" si="229"/>
        <v>0.47333333333333338</v>
      </c>
      <c r="CF440" s="114">
        <f t="shared" si="230"/>
        <v>0</v>
      </c>
      <c r="CG440" s="114">
        <f t="shared" si="231"/>
        <v>0</v>
      </c>
      <c r="CH440" s="114">
        <f t="shared" si="232"/>
        <v>0</v>
      </c>
      <c r="CI440"/>
      <c r="CJ440" s="114">
        <v>54</v>
      </c>
      <c r="CK440" s="113">
        <v>21</v>
      </c>
      <c r="CL440" s="113">
        <f t="shared" si="233"/>
        <v>22</v>
      </c>
      <c r="CM440" s="113">
        <f t="shared" si="234"/>
        <v>23</v>
      </c>
      <c r="CN440" s="113">
        <f t="shared" si="235"/>
        <v>24</v>
      </c>
    </row>
    <row r="441" spans="13:92" x14ac:dyDescent="0.25"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 s="114">
        <f t="shared" si="229"/>
        <v>0.47333333333333338</v>
      </c>
      <c r="CF441" s="114">
        <f t="shared" si="230"/>
        <v>0</v>
      </c>
      <c r="CG441" s="114">
        <f t="shared" si="231"/>
        <v>0</v>
      </c>
      <c r="CH441" s="114">
        <f t="shared" si="232"/>
        <v>0</v>
      </c>
      <c r="CI441"/>
      <c r="CJ441" s="114">
        <v>54</v>
      </c>
      <c r="CK441" s="113">
        <v>25</v>
      </c>
      <c r="CL441" s="113">
        <f t="shared" si="233"/>
        <v>26</v>
      </c>
      <c r="CM441" s="113">
        <f t="shared" si="234"/>
        <v>27</v>
      </c>
      <c r="CN441" s="113">
        <f t="shared" si="235"/>
        <v>28</v>
      </c>
    </row>
    <row r="442" spans="13:92" x14ac:dyDescent="0.25"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 s="114">
        <f t="shared" si="229"/>
        <v>0.47333333333333338</v>
      </c>
      <c r="CF442" s="114">
        <f t="shared" si="230"/>
        <v>0</v>
      </c>
      <c r="CG442" s="114">
        <f t="shared" si="231"/>
        <v>0</v>
      </c>
      <c r="CH442" s="114">
        <f t="shared" si="232"/>
        <v>0</v>
      </c>
      <c r="CI442"/>
      <c r="CJ442" s="114">
        <v>54</v>
      </c>
      <c r="CK442" s="113">
        <v>29</v>
      </c>
      <c r="CL442" s="113">
        <f t="shared" si="233"/>
        <v>30</v>
      </c>
      <c r="CM442" s="113">
        <f t="shared" si="234"/>
        <v>31</v>
      </c>
      <c r="CN442" s="113">
        <f t="shared" si="235"/>
        <v>32</v>
      </c>
    </row>
    <row r="443" spans="13:92" x14ac:dyDescent="0.25"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 s="114">
        <f t="shared" si="229"/>
        <v>0.47333333333333338</v>
      </c>
      <c r="CF443" s="114">
        <f t="shared" si="230"/>
        <v>0</v>
      </c>
      <c r="CG443" s="114">
        <f t="shared" si="231"/>
        <v>0</v>
      </c>
      <c r="CH443" s="114">
        <f t="shared" si="232"/>
        <v>0</v>
      </c>
      <c r="CI443"/>
      <c r="CJ443" s="114">
        <v>55</v>
      </c>
      <c r="CK443" s="113">
        <v>1</v>
      </c>
      <c r="CL443" s="113">
        <f t="shared" si="233"/>
        <v>2</v>
      </c>
      <c r="CM443" s="113">
        <f t="shared" si="234"/>
        <v>3</v>
      </c>
      <c r="CN443" s="113">
        <f t="shared" si="235"/>
        <v>4</v>
      </c>
    </row>
    <row r="444" spans="13:92" x14ac:dyDescent="0.25"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 s="114">
        <f t="shared" si="229"/>
        <v>0.47333333333333338</v>
      </c>
      <c r="CF444" s="114">
        <f t="shared" si="230"/>
        <v>0</v>
      </c>
      <c r="CG444" s="114">
        <f t="shared" si="231"/>
        <v>0</v>
      </c>
      <c r="CH444" s="114">
        <f t="shared" si="232"/>
        <v>0</v>
      </c>
      <c r="CI444"/>
      <c r="CJ444" s="114">
        <v>55</v>
      </c>
      <c r="CK444" s="113">
        <v>5</v>
      </c>
      <c r="CL444" s="113">
        <f t="shared" si="233"/>
        <v>6</v>
      </c>
      <c r="CM444" s="113">
        <f t="shared" si="234"/>
        <v>7</v>
      </c>
      <c r="CN444" s="113">
        <f t="shared" si="235"/>
        <v>8</v>
      </c>
    </row>
    <row r="445" spans="13:92" x14ac:dyDescent="0.25"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 s="114">
        <f t="shared" si="229"/>
        <v>0.47333333333333338</v>
      </c>
      <c r="CF445" s="114">
        <f t="shared" si="230"/>
        <v>0</v>
      </c>
      <c r="CG445" s="114">
        <f t="shared" si="231"/>
        <v>0</v>
      </c>
      <c r="CH445" s="114">
        <f t="shared" si="232"/>
        <v>0</v>
      </c>
      <c r="CI445"/>
      <c r="CJ445" s="114">
        <v>55</v>
      </c>
      <c r="CK445" s="113">
        <v>9</v>
      </c>
      <c r="CL445" s="113">
        <f t="shared" si="233"/>
        <v>10</v>
      </c>
      <c r="CM445" s="113">
        <f t="shared" si="234"/>
        <v>11</v>
      </c>
      <c r="CN445" s="113">
        <f t="shared" si="235"/>
        <v>12</v>
      </c>
    </row>
    <row r="446" spans="13:92" x14ac:dyDescent="0.25"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 s="114">
        <f t="shared" si="229"/>
        <v>0.47333333333333338</v>
      </c>
      <c r="CF446" s="114">
        <f t="shared" si="230"/>
        <v>0</v>
      </c>
      <c r="CG446" s="114">
        <f t="shared" si="231"/>
        <v>0</v>
      </c>
      <c r="CH446" s="114">
        <f t="shared" si="232"/>
        <v>0</v>
      </c>
      <c r="CI446"/>
      <c r="CJ446" s="114">
        <v>55</v>
      </c>
      <c r="CK446" s="113">
        <v>13</v>
      </c>
      <c r="CL446" s="113">
        <f t="shared" si="233"/>
        <v>14</v>
      </c>
      <c r="CM446" s="113">
        <f t="shared" si="234"/>
        <v>15</v>
      </c>
      <c r="CN446" s="113">
        <f t="shared" si="235"/>
        <v>16</v>
      </c>
    </row>
    <row r="447" spans="13:92" x14ac:dyDescent="0.25"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 s="114">
        <f t="shared" si="229"/>
        <v>0.47333333333333338</v>
      </c>
      <c r="CF447" s="114">
        <f t="shared" si="230"/>
        <v>0</v>
      </c>
      <c r="CG447" s="114">
        <f t="shared" si="231"/>
        <v>0</v>
      </c>
      <c r="CH447" s="114">
        <f t="shared" si="232"/>
        <v>0</v>
      </c>
      <c r="CI447"/>
      <c r="CJ447" s="114">
        <v>55</v>
      </c>
      <c r="CK447" s="113">
        <v>17</v>
      </c>
      <c r="CL447" s="113">
        <f t="shared" si="233"/>
        <v>18</v>
      </c>
      <c r="CM447" s="113">
        <f t="shared" si="234"/>
        <v>19</v>
      </c>
      <c r="CN447" s="113">
        <f t="shared" si="235"/>
        <v>20</v>
      </c>
    </row>
    <row r="448" spans="13:92" x14ac:dyDescent="0.25"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 s="114">
        <f t="shared" si="229"/>
        <v>0.47333333333333338</v>
      </c>
      <c r="CF448" s="114">
        <f t="shared" si="230"/>
        <v>0</v>
      </c>
      <c r="CG448" s="114">
        <f t="shared" si="231"/>
        <v>0</v>
      </c>
      <c r="CH448" s="114">
        <f t="shared" si="232"/>
        <v>0</v>
      </c>
      <c r="CI448"/>
      <c r="CJ448" s="114">
        <v>55</v>
      </c>
      <c r="CK448" s="113">
        <v>21</v>
      </c>
      <c r="CL448" s="113">
        <f t="shared" si="233"/>
        <v>22</v>
      </c>
      <c r="CM448" s="113">
        <f t="shared" si="234"/>
        <v>23</v>
      </c>
      <c r="CN448" s="113">
        <f t="shared" si="235"/>
        <v>24</v>
      </c>
    </row>
    <row r="449" spans="13:92" x14ac:dyDescent="0.25"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 s="114">
        <f t="shared" si="229"/>
        <v>0.47333333333333338</v>
      </c>
      <c r="CF449" s="114">
        <f t="shared" si="230"/>
        <v>0</v>
      </c>
      <c r="CG449" s="114">
        <f t="shared" si="231"/>
        <v>0</v>
      </c>
      <c r="CH449" s="114">
        <f t="shared" si="232"/>
        <v>0</v>
      </c>
      <c r="CI449"/>
      <c r="CJ449" s="114">
        <v>55</v>
      </c>
      <c r="CK449" s="113">
        <v>25</v>
      </c>
      <c r="CL449" s="113">
        <f t="shared" si="233"/>
        <v>26</v>
      </c>
      <c r="CM449" s="113">
        <f t="shared" si="234"/>
        <v>27</v>
      </c>
      <c r="CN449" s="113">
        <f t="shared" si="235"/>
        <v>28</v>
      </c>
    </row>
    <row r="450" spans="13:92" x14ac:dyDescent="0.25"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 s="114">
        <f t="shared" si="229"/>
        <v>0.47333333333333338</v>
      </c>
      <c r="CF450" s="114">
        <f t="shared" si="230"/>
        <v>0</v>
      </c>
      <c r="CG450" s="114">
        <f t="shared" si="231"/>
        <v>0</v>
      </c>
      <c r="CH450" s="114">
        <f t="shared" si="232"/>
        <v>0</v>
      </c>
      <c r="CI450"/>
      <c r="CJ450" s="114">
        <v>55</v>
      </c>
      <c r="CK450" s="113">
        <v>29</v>
      </c>
      <c r="CL450" s="113">
        <f t="shared" si="233"/>
        <v>30</v>
      </c>
      <c r="CM450" s="113">
        <f t="shared" si="234"/>
        <v>31</v>
      </c>
      <c r="CN450" s="113">
        <f t="shared" si="235"/>
        <v>32</v>
      </c>
    </row>
    <row r="451" spans="13:92" x14ac:dyDescent="0.25"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 s="114">
        <f t="shared" si="229"/>
        <v>0.47333333333333338</v>
      </c>
      <c r="CF451" s="114">
        <f t="shared" si="230"/>
        <v>0</v>
      </c>
      <c r="CG451" s="114">
        <f t="shared" si="231"/>
        <v>0</v>
      </c>
      <c r="CH451" s="114">
        <f t="shared" si="232"/>
        <v>0</v>
      </c>
      <c r="CI451"/>
      <c r="CJ451" s="114">
        <v>56</v>
      </c>
      <c r="CK451" s="113">
        <v>1</v>
      </c>
      <c r="CL451" s="113">
        <f t="shared" si="233"/>
        <v>2</v>
      </c>
      <c r="CM451" s="113">
        <f t="shared" si="234"/>
        <v>3</v>
      </c>
      <c r="CN451" s="113">
        <f t="shared" si="235"/>
        <v>4</v>
      </c>
    </row>
    <row r="452" spans="13:92" x14ac:dyDescent="0.25"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 s="114">
        <f t="shared" si="229"/>
        <v>0.47333333333333338</v>
      </c>
      <c r="CF452" s="114">
        <f t="shared" si="230"/>
        <v>0</v>
      </c>
      <c r="CG452" s="114">
        <f t="shared" si="231"/>
        <v>0</v>
      </c>
      <c r="CH452" s="114">
        <f t="shared" si="232"/>
        <v>0</v>
      </c>
      <c r="CI452"/>
      <c r="CJ452" s="114">
        <v>56</v>
      </c>
      <c r="CK452" s="113">
        <v>5</v>
      </c>
      <c r="CL452" s="113">
        <f t="shared" si="233"/>
        <v>6</v>
      </c>
      <c r="CM452" s="113">
        <f t="shared" si="234"/>
        <v>7</v>
      </c>
      <c r="CN452" s="113">
        <f t="shared" si="235"/>
        <v>8</v>
      </c>
    </row>
    <row r="453" spans="13:92" x14ac:dyDescent="0.25"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 s="114">
        <f t="shared" si="229"/>
        <v>0.47333333333333338</v>
      </c>
      <c r="CF453" s="114">
        <f t="shared" si="230"/>
        <v>0</v>
      </c>
      <c r="CG453" s="114">
        <f t="shared" si="231"/>
        <v>0</v>
      </c>
      <c r="CH453" s="114">
        <f t="shared" si="232"/>
        <v>0</v>
      </c>
      <c r="CI453"/>
      <c r="CJ453" s="114">
        <v>56</v>
      </c>
      <c r="CK453" s="113">
        <v>9</v>
      </c>
      <c r="CL453" s="113">
        <f t="shared" si="233"/>
        <v>10</v>
      </c>
      <c r="CM453" s="113">
        <f t="shared" si="234"/>
        <v>11</v>
      </c>
      <c r="CN453" s="113">
        <f t="shared" si="235"/>
        <v>12</v>
      </c>
    </row>
    <row r="454" spans="13:92" x14ac:dyDescent="0.25"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 s="114">
        <f t="shared" si="229"/>
        <v>0.47333333333333338</v>
      </c>
      <c r="CF454" s="114">
        <f t="shared" si="230"/>
        <v>0</v>
      </c>
      <c r="CG454" s="114">
        <f t="shared" si="231"/>
        <v>0</v>
      </c>
      <c r="CH454" s="114">
        <f t="shared" si="232"/>
        <v>0</v>
      </c>
      <c r="CI454"/>
      <c r="CJ454" s="114">
        <v>56</v>
      </c>
      <c r="CK454" s="113">
        <v>13</v>
      </c>
      <c r="CL454" s="113">
        <f t="shared" si="233"/>
        <v>14</v>
      </c>
      <c r="CM454" s="113">
        <f t="shared" si="234"/>
        <v>15</v>
      </c>
      <c r="CN454" s="113">
        <f t="shared" si="235"/>
        <v>16</v>
      </c>
    </row>
    <row r="455" spans="13:92" x14ac:dyDescent="0.25"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 s="114">
        <f t="shared" si="229"/>
        <v>0.47333333333333338</v>
      </c>
      <c r="CF455" s="114">
        <f t="shared" si="230"/>
        <v>0</v>
      </c>
      <c r="CG455" s="114">
        <f t="shared" si="231"/>
        <v>0</v>
      </c>
      <c r="CH455" s="114">
        <f t="shared" si="232"/>
        <v>0</v>
      </c>
      <c r="CI455"/>
      <c r="CJ455" s="114">
        <v>56</v>
      </c>
      <c r="CK455" s="113">
        <v>17</v>
      </c>
      <c r="CL455" s="113">
        <f t="shared" si="233"/>
        <v>18</v>
      </c>
      <c r="CM455" s="113">
        <f t="shared" si="234"/>
        <v>19</v>
      </c>
      <c r="CN455" s="113">
        <f t="shared" si="235"/>
        <v>20</v>
      </c>
    </row>
    <row r="456" spans="13:92" x14ac:dyDescent="0.25"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 s="114">
        <f t="shared" si="229"/>
        <v>0.47333333333333338</v>
      </c>
      <c r="CF456" s="114">
        <f t="shared" si="230"/>
        <v>0</v>
      </c>
      <c r="CG456" s="114">
        <f t="shared" si="231"/>
        <v>0</v>
      </c>
      <c r="CH456" s="114">
        <f t="shared" si="232"/>
        <v>0</v>
      </c>
      <c r="CI456"/>
      <c r="CJ456" s="114">
        <v>56</v>
      </c>
      <c r="CK456" s="113">
        <v>21</v>
      </c>
      <c r="CL456" s="113">
        <f t="shared" si="233"/>
        <v>22</v>
      </c>
      <c r="CM456" s="113">
        <f t="shared" si="234"/>
        <v>23</v>
      </c>
      <c r="CN456" s="113">
        <f t="shared" si="235"/>
        <v>24</v>
      </c>
    </row>
    <row r="457" spans="13:92" x14ac:dyDescent="0.25"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 s="114">
        <f t="shared" si="229"/>
        <v>0.47333333333333338</v>
      </c>
      <c r="CF457" s="114">
        <f t="shared" si="230"/>
        <v>0</v>
      </c>
      <c r="CG457" s="114">
        <f t="shared" si="231"/>
        <v>0</v>
      </c>
      <c r="CH457" s="114">
        <f t="shared" si="232"/>
        <v>0</v>
      </c>
      <c r="CI457"/>
      <c r="CJ457" s="114">
        <v>56</v>
      </c>
      <c r="CK457" s="113">
        <v>25</v>
      </c>
      <c r="CL457" s="113">
        <f t="shared" si="233"/>
        <v>26</v>
      </c>
      <c r="CM457" s="113">
        <f t="shared" si="234"/>
        <v>27</v>
      </c>
      <c r="CN457" s="113">
        <f t="shared" si="235"/>
        <v>28</v>
      </c>
    </row>
    <row r="458" spans="13:92" x14ac:dyDescent="0.25"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 s="114">
        <f t="shared" si="229"/>
        <v>0.47333333333333338</v>
      </c>
      <c r="CF458" s="114">
        <f t="shared" si="230"/>
        <v>0</v>
      </c>
      <c r="CG458" s="114">
        <f t="shared" si="231"/>
        <v>0</v>
      </c>
      <c r="CH458" s="114">
        <f t="shared" si="232"/>
        <v>0</v>
      </c>
      <c r="CI458"/>
      <c r="CJ458" s="114">
        <v>56</v>
      </c>
      <c r="CK458" s="113">
        <v>29</v>
      </c>
      <c r="CL458" s="113">
        <f t="shared" si="233"/>
        <v>30</v>
      </c>
      <c r="CM458" s="113">
        <f t="shared" si="234"/>
        <v>31</v>
      </c>
      <c r="CN458" s="113">
        <f t="shared" si="235"/>
        <v>32</v>
      </c>
    </row>
    <row r="459" spans="13:92" x14ac:dyDescent="0.25"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 s="114">
        <f t="shared" si="229"/>
        <v>0.47333333333333338</v>
      </c>
      <c r="CF459" s="114">
        <f t="shared" si="230"/>
        <v>0</v>
      </c>
      <c r="CG459" s="114">
        <f t="shared" si="231"/>
        <v>0</v>
      </c>
      <c r="CH459" s="114">
        <f t="shared" si="232"/>
        <v>0</v>
      </c>
      <c r="CI459"/>
      <c r="CJ459" s="114">
        <v>57</v>
      </c>
      <c r="CK459" s="113">
        <v>1</v>
      </c>
      <c r="CL459" s="113">
        <f t="shared" si="233"/>
        <v>2</v>
      </c>
      <c r="CM459" s="113">
        <f t="shared" si="234"/>
        <v>3</v>
      </c>
      <c r="CN459" s="113">
        <f t="shared" si="235"/>
        <v>4</v>
      </c>
    </row>
    <row r="460" spans="13:92" x14ac:dyDescent="0.25"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 s="114">
        <f t="shared" ref="CE460:CE523" si="236">INDEX($AW$11:$CB$120,$CJ460,CN460)</f>
        <v>0.47333333333333338</v>
      </c>
      <c r="CF460" s="114">
        <f t="shared" ref="CF460:CF523" si="237">INDEX($AW$11:$CB$120,$CJ460,CK460)</f>
        <v>0</v>
      </c>
      <c r="CG460" s="114">
        <f t="shared" ref="CG460:CG523" si="238">INDEX($AW$11:$CB$120,$CJ460,CL460)</f>
        <v>0</v>
      </c>
      <c r="CH460" s="114">
        <f t="shared" ref="CH460:CH523" si="239">INDEX($AW$11:$CB$120,$CJ460,CM460)</f>
        <v>0</v>
      </c>
      <c r="CI460"/>
      <c r="CJ460" s="114">
        <v>57</v>
      </c>
      <c r="CK460" s="113">
        <v>5</v>
      </c>
      <c r="CL460" s="113">
        <f t="shared" si="233"/>
        <v>6</v>
      </c>
      <c r="CM460" s="113">
        <f t="shared" si="234"/>
        <v>7</v>
      </c>
      <c r="CN460" s="113">
        <f t="shared" si="235"/>
        <v>8</v>
      </c>
    </row>
    <row r="461" spans="13:92" x14ac:dyDescent="0.25"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 s="114">
        <f t="shared" si="236"/>
        <v>0.47333333333333338</v>
      </c>
      <c r="CF461" s="114">
        <f t="shared" si="237"/>
        <v>0</v>
      </c>
      <c r="CG461" s="114">
        <f t="shared" si="238"/>
        <v>0</v>
      </c>
      <c r="CH461" s="114">
        <f t="shared" si="239"/>
        <v>0</v>
      </c>
      <c r="CI461"/>
      <c r="CJ461" s="114">
        <v>57</v>
      </c>
      <c r="CK461" s="113">
        <v>9</v>
      </c>
      <c r="CL461" s="113">
        <f t="shared" si="233"/>
        <v>10</v>
      </c>
      <c r="CM461" s="113">
        <f t="shared" si="234"/>
        <v>11</v>
      </c>
      <c r="CN461" s="113">
        <f t="shared" si="235"/>
        <v>12</v>
      </c>
    </row>
    <row r="462" spans="13:92" x14ac:dyDescent="0.25"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 s="114">
        <f t="shared" si="236"/>
        <v>0.47333333333333338</v>
      </c>
      <c r="CF462" s="114">
        <f t="shared" si="237"/>
        <v>0</v>
      </c>
      <c r="CG462" s="114">
        <f t="shared" si="238"/>
        <v>0</v>
      </c>
      <c r="CH462" s="114">
        <f t="shared" si="239"/>
        <v>0</v>
      </c>
      <c r="CI462"/>
      <c r="CJ462" s="114">
        <v>57</v>
      </c>
      <c r="CK462" s="113">
        <v>13</v>
      </c>
      <c r="CL462" s="113">
        <f t="shared" si="233"/>
        <v>14</v>
      </c>
      <c r="CM462" s="113">
        <f t="shared" si="234"/>
        <v>15</v>
      </c>
      <c r="CN462" s="113">
        <f t="shared" si="235"/>
        <v>16</v>
      </c>
    </row>
    <row r="463" spans="13:92" x14ac:dyDescent="0.25"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 s="114">
        <f t="shared" si="236"/>
        <v>0.47333333333333338</v>
      </c>
      <c r="CF463" s="114">
        <f t="shared" si="237"/>
        <v>0</v>
      </c>
      <c r="CG463" s="114">
        <f t="shared" si="238"/>
        <v>0</v>
      </c>
      <c r="CH463" s="114">
        <f t="shared" si="239"/>
        <v>0</v>
      </c>
      <c r="CI463"/>
      <c r="CJ463" s="114">
        <v>57</v>
      </c>
      <c r="CK463" s="113">
        <v>17</v>
      </c>
      <c r="CL463" s="113">
        <f t="shared" si="233"/>
        <v>18</v>
      </c>
      <c r="CM463" s="113">
        <f t="shared" si="234"/>
        <v>19</v>
      </c>
      <c r="CN463" s="113">
        <f t="shared" si="235"/>
        <v>20</v>
      </c>
    </row>
    <row r="464" spans="13:92" x14ac:dyDescent="0.25"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 s="114">
        <f t="shared" si="236"/>
        <v>0.47333333333333338</v>
      </c>
      <c r="CF464" s="114">
        <f t="shared" si="237"/>
        <v>0</v>
      </c>
      <c r="CG464" s="114">
        <f t="shared" si="238"/>
        <v>0</v>
      </c>
      <c r="CH464" s="114">
        <f t="shared" si="239"/>
        <v>0</v>
      </c>
      <c r="CI464"/>
      <c r="CJ464" s="114">
        <v>57</v>
      </c>
      <c r="CK464" s="113">
        <v>21</v>
      </c>
      <c r="CL464" s="113">
        <f t="shared" si="233"/>
        <v>22</v>
      </c>
      <c r="CM464" s="113">
        <f t="shared" si="234"/>
        <v>23</v>
      </c>
      <c r="CN464" s="113">
        <f t="shared" si="235"/>
        <v>24</v>
      </c>
    </row>
    <row r="465" spans="13:92" x14ac:dyDescent="0.25"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 s="114">
        <f t="shared" si="236"/>
        <v>0.47333333333333338</v>
      </c>
      <c r="CF465" s="114">
        <f t="shared" si="237"/>
        <v>0</v>
      </c>
      <c r="CG465" s="114">
        <f t="shared" si="238"/>
        <v>0</v>
      </c>
      <c r="CH465" s="114">
        <f t="shared" si="239"/>
        <v>0</v>
      </c>
      <c r="CI465"/>
      <c r="CJ465" s="114">
        <v>57</v>
      </c>
      <c r="CK465" s="113">
        <v>25</v>
      </c>
      <c r="CL465" s="113">
        <f t="shared" si="233"/>
        <v>26</v>
      </c>
      <c r="CM465" s="113">
        <f t="shared" si="234"/>
        <v>27</v>
      </c>
      <c r="CN465" s="113">
        <f t="shared" si="235"/>
        <v>28</v>
      </c>
    </row>
    <row r="466" spans="13:92" x14ac:dyDescent="0.25"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 s="114">
        <f t="shared" si="236"/>
        <v>0.47333333333333338</v>
      </c>
      <c r="CF466" s="114">
        <f t="shared" si="237"/>
        <v>0</v>
      </c>
      <c r="CG466" s="114">
        <f t="shared" si="238"/>
        <v>0</v>
      </c>
      <c r="CH466" s="114">
        <f t="shared" si="239"/>
        <v>0</v>
      </c>
      <c r="CI466"/>
      <c r="CJ466" s="114">
        <v>57</v>
      </c>
      <c r="CK466" s="113">
        <v>29</v>
      </c>
      <c r="CL466" s="113">
        <f t="shared" si="233"/>
        <v>30</v>
      </c>
      <c r="CM466" s="113">
        <f t="shared" si="234"/>
        <v>31</v>
      </c>
      <c r="CN466" s="113">
        <f t="shared" si="235"/>
        <v>32</v>
      </c>
    </row>
    <row r="467" spans="13:92" x14ac:dyDescent="0.25"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 s="114">
        <f t="shared" si="236"/>
        <v>0.47333333333333338</v>
      </c>
      <c r="CF467" s="114">
        <f t="shared" si="237"/>
        <v>0</v>
      </c>
      <c r="CG467" s="114">
        <f t="shared" si="238"/>
        <v>0</v>
      </c>
      <c r="CH467" s="114">
        <f t="shared" si="239"/>
        <v>0</v>
      </c>
      <c r="CI467"/>
      <c r="CJ467" s="114">
        <v>58</v>
      </c>
      <c r="CK467" s="113">
        <v>1</v>
      </c>
      <c r="CL467" s="113">
        <f t="shared" si="233"/>
        <v>2</v>
      </c>
      <c r="CM467" s="113">
        <f t="shared" si="234"/>
        <v>3</v>
      </c>
      <c r="CN467" s="113">
        <f t="shared" si="235"/>
        <v>4</v>
      </c>
    </row>
    <row r="468" spans="13:92" x14ac:dyDescent="0.25"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 s="114">
        <f t="shared" si="236"/>
        <v>0.47333333333333338</v>
      </c>
      <c r="CF468" s="114">
        <f t="shared" si="237"/>
        <v>0</v>
      </c>
      <c r="CG468" s="114">
        <f t="shared" si="238"/>
        <v>0</v>
      </c>
      <c r="CH468" s="114">
        <f t="shared" si="239"/>
        <v>0</v>
      </c>
      <c r="CI468"/>
      <c r="CJ468" s="114">
        <v>58</v>
      </c>
      <c r="CK468" s="113">
        <v>5</v>
      </c>
      <c r="CL468" s="113">
        <f t="shared" si="233"/>
        <v>6</v>
      </c>
      <c r="CM468" s="113">
        <f t="shared" si="234"/>
        <v>7</v>
      </c>
      <c r="CN468" s="113">
        <f t="shared" si="235"/>
        <v>8</v>
      </c>
    </row>
    <row r="469" spans="13:92" x14ac:dyDescent="0.25"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 s="114">
        <f t="shared" si="236"/>
        <v>0.47333333333333338</v>
      </c>
      <c r="CF469" s="114">
        <f t="shared" si="237"/>
        <v>0</v>
      </c>
      <c r="CG469" s="114">
        <f t="shared" si="238"/>
        <v>0</v>
      </c>
      <c r="CH469" s="114">
        <f t="shared" si="239"/>
        <v>0</v>
      </c>
      <c r="CI469"/>
      <c r="CJ469" s="114">
        <v>58</v>
      </c>
      <c r="CK469" s="113">
        <v>9</v>
      </c>
      <c r="CL469" s="113">
        <f t="shared" si="233"/>
        <v>10</v>
      </c>
      <c r="CM469" s="113">
        <f t="shared" si="234"/>
        <v>11</v>
      </c>
      <c r="CN469" s="113">
        <f t="shared" si="235"/>
        <v>12</v>
      </c>
    </row>
    <row r="470" spans="13:92" x14ac:dyDescent="0.25"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 s="114">
        <f t="shared" si="236"/>
        <v>0.47333333333333338</v>
      </c>
      <c r="CF470" s="114">
        <f t="shared" si="237"/>
        <v>0</v>
      </c>
      <c r="CG470" s="114">
        <f t="shared" si="238"/>
        <v>0</v>
      </c>
      <c r="CH470" s="114">
        <f t="shared" si="239"/>
        <v>0</v>
      </c>
      <c r="CI470"/>
      <c r="CJ470" s="114">
        <v>58</v>
      </c>
      <c r="CK470" s="113">
        <v>13</v>
      </c>
      <c r="CL470" s="113">
        <f t="shared" si="233"/>
        <v>14</v>
      </c>
      <c r="CM470" s="113">
        <f t="shared" si="234"/>
        <v>15</v>
      </c>
      <c r="CN470" s="113">
        <f t="shared" si="235"/>
        <v>16</v>
      </c>
    </row>
    <row r="471" spans="13:92" x14ac:dyDescent="0.25"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 s="114">
        <f t="shared" si="236"/>
        <v>0.47333333333333338</v>
      </c>
      <c r="CF471" s="114">
        <f t="shared" si="237"/>
        <v>0</v>
      </c>
      <c r="CG471" s="114">
        <f t="shared" si="238"/>
        <v>0</v>
      </c>
      <c r="CH471" s="114">
        <f t="shared" si="239"/>
        <v>0</v>
      </c>
      <c r="CI471"/>
      <c r="CJ471" s="114">
        <v>58</v>
      </c>
      <c r="CK471" s="113">
        <v>17</v>
      </c>
      <c r="CL471" s="113">
        <f t="shared" si="233"/>
        <v>18</v>
      </c>
      <c r="CM471" s="113">
        <f t="shared" si="234"/>
        <v>19</v>
      </c>
      <c r="CN471" s="113">
        <f t="shared" si="235"/>
        <v>20</v>
      </c>
    </row>
    <row r="472" spans="13:92" x14ac:dyDescent="0.25"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 s="114">
        <f t="shared" si="236"/>
        <v>0.47333333333333338</v>
      </c>
      <c r="CF472" s="114">
        <f t="shared" si="237"/>
        <v>0</v>
      </c>
      <c r="CG472" s="114">
        <f t="shared" si="238"/>
        <v>0</v>
      </c>
      <c r="CH472" s="114">
        <f t="shared" si="239"/>
        <v>0</v>
      </c>
      <c r="CI472"/>
      <c r="CJ472" s="114">
        <v>58</v>
      </c>
      <c r="CK472" s="113">
        <v>21</v>
      </c>
      <c r="CL472" s="113">
        <f t="shared" si="233"/>
        <v>22</v>
      </c>
      <c r="CM472" s="113">
        <f t="shared" si="234"/>
        <v>23</v>
      </c>
      <c r="CN472" s="113">
        <f t="shared" si="235"/>
        <v>24</v>
      </c>
    </row>
    <row r="473" spans="13:92" x14ac:dyDescent="0.25"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 s="114">
        <f t="shared" si="236"/>
        <v>0.47333333333333338</v>
      </c>
      <c r="CF473" s="114">
        <f t="shared" si="237"/>
        <v>0</v>
      </c>
      <c r="CG473" s="114">
        <f t="shared" si="238"/>
        <v>0</v>
      </c>
      <c r="CH473" s="114">
        <f t="shared" si="239"/>
        <v>0</v>
      </c>
      <c r="CI473"/>
      <c r="CJ473" s="114">
        <v>58</v>
      </c>
      <c r="CK473" s="113">
        <v>25</v>
      </c>
      <c r="CL473" s="113">
        <f t="shared" si="233"/>
        <v>26</v>
      </c>
      <c r="CM473" s="113">
        <f t="shared" si="234"/>
        <v>27</v>
      </c>
      <c r="CN473" s="113">
        <f t="shared" si="235"/>
        <v>28</v>
      </c>
    </row>
    <row r="474" spans="13:92" x14ac:dyDescent="0.25"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 s="114">
        <f t="shared" si="236"/>
        <v>0.47333333333333338</v>
      </c>
      <c r="CF474" s="114">
        <f t="shared" si="237"/>
        <v>0</v>
      </c>
      <c r="CG474" s="114">
        <f t="shared" si="238"/>
        <v>0</v>
      </c>
      <c r="CH474" s="114">
        <f t="shared" si="239"/>
        <v>0</v>
      </c>
      <c r="CI474"/>
      <c r="CJ474" s="114">
        <v>58</v>
      </c>
      <c r="CK474" s="113">
        <v>29</v>
      </c>
      <c r="CL474" s="113">
        <f t="shared" si="233"/>
        <v>30</v>
      </c>
      <c r="CM474" s="113">
        <f t="shared" si="234"/>
        <v>31</v>
      </c>
      <c r="CN474" s="113">
        <f t="shared" si="235"/>
        <v>32</v>
      </c>
    </row>
    <row r="475" spans="13:92" x14ac:dyDescent="0.25"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 s="114">
        <f t="shared" si="236"/>
        <v>0.47333333333333338</v>
      </c>
      <c r="CF475" s="114">
        <f t="shared" si="237"/>
        <v>0</v>
      </c>
      <c r="CG475" s="114">
        <f t="shared" si="238"/>
        <v>0</v>
      </c>
      <c r="CH475" s="114">
        <f t="shared" si="239"/>
        <v>0</v>
      </c>
      <c r="CI475"/>
      <c r="CJ475" s="114">
        <v>59</v>
      </c>
      <c r="CK475" s="113">
        <v>1</v>
      </c>
      <c r="CL475" s="113">
        <f t="shared" si="233"/>
        <v>2</v>
      </c>
      <c r="CM475" s="113">
        <f t="shared" si="234"/>
        <v>3</v>
      </c>
      <c r="CN475" s="113">
        <f t="shared" si="235"/>
        <v>4</v>
      </c>
    </row>
    <row r="476" spans="13:92" x14ac:dyDescent="0.25"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 s="114">
        <f t="shared" si="236"/>
        <v>0.47333333333333338</v>
      </c>
      <c r="CF476" s="114">
        <f t="shared" si="237"/>
        <v>0</v>
      </c>
      <c r="CG476" s="114">
        <f t="shared" si="238"/>
        <v>0</v>
      </c>
      <c r="CH476" s="114">
        <f t="shared" si="239"/>
        <v>0</v>
      </c>
      <c r="CI476"/>
      <c r="CJ476" s="114">
        <v>59</v>
      </c>
      <c r="CK476" s="113">
        <v>5</v>
      </c>
      <c r="CL476" s="113">
        <f t="shared" si="233"/>
        <v>6</v>
      </c>
      <c r="CM476" s="113">
        <f t="shared" si="234"/>
        <v>7</v>
      </c>
      <c r="CN476" s="113">
        <f t="shared" si="235"/>
        <v>8</v>
      </c>
    </row>
    <row r="477" spans="13:92" x14ac:dyDescent="0.25"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 s="114">
        <f t="shared" si="236"/>
        <v>0.47333333333333338</v>
      </c>
      <c r="CF477" s="114">
        <f t="shared" si="237"/>
        <v>0</v>
      </c>
      <c r="CG477" s="114">
        <f t="shared" si="238"/>
        <v>0</v>
      </c>
      <c r="CH477" s="114">
        <f t="shared" si="239"/>
        <v>0</v>
      </c>
      <c r="CI477"/>
      <c r="CJ477" s="114">
        <v>59</v>
      </c>
      <c r="CK477" s="113">
        <v>9</v>
      </c>
      <c r="CL477" s="113">
        <f t="shared" si="233"/>
        <v>10</v>
      </c>
      <c r="CM477" s="113">
        <f t="shared" si="234"/>
        <v>11</v>
      </c>
      <c r="CN477" s="113">
        <f t="shared" si="235"/>
        <v>12</v>
      </c>
    </row>
    <row r="478" spans="13:92" x14ac:dyDescent="0.25"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 s="114">
        <f t="shared" si="236"/>
        <v>0.47333333333333338</v>
      </c>
      <c r="CF478" s="114">
        <f t="shared" si="237"/>
        <v>0</v>
      </c>
      <c r="CG478" s="114">
        <f t="shared" si="238"/>
        <v>0</v>
      </c>
      <c r="CH478" s="114">
        <f t="shared" si="239"/>
        <v>0</v>
      </c>
      <c r="CI478"/>
      <c r="CJ478" s="114">
        <v>59</v>
      </c>
      <c r="CK478" s="113">
        <v>13</v>
      </c>
      <c r="CL478" s="113">
        <f t="shared" si="233"/>
        <v>14</v>
      </c>
      <c r="CM478" s="113">
        <f t="shared" si="234"/>
        <v>15</v>
      </c>
      <c r="CN478" s="113">
        <f t="shared" si="235"/>
        <v>16</v>
      </c>
    </row>
    <row r="479" spans="13:92" x14ac:dyDescent="0.25"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 s="114">
        <f t="shared" si="236"/>
        <v>0.47333333333333338</v>
      </c>
      <c r="CF479" s="114">
        <f t="shared" si="237"/>
        <v>0</v>
      </c>
      <c r="CG479" s="114">
        <f t="shared" si="238"/>
        <v>0</v>
      </c>
      <c r="CH479" s="114">
        <f t="shared" si="239"/>
        <v>0</v>
      </c>
      <c r="CI479"/>
      <c r="CJ479" s="114">
        <v>59</v>
      </c>
      <c r="CK479" s="113">
        <v>17</v>
      </c>
      <c r="CL479" s="113">
        <f t="shared" si="233"/>
        <v>18</v>
      </c>
      <c r="CM479" s="113">
        <f t="shared" si="234"/>
        <v>19</v>
      </c>
      <c r="CN479" s="113">
        <f t="shared" si="235"/>
        <v>20</v>
      </c>
    </row>
    <row r="480" spans="13:92" x14ac:dyDescent="0.25"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 s="114">
        <f t="shared" si="236"/>
        <v>0.47333333333333338</v>
      </c>
      <c r="CF480" s="114">
        <f t="shared" si="237"/>
        <v>0</v>
      </c>
      <c r="CG480" s="114">
        <f t="shared" si="238"/>
        <v>0</v>
      </c>
      <c r="CH480" s="114">
        <f t="shared" si="239"/>
        <v>0</v>
      </c>
      <c r="CI480"/>
      <c r="CJ480" s="114">
        <v>59</v>
      </c>
      <c r="CK480" s="113">
        <v>21</v>
      </c>
      <c r="CL480" s="113">
        <f t="shared" si="233"/>
        <v>22</v>
      </c>
      <c r="CM480" s="113">
        <f t="shared" si="234"/>
        <v>23</v>
      </c>
      <c r="CN480" s="113">
        <f t="shared" si="235"/>
        <v>24</v>
      </c>
    </row>
    <row r="481" spans="13:92" x14ac:dyDescent="0.25"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 s="114">
        <f t="shared" si="236"/>
        <v>0.47333333333333338</v>
      </c>
      <c r="CF481" s="114">
        <f t="shared" si="237"/>
        <v>0</v>
      </c>
      <c r="CG481" s="114">
        <f t="shared" si="238"/>
        <v>0</v>
      </c>
      <c r="CH481" s="114">
        <f t="shared" si="239"/>
        <v>0</v>
      </c>
      <c r="CI481"/>
      <c r="CJ481" s="114">
        <v>59</v>
      </c>
      <c r="CK481" s="113">
        <v>25</v>
      </c>
      <c r="CL481" s="113">
        <f t="shared" si="233"/>
        <v>26</v>
      </c>
      <c r="CM481" s="113">
        <f t="shared" si="234"/>
        <v>27</v>
      </c>
      <c r="CN481" s="113">
        <f t="shared" si="235"/>
        <v>28</v>
      </c>
    </row>
    <row r="482" spans="13:92" x14ac:dyDescent="0.25"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 s="114">
        <f t="shared" si="236"/>
        <v>0.47333333333333338</v>
      </c>
      <c r="CF482" s="114">
        <f t="shared" si="237"/>
        <v>0</v>
      </c>
      <c r="CG482" s="114">
        <f t="shared" si="238"/>
        <v>0</v>
      </c>
      <c r="CH482" s="114">
        <f t="shared" si="239"/>
        <v>0</v>
      </c>
      <c r="CI482"/>
      <c r="CJ482" s="114">
        <v>59</v>
      </c>
      <c r="CK482" s="113">
        <v>29</v>
      </c>
      <c r="CL482" s="113">
        <f t="shared" si="233"/>
        <v>30</v>
      </c>
      <c r="CM482" s="113">
        <f t="shared" si="234"/>
        <v>31</v>
      </c>
      <c r="CN482" s="113">
        <f t="shared" si="235"/>
        <v>32</v>
      </c>
    </row>
    <row r="483" spans="13:92" x14ac:dyDescent="0.25"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 s="114">
        <f t="shared" si="236"/>
        <v>0.47333333333333338</v>
      </c>
      <c r="CF483" s="114">
        <f t="shared" si="237"/>
        <v>0</v>
      </c>
      <c r="CG483" s="114">
        <f t="shared" si="238"/>
        <v>0</v>
      </c>
      <c r="CH483" s="114">
        <f t="shared" si="239"/>
        <v>0</v>
      </c>
      <c r="CI483"/>
      <c r="CJ483" s="114">
        <v>60</v>
      </c>
      <c r="CK483" s="113">
        <v>1</v>
      </c>
      <c r="CL483" s="113">
        <f t="shared" si="233"/>
        <v>2</v>
      </c>
      <c r="CM483" s="113">
        <f t="shared" si="234"/>
        <v>3</v>
      </c>
      <c r="CN483" s="113">
        <f t="shared" si="235"/>
        <v>4</v>
      </c>
    </row>
    <row r="484" spans="13:92" x14ac:dyDescent="0.25"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 s="114">
        <f t="shared" si="236"/>
        <v>0.47333333333333338</v>
      </c>
      <c r="CF484" s="114">
        <f t="shared" si="237"/>
        <v>0</v>
      </c>
      <c r="CG484" s="114">
        <f t="shared" si="238"/>
        <v>0</v>
      </c>
      <c r="CH484" s="114">
        <f t="shared" si="239"/>
        <v>0</v>
      </c>
      <c r="CI484"/>
      <c r="CJ484" s="114">
        <v>60</v>
      </c>
      <c r="CK484" s="113">
        <v>5</v>
      </c>
      <c r="CL484" s="113">
        <f t="shared" si="233"/>
        <v>6</v>
      </c>
      <c r="CM484" s="113">
        <f t="shared" si="234"/>
        <v>7</v>
      </c>
      <c r="CN484" s="113">
        <f t="shared" si="235"/>
        <v>8</v>
      </c>
    </row>
    <row r="485" spans="13:92" x14ac:dyDescent="0.25"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 s="114">
        <f t="shared" si="236"/>
        <v>0.47333333333333338</v>
      </c>
      <c r="CF485" s="114">
        <f t="shared" si="237"/>
        <v>0</v>
      </c>
      <c r="CG485" s="114">
        <f t="shared" si="238"/>
        <v>0</v>
      </c>
      <c r="CH485" s="114">
        <f t="shared" si="239"/>
        <v>0</v>
      </c>
      <c r="CI485"/>
      <c r="CJ485" s="114">
        <v>60</v>
      </c>
      <c r="CK485" s="113">
        <v>9</v>
      </c>
      <c r="CL485" s="113">
        <f t="shared" si="233"/>
        <v>10</v>
      </c>
      <c r="CM485" s="113">
        <f t="shared" si="234"/>
        <v>11</v>
      </c>
      <c r="CN485" s="113">
        <f t="shared" si="235"/>
        <v>12</v>
      </c>
    </row>
    <row r="486" spans="13:92" x14ac:dyDescent="0.25"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 s="114">
        <f t="shared" si="236"/>
        <v>0.47333333333333338</v>
      </c>
      <c r="CF486" s="114">
        <f t="shared" si="237"/>
        <v>0</v>
      </c>
      <c r="CG486" s="114">
        <f t="shared" si="238"/>
        <v>0</v>
      </c>
      <c r="CH486" s="114">
        <f t="shared" si="239"/>
        <v>0</v>
      </c>
      <c r="CI486"/>
      <c r="CJ486" s="114">
        <v>60</v>
      </c>
      <c r="CK486" s="113">
        <v>13</v>
      </c>
      <c r="CL486" s="113">
        <f t="shared" si="233"/>
        <v>14</v>
      </c>
      <c r="CM486" s="113">
        <f t="shared" si="234"/>
        <v>15</v>
      </c>
      <c r="CN486" s="113">
        <f t="shared" si="235"/>
        <v>16</v>
      </c>
    </row>
    <row r="487" spans="13:92" x14ac:dyDescent="0.25"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 s="114">
        <f t="shared" si="236"/>
        <v>0.47333333333333338</v>
      </c>
      <c r="CF487" s="114">
        <f t="shared" si="237"/>
        <v>0</v>
      </c>
      <c r="CG487" s="114">
        <f t="shared" si="238"/>
        <v>0</v>
      </c>
      <c r="CH487" s="114">
        <f t="shared" si="239"/>
        <v>0</v>
      </c>
      <c r="CI487"/>
      <c r="CJ487" s="114">
        <v>60</v>
      </c>
      <c r="CK487" s="113">
        <v>17</v>
      </c>
      <c r="CL487" s="113">
        <f t="shared" si="233"/>
        <v>18</v>
      </c>
      <c r="CM487" s="113">
        <f t="shared" si="234"/>
        <v>19</v>
      </c>
      <c r="CN487" s="113">
        <f t="shared" si="235"/>
        <v>20</v>
      </c>
    </row>
    <row r="488" spans="13:92" x14ac:dyDescent="0.25"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 s="114">
        <f t="shared" si="236"/>
        <v>0.47333333333333338</v>
      </c>
      <c r="CF488" s="114">
        <f t="shared" si="237"/>
        <v>0</v>
      </c>
      <c r="CG488" s="114">
        <f t="shared" si="238"/>
        <v>0</v>
      </c>
      <c r="CH488" s="114">
        <f t="shared" si="239"/>
        <v>0</v>
      </c>
      <c r="CI488"/>
      <c r="CJ488" s="114">
        <v>60</v>
      </c>
      <c r="CK488" s="113">
        <v>21</v>
      </c>
      <c r="CL488" s="113">
        <f t="shared" si="233"/>
        <v>22</v>
      </c>
      <c r="CM488" s="113">
        <f t="shared" si="234"/>
        <v>23</v>
      </c>
      <c r="CN488" s="113">
        <f t="shared" si="235"/>
        <v>24</v>
      </c>
    </row>
    <row r="489" spans="13:92" x14ac:dyDescent="0.25"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 s="114">
        <f t="shared" si="236"/>
        <v>0.47333333333333338</v>
      </c>
      <c r="CF489" s="114">
        <f t="shared" si="237"/>
        <v>0</v>
      </c>
      <c r="CG489" s="114">
        <f t="shared" si="238"/>
        <v>0</v>
      </c>
      <c r="CH489" s="114">
        <f t="shared" si="239"/>
        <v>0</v>
      </c>
      <c r="CI489"/>
      <c r="CJ489" s="114">
        <v>60</v>
      </c>
      <c r="CK489" s="113">
        <v>25</v>
      </c>
      <c r="CL489" s="113">
        <f t="shared" si="233"/>
        <v>26</v>
      </c>
      <c r="CM489" s="113">
        <f t="shared" si="234"/>
        <v>27</v>
      </c>
      <c r="CN489" s="113">
        <f t="shared" si="235"/>
        <v>28</v>
      </c>
    </row>
    <row r="490" spans="13:92" x14ac:dyDescent="0.25"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 s="114">
        <f t="shared" si="236"/>
        <v>0.47333333333333338</v>
      </c>
      <c r="CF490" s="114">
        <f t="shared" si="237"/>
        <v>0</v>
      </c>
      <c r="CG490" s="114">
        <f t="shared" si="238"/>
        <v>0</v>
      </c>
      <c r="CH490" s="114">
        <f t="shared" si="239"/>
        <v>0</v>
      </c>
      <c r="CI490"/>
      <c r="CJ490" s="114">
        <v>60</v>
      </c>
      <c r="CK490" s="113">
        <v>29</v>
      </c>
      <c r="CL490" s="113">
        <f t="shared" si="233"/>
        <v>30</v>
      </c>
      <c r="CM490" s="113">
        <f t="shared" si="234"/>
        <v>31</v>
      </c>
      <c r="CN490" s="113">
        <f t="shared" si="235"/>
        <v>32</v>
      </c>
    </row>
    <row r="491" spans="13:92" x14ac:dyDescent="0.25"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 s="114">
        <f t="shared" si="236"/>
        <v>0.47333333333333338</v>
      </c>
      <c r="CF491" s="114">
        <f t="shared" si="237"/>
        <v>0</v>
      </c>
      <c r="CG491" s="114">
        <f t="shared" si="238"/>
        <v>0</v>
      </c>
      <c r="CH491" s="114">
        <f t="shared" si="239"/>
        <v>0</v>
      </c>
      <c r="CI491"/>
      <c r="CJ491" s="114">
        <v>61</v>
      </c>
      <c r="CK491" s="113">
        <v>1</v>
      </c>
      <c r="CL491" s="113">
        <f t="shared" si="233"/>
        <v>2</v>
      </c>
      <c r="CM491" s="113">
        <f t="shared" si="234"/>
        <v>3</v>
      </c>
      <c r="CN491" s="113">
        <f t="shared" si="235"/>
        <v>4</v>
      </c>
    </row>
    <row r="492" spans="13:92" x14ac:dyDescent="0.25"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 s="114">
        <f t="shared" si="236"/>
        <v>0.47333333333333338</v>
      </c>
      <c r="CF492" s="114">
        <f t="shared" si="237"/>
        <v>0</v>
      </c>
      <c r="CG492" s="114">
        <f t="shared" si="238"/>
        <v>0</v>
      </c>
      <c r="CH492" s="114">
        <f t="shared" si="239"/>
        <v>0</v>
      </c>
      <c r="CI492"/>
      <c r="CJ492" s="114">
        <v>61</v>
      </c>
      <c r="CK492" s="113">
        <v>5</v>
      </c>
      <c r="CL492" s="113">
        <f t="shared" si="233"/>
        <v>6</v>
      </c>
      <c r="CM492" s="113">
        <f t="shared" si="234"/>
        <v>7</v>
      </c>
      <c r="CN492" s="113">
        <f t="shared" si="235"/>
        <v>8</v>
      </c>
    </row>
    <row r="493" spans="13:92" x14ac:dyDescent="0.25"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 s="114">
        <f t="shared" si="236"/>
        <v>0.47333333333333338</v>
      </c>
      <c r="CF493" s="114">
        <f t="shared" si="237"/>
        <v>0</v>
      </c>
      <c r="CG493" s="114">
        <f t="shared" si="238"/>
        <v>0</v>
      </c>
      <c r="CH493" s="114">
        <f t="shared" si="239"/>
        <v>0</v>
      </c>
      <c r="CI493"/>
      <c r="CJ493" s="114">
        <v>61</v>
      </c>
      <c r="CK493" s="113">
        <v>9</v>
      </c>
      <c r="CL493" s="113">
        <f t="shared" si="233"/>
        <v>10</v>
      </c>
      <c r="CM493" s="113">
        <f t="shared" si="234"/>
        <v>11</v>
      </c>
      <c r="CN493" s="113">
        <f t="shared" si="235"/>
        <v>12</v>
      </c>
    </row>
    <row r="494" spans="13:92" x14ac:dyDescent="0.25"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 s="114">
        <f t="shared" si="236"/>
        <v>0.47333333333333338</v>
      </c>
      <c r="CF494" s="114">
        <f t="shared" si="237"/>
        <v>0</v>
      </c>
      <c r="CG494" s="114">
        <f t="shared" si="238"/>
        <v>0</v>
      </c>
      <c r="CH494" s="114">
        <f t="shared" si="239"/>
        <v>0</v>
      </c>
      <c r="CI494"/>
      <c r="CJ494" s="114">
        <v>61</v>
      </c>
      <c r="CK494" s="113">
        <v>13</v>
      </c>
      <c r="CL494" s="113">
        <f t="shared" si="233"/>
        <v>14</v>
      </c>
      <c r="CM494" s="113">
        <f t="shared" si="234"/>
        <v>15</v>
      </c>
      <c r="CN494" s="113">
        <f t="shared" si="235"/>
        <v>16</v>
      </c>
    </row>
    <row r="495" spans="13:92" x14ac:dyDescent="0.25"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 s="114">
        <f t="shared" si="236"/>
        <v>0.47333333333333338</v>
      </c>
      <c r="CF495" s="114">
        <f t="shared" si="237"/>
        <v>0</v>
      </c>
      <c r="CG495" s="114">
        <f t="shared" si="238"/>
        <v>0</v>
      </c>
      <c r="CH495" s="114">
        <f t="shared" si="239"/>
        <v>0</v>
      </c>
      <c r="CI495"/>
      <c r="CJ495" s="114">
        <v>61</v>
      </c>
      <c r="CK495" s="113">
        <v>17</v>
      </c>
      <c r="CL495" s="113">
        <f t="shared" si="233"/>
        <v>18</v>
      </c>
      <c r="CM495" s="113">
        <f t="shared" si="234"/>
        <v>19</v>
      </c>
      <c r="CN495" s="113">
        <f t="shared" si="235"/>
        <v>20</v>
      </c>
    </row>
    <row r="496" spans="13:92" x14ac:dyDescent="0.25"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 s="114">
        <f t="shared" si="236"/>
        <v>0.47333333333333338</v>
      </c>
      <c r="CF496" s="114">
        <f t="shared" si="237"/>
        <v>0</v>
      </c>
      <c r="CG496" s="114">
        <f t="shared" si="238"/>
        <v>0</v>
      </c>
      <c r="CH496" s="114">
        <f t="shared" si="239"/>
        <v>0</v>
      </c>
      <c r="CI496"/>
      <c r="CJ496" s="114">
        <v>61</v>
      </c>
      <c r="CK496" s="113">
        <v>21</v>
      </c>
      <c r="CL496" s="113">
        <f t="shared" si="233"/>
        <v>22</v>
      </c>
      <c r="CM496" s="113">
        <f t="shared" si="234"/>
        <v>23</v>
      </c>
      <c r="CN496" s="113">
        <f t="shared" si="235"/>
        <v>24</v>
      </c>
    </row>
    <row r="497" spans="13:92" x14ac:dyDescent="0.25"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 s="114">
        <f t="shared" si="236"/>
        <v>0.47333333333333338</v>
      </c>
      <c r="CF497" s="114">
        <f t="shared" si="237"/>
        <v>0</v>
      </c>
      <c r="CG497" s="114">
        <f t="shared" si="238"/>
        <v>0</v>
      </c>
      <c r="CH497" s="114">
        <f t="shared" si="239"/>
        <v>0</v>
      </c>
      <c r="CI497"/>
      <c r="CJ497" s="114">
        <v>61</v>
      </c>
      <c r="CK497" s="113">
        <v>25</v>
      </c>
      <c r="CL497" s="113">
        <f t="shared" si="233"/>
        <v>26</v>
      </c>
      <c r="CM497" s="113">
        <f t="shared" si="234"/>
        <v>27</v>
      </c>
      <c r="CN497" s="113">
        <f t="shared" si="235"/>
        <v>28</v>
      </c>
    </row>
    <row r="498" spans="13:92" x14ac:dyDescent="0.25"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 s="114">
        <f t="shared" si="236"/>
        <v>0.47333333333333338</v>
      </c>
      <c r="CF498" s="114">
        <f t="shared" si="237"/>
        <v>0</v>
      </c>
      <c r="CG498" s="114">
        <f t="shared" si="238"/>
        <v>0</v>
      </c>
      <c r="CH498" s="114">
        <f t="shared" si="239"/>
        <v>0</v>
      </c>
      <c r="CI498"/>
      <c r="CJ498" s="114">
        <v>61</v>
      </c>
      <c r="CK498" s="113">
        <v>29</v>
      </c>
      <c r="CL498" s="113">
        <f t="shared" si="233"/>
        <v>30</v>
      </c>
      <c r="CM498" s="113">
        <f t="shared" si="234"/>
        <v>31</v>
      </c>
      <c r="CN498" s="113">
        <f t="shared" si="235"/>
        <v>32</v>
      </c>
    </row>
    <row r="499" spans="13:92" x14ac:dyDescent="0.25"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 s="114">
        <f t="shared" si="236"/>
        <v>0.47333333333333338</v>
      </c>
      <c r="CF499" s="114">
        <f t="shared" si="237"/>
        <v>0</v>
      </c>
      <c r="CG499" s="114">
        <f t="shared" si="238"/>
        <v>0</v>
      </c>
      <c r="CH499" s="114">
        <f t="shared" si="239"/>
        <v>0</v>
      </c>
      <c r="CI499"/>
      <c r="CJ499" s="114">
        <v>62</v>
      </c>
      <c r="CK499" s="113">
        <v>1</v>
      </c>
      <c r="CL499" s="113">
        <f t="shared" ref="CL499:CL562" si="240">CK499+1</f>
        <v>2</v>
      </c>
      <c r="CM499" s="113">
        <f t="shared" ref="CM499:CM562" si="241">CL499+1</f>
        <v>3</v>
      </c>
      <c r="CN499" s="113">
        <f t="shared" ref="CN499:CN562" si="242">CM499+1</f>
        <v>4</v>
      </c>
    </row>
    <row r="500" spans="13:92" x14ac:dyDescent="0.25"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 s="114">
        <f t="shared" si="236"/>
        <v>0.47333333333333338</v>
      </c>
      <c r="CF500" s="114">
        <f t="shared" si="237"/>
        <v>0</v>
      </c>
      <c r="CG500" s="114">
        <f t="shared" si="238"/>
        <v>0</v>
      </c>
      <c r="CH500" s="114">
        <f t="shared" si="239"/>
        <v>0</v>
      </c>
      <c r="CI500"/>
      <c r="CJ500" s="114">
        <v>62</v>
      </c>
      <c r="CK500" s="113">
        <v>5</v>
      </c>
      <c r="CL500" s="113">
        <f t="shared" si="240"/>
        <v>6</v>
      </c>
      <c r="CM500" s="113">
        <f t="shared" si="241"/>
        <v>7</v>
      </c>
      <c r="CN500" s="113">
        <f t="shared" si="242"/>
        <v>8</v>
      </c>
    </row>
    <row r="501" spans="13:92" x14ac:dyDescent="0.25"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 s="114">
        <f t="shared" si="236"/>
        <v>0.47333333333333338</v>
      </c>
      <c r="CF501" s="114">
        <f t="shared" si="237"/>
        <v>0</v>
      </c>
      <c r="CG501" s="114">
        <f t="shared" si="238"/>
        <v>0</v>
      </c>
      <c r="CH501" s="114">
        <f t="shared" si="239"/>
        <v>0</v>
      </c>
      <c r="CI501"/>
      <c r="CJ501" s="114">
        <v>62</v>
      </c>
      <c r="CK501" s="113">
        <v>9</v>
      </c>
      <c r="CL501" s="113">
        <f t="shared" si="240"/>
        <v>10</v>
      </c>
      <c r="CM501" s="113">
        <f t="shared" si="241"/>
        <v>11</v>
      </c>
      <c r="CN501" s="113">
        <f t="shared" si="242"/>
        <v>12</v>
      </c>
    </row>
    <row r="502" spans="13:92" x14ac:dyDescent="0.25"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 s="114">
        <f t="shared" si="236"/>
        <v>0.47333333333333338</v>
      </c>
      <c r="CF502" s="114">
        <f t="shared" si="237"/>
        <v>0</v>
      </c>
      <c r="CG502" s="114">
        <f t="shared" si="238"/>
        <v>0</v>
      </c>
      <c r="CH502" s="114">
        <f t="shared" si="239"/>
        <v>0</v>
      </c>
      <c r="CI502"/>
      <c r="CJ502" s="114">
        <v>62</v>
      </c>
      <c r="CK502" s="113">
        <v>13</v>
      </c>
      <c r="CL502" s="113">
        <f t="shared" si="240"/>
        <v>14</v>
      </c>
      <c r="CM502" s="113">
        <f t="shared" si="241"/>
        <v>15</v>
      </c>
      <c r="CN502" s="113">
        <f t="shared" si="242"/>
        <v>16</v>
      </c>
    </row>
    <row r="503" spans="13:92" x14ac:dyDescent="0.25"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 s="114">
        <f t="shared" si="236"/>
        <v>0.47333333333333338</v>
      </c>
      <c r="CF503" s="114">
        <f t="shared" si="237"/>
        <v>0</v>
      </c>
      <c r="CG503" s="114">
        <f t="shared" si="238"/>
        <v>0</v>
      </c>
      <c r="CH503" s="114">
        <f t="shared" si="239"/>
        <v>0</v>
      </c>
      <c r="CI503"/>
      <c r="CJ503" s="114">
        <v>62</v>
      </c>
      <c r="CK503" s="113">
        <v>17</v>
      </c>
      <c r="CL503" s="113">
        <f t="shared" si="240"/>
        <v>18</v>
      </c>
      <c r="CM503" s="113">
        <f t="shared" si="241"/>
        <v>19</v>
      </c>
      <c r="CN503" s="113">
        <f t="shared" si="242"/>
        <v>20</v>
      </c>
    </row>
    <row r="504" spans="13:92" x14ac:dyDescent="0.25"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 s="114">
        <f t="shared" si="236"/>
        <v>0.47333333333333338</v>
      </c>
      <c r="CF504" s="114">
        <f t="shared" si="237"/>
        <v>0</v>
      </c>
      <c r="CG504" s="114">
        <f t="shared" si="238"/>
        <v>0</v>
      </c>
      <c r="CH504" s="114">
        <f t="shared" si="239"/>
        <v>0</v>
      </c>
      <c r="CI504"/>
      <c r="CJ504" s="114">
        <v>62</v>
      </c>
      <c r="CK504" s="113">
        <v>21</v>
      </c>
      <c r="CL504" s="113">
        <f t="shared" si="240"/>
        <v>22</v>
      </c>
      <c r="CM504" s="113">
        <f t="shared" si="241"/>
        <v>23</v>
      </c>
      <c r="CN504" s="113">
        <f t="shared" si="242"/>
        <v>24</v>
      </c>
    </row>
    <row r="505" spans="13:92" x14ac:dyDescent="0.25"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 s="114">
        <f t="shared" si="236"/>
        <v>0.47333333333333338</v>
      </c>
      <c r="CF505" s="114">
        <f t="shared" si="237"/>
        <v>0</v>
      </c>
      <c r="CG505" s="114">
        <f t="shared" si="238"/>
        <v>0</v>
      </c>
      <c r="CH505" s="114">
        <f t="shared" si="239"/>
        <v>0</v>
      </c>
      <c r="CI505"/>
      <c r="CJ505" s="114">
        <v>62</v>
      </c>
      <c r="CK505" s="113">
        <v>25</v>
      </c>
      <c r="CL505" s="113">
        <f t="shared" si="240"/>
        <v>26</v>
      </c>
      <c r="CM505" s="113">
        <f t="shared" si="241"/>
        <v>27</v>
      </c>
      <c r="CN505" s="113">
        <f t="shared" si="242"/>
        <v>28</v>
      </c>
    </row>
    <row r="506" spans="13:92" x14ac:dyDescent="0.25"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 s="114">
        <f t="shared" si="236"/>
        <v>0.47333333333333338</v>
      </c>
      <c r="CF506" s="114">
        <f t="shared" si="237"/>
        <v>0</v>
      </c>
      <c r="CG506" s="114">
        <f t="shared" si="238"/>
        <v>0</v>
      </c>
      <c r="CH506" s="114">
        <f t="shared" si="239"/>
        <v>0</v>
      </c>
      <c r="CI506"/>
      <c r="CJ506" s="114">
        <v>62</v>
      </c>
      <c r="CK506" s="113">
        <v>29</v>
      </c>
      <c r="CL506" s="113">
        <f t="shared" si="240"/>
        <v>30</v>
      </c>
      <c r="CM506" s="113">
        <f t="shared" si="241"/>
        <v>31</v>
      </c>
      <c r="CN506" s="113">
        <f t="shared" si="242"/>
        <v>32</v>
      </c>
    </row>
    <row r="507" spans="13:92" x14ac:dyDescent="0.25"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 s="114">
        <f t="shared" si="236"/>
        <v>0.47333333333333338</v>
      </c>
      <c r="CF507" s="114">
        <f t="shared" si="237"/>
        <v>0</v>
      </c>
      <c r="CG507" s="114">
        <f t="shared" si="238"/>
        <v>0</v>
      </c>
      <c r="CH507" s="114">
        <f t="shared" si="239"/>
        <v>0</v>
      </c>
      <c r="CI507"/>
      <c r="CJ507" s="114">
        <v>63</v>
      </c>
      <c r="CK507" s="113">
        <v>1</v>
      </c>
      <c r="CL507" s="113">
        <f t="shared" si="240"/>
        <v>2</v>
      </c>
      <c r="CM507" s="113">
        <f t="shared" si="241"/>
        <v>3</v>
      </c>
      <c r="CN507" s="113">
        <f t="shared" si="242"/>
        <v>4</v>
      </c>
    </row>
    <row r="508" spans="13:92" x14ac:dyDescent="0.25"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 s="114">
        <f t="shared" si="236"/>
        <v>0.47333333333333338</v>
      </c>
      <c r="CF508" s="114">
        <f t="shared" si="237"/>
        <v>0</v>
      </c>
      <c r="CG508" s="114">
        <f t="shared" si="238"/>
        <v>0</v>
      </c>
      <c r="CH508" s="114">
        <f t="shared" si="239"/>
        <v>0</v>
      </c>
      <c r="CI508"/>
      <c r="CJ508" s="114">
        <v>63</v>
      </c>
      <c r="CK508" s="113">
        <v>5</v>
      </c>
      <c r="CL508" s="113">
        <f t="shared" si="240"/>
        <v>6</v>
      </c>
      <c r="CM508" s="113">
        <f t="shared" si="241"/>
        <v>7</v>
      </c>
      <c r="CN508" s="113">
        <f t="shared" si="242"/>
        <v>8</v>
      </c>
    </row>
    <row r="509" spans="13:92" x14ac:dyDescent="0.25"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 s="114">
        <f t="shared" si="236"/>
        <v>0.47333333333333338</v>
      </c>
      <c r="CF509" s="114">
        <f t="shared" si="237"/>
        <v>0</v>
      </c>
      <c r="CG509" s="114">
        <f t="shared" si="238"/>
        <v>0</v>
      </c>
      <c r="CH509" s="114">
        <f t="shared" si="239"/>
        <v>0</v>
      </c>
      <c r="CI509"/>
      <c r="CJ509" s="114">
        <v>63</v>
      </c>
      <c r="CK509" s="113">
        <v>9</v>
      </c>
      <c r="CL509" s="113">
        <f t="shared" si="240"/>
        <v>10</v>
      </c>
      <c r="CM509" s="113">
        <f t="shared" si="241"/>
        <v>11</v>
      </c>
      <c r="CN509" s="113">
        <f t="shared" si="242"/>
        <v>12</v>
      </c>
    </row>
    <row r="510" spans="13:92" x14ac:dyDescent="0.25"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 s="114">
        <f t="shared" si="236"/>
        <v>0.47333333333333338</v>
      </c>
      <c r="CF510" s="114">
        <f t="shared" si="237"/>
        <v>0</v>
      </c>
      <c r="CG510" s="114">
        <f t="shared" si="238"/>
        <v>0</v>
      </c>
      <c r="CH510" s="114">
        <f t="shared" si="239"/>
        <v>0</v>
      </c>
      <c r="CI510"/>
      <c r="CJ510" s="114">
        <v>63</v>
      </c>
      <c r="CK510" s="113">
        <v>13</v>
      </c>
      <c r="CL510" s="113">
        <f t="shared" si="240"/>
        <v>14</v>
      </c>
      <c r="CM510" s="113">
        <f t="shared" si="241"/>
        <v>15</v>
      </c>
      <c r="CN510" s="113">
        <f t="shared" si="242"/>
        <v>16</v>
      </c>
    </row>
    <row r="511" spans="13:92" x14ac:dyDescent="0.25"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 s="114">
        <f t="shared" si="236"/>
        <v>0.47333333333333338</v>
      </c>
      <c r="CF511" s="114">
        <f t="shared" si="237"/>
        <v>0</v>
      </c>
      <c r="CG511" s="114">
        <f t="shared" si="238"/>
        <v>0</v>
      </c>
      <c r="CH511" s="114">
        <f t="shared" si="239"/>
        <v>0</v>
      </c>
      <c r="CI511"/>
      <c r="CJ511" s="114">
        <v>63</v>
      </c>
      <c r="CK511" s="113">
        <v>17</v>
      </c>
      <c r="CL511" s="113">
        <f t="shared" si="240"/>
        <v>18</v>
      </c>
      <c r="CM511" s="113">
        <f t="shared" si="241"/>
        <v>19</v>
      </c>
      <c r="CN511" s="113">
        <f t="shared" si="242"/>
        <v>20</v>
      </c>
    </row>
    <row r="512" spans="13:92" x14ac:dyDescent="0.25"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 s="114">
        <f t="shared" si="236"/>
        <v>0.47333333333333338</v>
      </c>
      <c r="CF512" s="114">
        <f t="shared" si="237"/>
        <v>0</v>
      </c>
      <c r="CG512" s="114">
        <f t="shared" si="238"/>
        <v>0</v>
      </c>
      <c r="CH512" s="114">
        <f t="shared" si="239"/>
        <v>0</v>
      </c>
      <c r="CI512"/>
      <c r="CJ512" s="114">
        <v>63</v>
      </c>
      <c r="CK512" s="113">
        <v>21</v>
      </c>
      <c r="CL512" s="113">
        <f t="shared" si="240"/>
        <v>22</v>
      </c>
      <c r="CM512" s="113">
        <f t="shared" si="241"/>
        <v>23</v>
      </c>
      <c r="CN512" s="113">
        <f t="shared" si="242"/>
        <v>24</v>
      </c>
    </row>
    <row r="513" spans="13:92" x14ac:dyDescent="0.25"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 s="114">
        <f t="shared" si="236"/>
        <v>0.47333333333333338</v>
      </c>
      <c r="CF513" s="114">
        <f t="shared" si="237"/>
        <v>0</v>
      </c>
      <c r="CG513" s="114">
        <f t="shared" si="238"/>
        <v>0</v>
      </c>
      <c r="CH513" s="114">
        <f t="shared" si="239"/>
        <v>0</v>
      </c>
      <c r="CI513"/>
      <c r="CJ513" s="114">
        <v>63</v>
      </c>
      <c r="CK513" s="113">
        <v>25</v>
      </c>
      <c r="CL513" s="113">
        <f t="shared" si="240"/>
        <v>26</v>
      </c>
      <c r="CM513" s="113">
        <f t="shared" si="241"/>
        <v>27</v>
      </c>
      <c r="CN513" s="113">
        <f t="shared" si="242"/>
        <v>28</v>
      </c>
    </row>
    <row r="514" spans="13:92" x14ac:dyDescent="0.25"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 s="114">
        <f t="shared" si="236"/>
        <v>0.47333333333333338</v>
      </c>
      <c r="CF514" s="114">
        <f t="shared" si="237"/>
        <v>0</v>
      </c>
      <c r="CG514" s="114">
        <f t="shared" si="238"/>
        <v>0</v>
      </c>
      <c r="CH514" s="114">
        <f t="shared" si="239"/>
        <v>0</v>
      </c>
      <c r="CI514"/>
      <c r="CJ514" s="114">
        <v>63</v>
      </c>
      <c r="CK514" s="113">
        <v>29</v>
      </c>
      <c r="CL514" s="113">
        <f t="shared" si="240"/>
        <v>30</v>
      </c>
      <c r="CM514" s="113">
        <f t="shared" si="241"/>
        <v>31</v>
      </c>
      <c r="CN514" s="113">
        <f t="shared" si="242"/>
        <v>32</v>
      </c>
    </row>
    <row r="515" spans="13:92" x14ac:dyDescent="0.25"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 s="114">
        <f t="shared" si="236"/>
        <v>0.47333333333333338</v>
      </c>
      <c r="CF515" s="114">
        <f t="shared" si="237"/>
        <v>0</v>
      </c>
      <c r="CG515" s="114">
        <f t="shared" si="238"/>
        <v>0</v>
      </c>
      <c r="CH515" s="114">
        <f t="shared" si="239"/>
        <v>0</v>
      </c>
      <c r="CI515"/>
      <c r="CJ515" s="114">
        <v>64</v>
      </c>
      <c r="CK515" s="113">
        <v>1</v>
      </c>
      <c r="CL515" s="113">
        <f t="shared" si="240"/>
        <v>2</v>
      </c>
      <c r="CM515" s="113">
        <f t="shared" si="241"/>
        <v>3</v>
      </c>
      <c r="CN515" s="113">
        <f t="shared" si="242"/>
        <v>4</v>
      </c>
    </row>
    <row r="516" spans="13:92" x14ac:dyDescent="0.25"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 s="114">
        <f t="shared" si="236"/>
        <v>0.47333333333333338</v>
      </c>
      <c r="CF516" s="114">
        <f t="shared" si="237"/>
        <v>0</v>
      </c>
      <c r="CG516" s="114">
        <f t="shared" si="238"/>
        <v>0</v>
      </c>
      <c r="CH516" s="114">
        <f t="shared" si="239"/>
        <v>0</v>
      </c>
      <c r="CI516"/>
      <c r="CJ516" s="114">
        <v>64</v>
      </c>
      <c r="CK516" s="113">
        <v>5</v>
      </c>
      <c r="CL516" s="113">
        <f t="shared" si="240"/>
        <v>6</v>
      </c>
      <c r="CM516" s="113">
        <f t="shared" si="241"/>
        <v>7</v>
      </c>
      <c r="CN516" s="113">
        <f t="shared" si="242"/>
        <v>8</v>
      </c>
    </row>
    <row r="517" spans="13:92" x14ac:dyDescent="0.25"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 s="114">
        <f t="shared" si="236"/>
        <v>0.47333333333333338</v>
      </c>
      <c r="CF517" s="114">
        <f t="shared" si="237"/>
        <v>0</v>
      </c>
      <c r="CG517" s="114">
        <f t="shared" si="238"/>
        <v>0</v>
      </c>
      <c r="CH517" s="114">
        <f t="shared" si="239"/>
        <v>0</v>
      </c>
      <c r="CI517"/>
      <c r="CJ517" s="114">
        <v>64</v>
      </c>
      <c r="CK517" s="113">
        <v>9</v>
      </c>
      <c r="CL517" s="113">
        <f t="shared" si="240"/>
        <v>10</v>
      </c>
      <c r="CM517" s="113">
        <f t="shared" si="241"/>
        <v>11</v>
      </c>
      <c r="CN517" s="113">
        <f t="shared" si="242"/>
        <v>12</v>
      </c>
    </row>
    <row r="518" spans="13:92" x14ac:dyDescent="0.25"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 s="114">
        <f t="shared" si="236"/>
        <v>0.47333333333333338</v>
      </c>
      <c r="CF518" s="114">
        <f t="shared" si="237"/>
        <v>0</v>
      </c>
      <c r="CG518" s="114">
        <f t="shared" si="238"/>
        <v>0</v>
      </c>
      <c r="CH518" s="114">
        <f t="shared" si="239"/>
        <v>0</v>
      </c>
      <c r="CI518"/>
      <c r="CJ518" s="114">
        <v>64</v>
      </c>
      <c r="CK518" s="113">
        <v>13</v>
      </c>
      <c r="CL518" s="113">
        <f t="shared" si="240"/>
        <v>14</v>
      </c>
      <c r="CM518" s="113">
        <f t="shared" si="241"/>
        <v>15</v>
      </c>
      <c r="CN518" s="113">
        <f t="shared" si="242"/>
        <v>16</v>
      </c>
    </row>
    <row r="519" spans="13:92" x14ac:dyDescent="0.25"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 s="114">
        <f t="shared" si="236"/>
        <v>0.47333333333333338</v>
      </c>
      <c r="CF519" s="114">
        <f t="shared" si="237"/>
        <v>0</v>
      </c>
      <c r="CG519" s="114">
        <f t="shared" si="238"/>
        <v>0</v>
      </c>
      <c r="CH519" s="114">
        <f t="shared" si="239"/>
        <v>0</v>
      </c>
      <c r="CI519"/>
      <c r="CJ519" s="114">
        <v>64</v>
      </c>
      <c r="CK519" s="113">
        <v>17</v>
      </c>
      <c r="CL519" s="113">
        <f t="shared" si="240"/>
        <v>18</v>
      </c>
      <c r="CM519" s="113">
        <f t="shared" si="241"/>
        <v>19</v>
      </c>
      <c r="CN519" s="113">
        <f t="shared" si="242"/>
        <v>20</v>
      </c>
    </row>
    <row r="520" spans="13:92" x14ac:dyDescent="0.25"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 s="114">
        <f t="shared" si="236"/>
        <v>0.47333333333333338</v>
      </c>
      <c r="CF520" s="114">
        <f t="shared" si="237"/>
        <v>0</v>
      </c>
      <c r="CG520" s="114">
        <f t="shared" si="238"/>
        <v>0</v>
      </c>
      <c r="CH520" s="114">
        <f t="shared" si="239"/>
        <v>0</v>
      </c>
      <c r="CI520"/>
      <c r="CJ520" s="114">
        <v>64</v>
      </c>
      <c r="CK520" s="113">
        <v>21</v>
      </c>
      <c r="CL520" s="113">
        <f t="shared" si="240"/>
        <v>22</v>
      </c>
      <c r="CM520" s="113">
        <f t="shared" si="241"/>
        <v>23</v>
      </c>
      <c r="CN520" s="113">
        <f t="shared" si="242"/>
        <v>24</v>
      </c>
    </row>
    <row r="521" spans="13:92" x14ac:dyDescent="0.25"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 s="114">
        <f t="shared" si="236"/>
        <v>0.47333333333333338</v>
      </c>
      <c r="CF521" s="114">
        <f t="shared" si="237"/>
        <v>0</v>
      </c>
      <c r="CG521" s="114">
        <f t="shared" si="238"/>
        <v>0</v>
      </c>
      <c r="CH521" s="114">
        <f t="shared" si="239"/>
        <v>0</v>
      </c>
      <c r="CI521"/>
      <c r="CJ521" s="114">
        <v>64</v>
      </c>
      <c r="CK521" s="113">
        <v>25</v>
      </c>
      <c r="CL521" s="113">
        <f t="shared" si="240"/>
        <v>26</v>
      </c>
      <c r="CM521" s="113">
        <f t="shared" si="241"/>
        <v>27</v>
      </c>
      <c r="CN521" s="113">
        <f t="shared" si="242"/>
        <v>28</v>
      </c>
    </row>
    <row r="522" spans="13:92" x14ac:dyDescent="0.25"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 s="114">
        <f t="shared" si="236"/>
        <v>0.47333333333333338</v>
      </c>
      <c r="CF522" s="114">
        <f t="shared" si="237"/>
        <v>0</v>
      </c>
      <c r="CG522" s="114">
        <f t="shared" si="238"/>
        <v>0</v>
      </c>
      <c r="CH522" s="114">
        <f t="shared" si="239"/>
        <v>0</v>
      </c>
      <c r="CI522"/>
      <c r="CJ522" s="114">
        <v>64</v>
      </c>
      <c r="CK522" s="113">
        <v>29</v>
      </c>
      <c r="CL522" s="113">
        <f t="shared" si="240"/>
        <v>30</v>
      </c>
      <c r="CM522" s="113">
        <f t="shared" si="241"/>
        <v>31</v>
      </c>
      <c r="CN522" s="113">
        <f t="shared" si="242"/>
        <v>32</v>
      </c>
    </row>
    <row r="523" spans="13:92" x14ac:dyDescent="0.25"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 s="114">
        <f t="shared" si="236"/>
        <v>0.47333333333333338</v>
      </c>
      <c r="CF523" s="114">
        <f t="shared" si="237"/>
        <v>0</v>
      </c>
      <c r="CG523" s="114">
        <f t="shared" si="238"/>
        <v>0</v>
      </c>
      <c r="CH523" s="114">
        <f t="shared" si="239"/>
        <v>0</v>
      </c>
      <c r="CI523"/>
      <c r="CJ523" s="114">
        <v>65</v>
      </c>
      <c r="CK523" s="113">
        <v>1</v>
      </c>
      <c r="CL523" s="113">
        <f t="shared" si="240"/>
        <v>2</v>
      </c>
      <c r="CM523" s="113">
        <f t="shared" si="241"/>
        <v>3</v>
      </c>
      <c r="CN523" s="113">
        <f t="shared" si="242"/>
        <v>4</v>
      </c>
    </row>
    <row r="524" spans="13:92" x14ac:dyDescent="0.25"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 s="114">
        <f t="shared" ref="CE524:CE562" si="243">INDEX($AW$11:$CB$120,$CJ524,CN524)</f>
        <v>0.47333333333333338</v>
      </c>
      <c r="CF524" s="114">
        <f t="shared" ref="CF524:CF562" si="244">INDEX($AW$11:$CB$120,$CJ524,CK524)</f>
        <v>0</v>
      </c>
      <c r="CG524" s="114">
        <f t="shared" ref="CG524:CG562" si="245">INDEX($AW$11:$CB$120,$CJ524,CL524)</f>
        <v>0</v>
      </c>
      <c r="CH524" s="114">
        <f t="shared" ref="CH524:CH562" si="246">INDEX($AW$11:$CB$120,$CJ524,CM524)</f>
        <v>0</v>
      </c>
      <c r="CI524"/>
      <c r="CJ524" s="114">
        <v>65</v>
      </c>
      <c r="CK524" s="113">
        <v>5</v>
      </c>
      <c r="CL524" s="113">
        <f t="shared" si="240"/>
        <v>6</v>
      </c>
      <c r="CM524" s="113">
        <f t="shared" si="241"/>
        <v>7</v>
      </c>
      <c r="CN524" s="113">
        <f t="shared" si="242"/>
        <v>8</v>
      </c>
    </row>
    <row r="525" spans="13:92" x14ac:dyDescent="0.25"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 s="114">
        <f t="shared" si="243"/>
        <v>0.47333333333333338</v>
      </c>
      <c r="CF525" s="114">
        <f t="shared" si="244"/>
        <v>0</v>
      </c>
      <c r="CG525" s="114">
        <f t="shared" si="245"/>
        <v>0</v>
      </c>
      <c r="CH525" s="114">
        <f t="shared" si="246"/>
        <v>0</v>
      </c>
      <c r="CI525"/>
      <c r="CJ525" s="114">
        <v>65</v>
      </c>
      <c r="CK525" s="113">
        <v>9</v>
      </c>
      <c r="CL525" s="113">
        <f t="shared" si="240"/>
        <v>10</v>
      </c>
      <c r="CM525" s="113">
        <f t="shared" si="241"/>
        <v>11</v>
      </c>
      <c r="CN525" s="113">
        <f t="shared" si="242"/>
        <v>12</v>
      </c>
    </row>
    <row r="526" spans="13:92" x14ac:dyDescent="0.25"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 s="114">
        <f t="shared" si="243"/>
        <v>0.47333333333333338</v>
      </c>
      <c r="CF526" s="114">
        <f t="shared" si="244"/>
        <v>0</v>
      </c>
      <c r="CG526" s="114">
        <f t="shared" si="245"/>
        <v>0</v>
      </c>
      <c r="CH526" s="114">
        <f t="shared" si="246"/>
        <v>0</v>
      </c>
      <c r="CI526"/>
      <c r="CJ526" s="114">
        <v>65</v>
      </c>
      <c r="CK526" s="113">
        <v>13</v>
      </c>
      <c r="CL526" s="113">
        <f t="shared" si="240"/>
        <v>14</v>
      </c>
      <c r="CM526" s="113">
        <f t="shared" si="241"/>
        <v>15</v>
      </c>
      <c r="CN526" s="113">
        <f t="shared" si="242"/>
        <v>16</v>
      </c>
    </row>
    <row r="527" spans="13:92" x14ac:dyDescent="0.25"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 s="114">
        <f t="shared" si="243"/>
        <v>0.47333333333333338</v>
      </c>
      <c r="CF527" s="114">
        <f t="shared" si="244"/>
        <v>0</v>
      </c>
      <c r="CG527" s="114">
        <f t="shared" si="245"/>
        <v>0</v>
      </c>
      <c r="CH527" s="114">
        <f t="shared" si="246"/>
        <v>0</v>
      </c>
      <c r="CI527"/>
      <c r="CJ527" s="114">
        <v>65</v>
      </c>
      <c r="CK527" s="113">
        <v>17</v>
      </c>
      <c r="CL527" s="113">
        <f t="shared" si="240"/>
        <v>18</v>
      </c>
      <c r="CM527" s="113">
        <f t="shared" si="241"/>
        <v>19</v>
      </c>
      <c r="CN527" s="113">
        <f t="shared" si="242"/>
        <v>20</v>
      </c>
    </row>
    <row r="528" spans="13:92" x14ac:dyDescent="0.25"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 s="114">
        <f t="shared" si="243"/>
        <v>0.47333333333333338</v>
      </c>
      <c r="CF528" s="114">
        <f t="shared" si="244"/>
        <v>0</v>
      </c>
      <c r="CG528" s="114">
        <f t="shared" si="245"/>
        <v>0</v>
      </c>
      <c r="CH528" s="114">
        <f t="shared" si="246"/>
        <v>0</v>
      </c>
      <c r="CI528"/>
      <c r="CJ528" s="114">
        <v>65</v>
      </c>
      <c r="CK528" s="113">
        <v>21</v>
      </c>
      <c r="CL528" s="113">
        <f t="shared" si="240"/>
        <v>22</v>
      </c>
      <c r="CM528" s="113">
        <f t="shared" si="241"/>
        <v>23</v>
      </c>
      <c r="CN528" s="113">
        <f t="shared" si="242"/>
        <v>24</v>
      </c>
    </row>
    <row r="529" spans="13:92" x14ac:dyDescent="0.25"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 s="114">
        <f t="shared" si="243"/>
        <v>0.47333333333333338</v>
      </c>
      <c r="CF529" s="114">
        <f t="shared" si="244"/>
        <v>0</v>
      </c>
      <c r="CG529" s="114">
        <f t="shared" si="245"/>
        <v>0</v>
      </c>
      <c r="CH529" s="114">
        <f t="shared" si="246"/>
        <v>0</v>
      </c>
      <c r="CI529"/>
      <c r="CJ529" s="114">
        <v>65</v>
      </c>
      <c r="CK529" s="113">
        <v>25</v>
      </c>
      <c r="CL529" s="113">
        <f t="shared" si="240"/>
        <v>26</v>
      </c>
      <c r="CM529" s="113">
        <f t="shared" si="241"/>
        <v>27</v>
      </c>
      <c r="CN529" s="113">
        <f t="shared" si="242"/>
        <v>28</v>
      </c>
    </row>
    <row r="530" spans="13:92" x14ac:dyDescent="0.25"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 s="114">
        <f t="shared" si="243"/>
        <v>0.47333333333333338</v>
      </c>
      <c r="CF530" s="114">
        <f t="shared" si="244"/>
        <v>0</v>
      </c>
      <c r="CG530" s="114">
        <f t="shared" si="245"/>
        <v>0</v>
      </c>
      <c r="CH530" s="114">
        <f t="shared" si="246"/>
        <v>0</v>
      </c>
      <c r="CI530"/>
      <c r="CJ530" s="114">
        <v>65</v>
      </c>
      <c r="CK530" s="113">
        <v>29</v>
      </c>
      <c r="CL530" s="113">
        <f t="shared" si="240"/>
        <v>30</v>
      </c>
      <c r="CM530" s="113">
        <f t="shared" si="241"/>
        <v>31</v>
      </c>
      <c r="CN530" s="113">
        <f t="shared" si="242"/>
        <v>32</v>
      </c>
    </row>
    <row r="531" spans="13:92" x14ac:dyDescent="0.25"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 s="114">
        <f t="shared" si="243"/>
        <v>0.47333333333333338</v>
      </c>
      <c r="CF531" s="114">
        <f t="shared" si="244"/>
        <v>0</v>
      </c>
      <c r="CG531" s="114">
        <f t="shared" si="245"/>
        <v>0</v>
      </c>
      <c r="CH531" s="114">
        <f t="shared" si="246"/>
        <v>0</v>
      </c>
      <c r="CI531"/>
      <c r="CJ531" s="114">
        <v>66</v>
      </c>
      <c r="CK531" s="113">
        <v>1</v>
      </c>
      <c r="CL531" s="113">
        <f t="shared" si="240"/>
        <v>2</v>
      </c>
      <c r="CM531" s="113">
        <f t="shared" si="241"/>
        <v>3</v>
      </c>
      <c r="CN531" s="113">
        <f t="shared" si="242"/>
        <v>4</v>
      </c>
    </row>
    <row r="532" spans="13:92" x14ac:dyDescent="0.25"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 s="114">
        <f t="shared" si="243"/>
        <v>0.47333333333333338</v>
      </c>
      <c r="CF532" s="114">
        <f t="shared" si="244"/>
        <v>0</v>
      </c>
      <c r="CG532" s="114">
        <f t="shared" si="245"/>
        <v>0</v>
      </c>
      <c r="CH532" s="114">
        <f t="shared" si="246"/>
        <v>0</v>
      </c>
      <c r="CI532"/>
      <c r="CJ532" s="114">
        <v>66</v>
      </c>
      <c r="CK532" s="113">
        <v>5</v>
      </c>
      <c r="CL532" s="113">
        <f t="shared" si="240"/>
        <v>6</v>
      </c>
      <c r="CM532" s="113">
        <f t="shared" si="241"/>
        <v>7</v>
      </c>
      <c r="CN532" s="113">
        <f t="shared" si="242"/>
        <v>8</v>
      </c>
    </row>
    <row r="533" spans="13:92" x14ac:dyDescent="0.25"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 s="114">
        <f t="shared" si="243"/>
        <v>0.47333333333333338</v>
      </c>
      <c r="CF533" s="114">
        <f t="shared" si="244"/>
        <v>0</v>
      </c>
      <c r="CG533" s="114">
        <f t="shared" si="245"/>
        <v>0</v>
      </c>
      <c r="CH533" s="114">
        <f t="shared" si="246"/>
        <v>0</v>
      </c>
      <c r="CI533"/>
      <c r="CJ533" s="114">
        <v>66</v>
      </c>
      <c r="CK533" s="113">
        <v>9</v>
      </c>
      <c r="CL533" s="113">
        <f t="shared" si="240"/>
        <v>10</v>
      </c>
      <c r="CM533" s="113">
        <f t="shared" si="241"/>
        <v>11</v>
      </c>
      <c r="CN533" s="113">
        <f t="shared" si="242"/>
        <v>12</v>
      </c>
    </row>
    <row r="534" spans="13:92" x14ac:dyDescent="0.25"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 s="114">
        <f t="shared" si="243"/>
        <v>0.47333333333333338</v>
      </c>
      <c r="CF534" s="114">
        <f t="shared" si="244"/>
        <v>0</v>
      </c>
      <c r="CG534" s="114">
        <f t="shared" si="245"/>
        <v>0</v>
      </c>
      <c r="CH534" s="114">
        <f t="shared" si="246"/>
        <v>0</v>
      </c>
      <c r="CI534"/>
      <c r="CJ534" s="114">
        <v>66</v>
      </c>
      <c r="CK534" s="113">
        <v>13</v>
      </c>
      <c r="CL534" s="113">
        <f t="shared" si="240"/>
        <v>14</v>
      </c>
      <c r="CM534" s="113">
        <f t="shared" si="241"/>
        <v>15</v>
      </c>
      <c r="CN534" s="113">
        <f t="shared" si="242"/>
        <v>16</v>
      </c>
    </row>
    <row r="535" spans="13:92" x14ac:dyDescent="0.25"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 s="114">
        <f t="shared" si="243"/>
        <v>0.47333333333333338</v>
      </c>
      <c r="CF535" s="114">
        <f t="shared" si="244"/>
        <v>0</v>
      </c>
      <c r="CG535" s="114">
        <f t="shared" si="245"/>
        <v>0</v>
      </c>
      <c r="CH535" s="114">
        <f t="shared" si="246"/>
        <v>0</v>
      </c>
      <c r="CI535"/>
      <c r="CJ535" s="114">
        <v>66</v>
      </c>
      <c r="CK535" s="113">
        <v>17</v>
      </c>
      <c r="CL535" s="113">
        <f t="shared" si="240"/>
        <v>18</v>
      </c>
      <c r="CM535" s="113">
        <f t="shared" si="241"/>
        <v>19</v>
      </c>
      <c r="CN535" s="113">
        <f t="shared" si="242"/>
        <v>20</v>
      </c>
    </row>
    <row r="536" spans="13:92" x14ac:dyDescent="0.25"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 s="114">
        <f t="shared" si="243"/>
        <v>0.47333333333333338</v>
      </c>
      <c r="CF536" s="114">
        <f t="shared" si="244"/>
        <v>0</v>
      </c>
      <c r="CG536" s="114">
        <f t="shared" si="245"/>
        <v>0</v>
      </c>
      <c r="CH536" s="114">
        <f t="shared" si="246"/>
        <v>0</v>
      </c>
      <c r="CI536"/>
      <c r="CJ536" s="114">
        <v>66</v>
      </c>
      <c r="CK536" s="113">
        <v>21</v>
      </c>
      <c r="CL536" s="113">
        <f t="shared" si="240"/>
        <v>22</v>
      </c>
      <c r="CM536" s="113">
        <f t="shared" si="241"/>
        <v>23</v>
      </c>
      <c r="CN536" s="113">
        <f t="shared" si="242"/>
        <v>24</v>
      </c>
    </row>
    <row r="537" spans="13:92" x14ac:dyDescent="0.25"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 s="114">
        <f t="shared" si="243"/>
        <v>0.47333333333333338</v>
      </c>
      <c r="CF537" s="114">
        <f t="shared" si="244"/>
        <v>0</v>
      </c>
      <c r="CG537" s="114">
        <f t="shared" si="245"/>
        <v>0</v>
      </c>
      <c r="CH537" s="114">
        <f t="shared" si="246"/>
        <v>0</v>
      </c>
      <c r="CI537"/>
      <c r="CJ537" s="114">
        <v>66</v>
      </c>
      <c r="CK537" s="113">
        <v>25</v>
      </c>
      <c r="CL537" s="113">
        <f t="shared" si="240"/>
        <v>26</v>
      </c>
      <c r="CM537" s="113">
        <f t="shared" si="241"/>
        <v>27</v>
      </c>
      <c r="CN537" s="113">
        <f t="shared" si="242"/>
        <v>28</v>
      </c>
    </row>
    <row r="538" spans="13:92" x14ac:dyDescent="0.25"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 s="114">
        <f t="shared" si="243"/>
        <v>0.47333333333333338</v>
      </c>
      <c r="CF538" s="114">
        <f t="shared" si="244"/>
        <v>0</v>
      </c>
      <c r="CG538" s="114">
        <f t="shared" si="245"/>
        <v>0</v>
      </c>
      <c r="CH538" s="114">
        <f t="shared" si="246"/>
        <v>0</v>
      </c>
      <c r="CI538"/>
      <c r="CJ538" s="114">
        <v>66</v>
      </c>
      <c r="CK538" s="113">
        <v>29</v>
      </c>
      <c r="CL538" s="113">
        <f t="shared" si="240"/>
        <v>30</v>
      </c>
      <c r="CM538" s="113">
        <f t="shared" si="241"/>
        <v>31</v>
      </c>
      <c r="CN538" s="113">
        <f t="shared" si="242"/>
        <v>32</v>
      </c>
    </row>
    <row r="539" spans="13:92" x14ac:dyDescent="0.25"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 s="114">
        <f t="shared" si="243"/>
        <v>0.47333333333333338</v>
      </c>
      <c r="CF539" s="114">
        <f t="shared" si="244"/>
        <v>0</v>
      </c>
      <c r="CG539" s="114">
        <f t="shared" si="245"/>
        <v>0</v>
      </c>
      <c r="CH539" s="114">
        <f t="shared" si="246"/>
        <v>0</v>
      </c>
      <c r="CI539"/>
      <c r="CJ539" s="114">
        <v>67</v>
      </c>
      <c r="CK539" s="113">
        <v>1</v>
      </c>
      <c r="CL539" s="113">
        <f t="shared" si="240"/>
        <v>2</v>
      </c>
      <c r="CM539" s="113">
        <f t="shared" si="241"/>
        <v>3</v>
      </c>
      <c r="CN539" s="113">
        <f t="shared" si="242"/>
        <v>4</v>
      </c>
    </row>
    <row r="540" spans="13:92" x14ac:dyDescent="0.25"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 s="114">
        <f t="shared" si="243"/>
        <v>0.47333333333333338</v>
      </c>
      <c r="CF540" s="114">
        <f t="shared" si="244"/>
        <v>0</v>
      </c>
      <c r="CG540" s="114">
        <f t="shared" si="245"/>
        <v>0</v>
      </c>
      <c r="CH540" s="114">
        <f t="shared" si="246"/>
        <v>0</v>
      </c>
      <c r="CI540"/>
      <c r="CJ540" s="114">
        <v>67</v>
      </c>
      <c r="CK540" s="113">
        <v>5</v>
      </c>
      <c r="CL540" s="113">
        <f t="shared" si="240"/>
        <v>6</v>
      </c>
      <c r="CM540" s="113">
        <f t="shared" si="241"/>
        <v>7</v>
      </c>
      <c r="CN540" s="113">
        <f t="shared" si="242"/>
        <v>8</v>
      </c>
    </row>
    <row r="541" spans="13:92" x14ac:dyDescent="0.25"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 s="114">
        <f t="shared" si="243"/>
        <v>0.47333333333333338</v>
      </c>
      <c r="CF541" s="114">
        <f t="shared" si="244"/>
        <v>0</v>
      </c>
      <c r="CG541" s="114">
        <f t="shared" si="245"/>
        <v>0</v>
      </c>
      <c r="CH541" s="114">
        <f t="shared" si="246"/>
        <v>0</v>
      </c>
      <c r="CI541"/>
      <c r="CJ541" s="114">
        <v>67</v>
      </c>
      <c r="CK541" s="113">
        <v>9</v>
      </c>
      <c r="CL541" s="113">
        <f t="shared" si="240"/>
        <v>10</v>
      </c>
      <c r="CM541" s="113">
        <f t="shared" si="241"/>
        <v>11</v>
      </c>
      <c r="CN541" s="113">
        <f t="shared" si="242"/>
        <v>12</v>
      </c>
    </row>
    <row r="542" spans="13:92" x14ac:dyDescent="0.25"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 s="114">
        <f t="shared" si="243"/>
        <v>0.47333333333333338</v>
      </c>
      <c r="CF542" s="114">
        <f t="shared" si="244"/>
        <v>0</v>
      </c>
      <c r="CG542" s="114">
        <f t="shared" si="245"/>
        <v>0</v>
      </c>
      <c r="CH542" s="114">
        <f t="shared" si="246"/>
        <v>0</v>
      </c>
      <c r="CI542"/>
      <c r="CJ542" s="114">
        <v>67</v>
      </c>
      <c r="CK542" s="113">
        <v>13</v>
      </c>
      <c r="CL542" s="113">
        <f t="shared" si="240"/>
        <v>14</v>
      </c>
      <c r="CM542" s="113">
        <f t="shared" si="241"/>
        <v>15</v>
      </c>
      <c r="CN542" s="113">
        <f t="shared" si="242"/>
        <v>16</v>
      </c>
    </row>
    <row r="543" spans="13:92" x14ac:dyDescent="0.25"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 s="114">
        <f t="shared" si="243"/>
        <v>0.47333333333333338</v>
      </c>
      <c r="CF543" s="114">
        <f t="shared" si="244"/>
        <v>0</v>
      </c>
      <c r="CG543" s="114">
        <f t="shared" si="245"/>
        <v>0</v>
      </c>
      <c r="CH543" s="114">
        <f t="shared" si="246"/>
        <v>0</v>
      </c>
      <c r="CI543"/>
      <c r="CJ543" s="114">
        <v>67</v>
      </c>
      <c r="CK543" s="113">
        <v>17</v>
      </c>
      <c r="CL543" s="113">
        <f t="shared" si="240"/>
        <v>18</v>
      </c>
      <c r="CM543" s="113">
        <f t="shared" si="241"/>
        <v>19</v>
      </c>
      <c r="CN543" s="113">
        <f t="shared" si="242"/>
        <v>20</v>
      </c>
    </row>
    <row r="544" spans="13:92" x14ac:dyDescent="0.25"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 s="114">
        <f t="shared" si="243"/>
        <v>0.47333333333333338</v>
      </c>
      <c r="CF544" s="114">
        <f t="shared" si="244"/>
        <v>0</v>
      </c>
      <c r="CG544" s="114">
        <f t="shared" si="245"/>
        <v>0</v>
      </c>
      <c r="CH544" s="114">
        <f t="shared" si="246"/>
        <v>0</v>
      </c>
      <c r="CI544"/>
      <c r="CJ544" s="114">
        <v>67</v>
      </c>
      <c r="CK544" s="113">
        <v>21</v>
      </c>
      <c r="CL544" s="113">
        <f t="shared" si="240"/>
        <v>22</v>
      </c>
      <c r="CM544" s="113">
        <f t="shared" si="241"/>
        <v>23</v>
      </c>
      <c r="CN544" s="113">
        <f t="shared" si="242"/>
        <v>24</v>
      </c>
    </row>
    <row r="545" spans="13:92" x14ac:dyDescent="0.25"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 s="114">
        <f t="shared" si="243"/>
        <v>0.47333333333333338</v>
      </c>
      <c r="CF545" s="114">
        <f t="shared" si="244"/>
        <v>0</v>
      </c>
      <c r="CG545" s="114">
        <f t="shared" si="245"/>
        <v>0</v>
      </c>
      <c r="CH545" s="114">
        <f t="shared" si="246"/>
        <v>0</v>
      </c>
      <c r="CI545"/>
      <c r="CJ545" s="114">
        <v>67</v>
      </c>
      <c r="CK545" s="113">
        <v>25</v>
      </c>
      <c r="CL545" s="113">
        <f t="shared" si="240"/>
        <v>26</v>
      </c>
      <c r="CM545" s="113">
        <f t="shared" si="241"/>
        <v>27</v>
      </c>
      <c r="CN545" s="113">
        <f t="shared" si="242"/>
        <v>28</v>
      </c>
    </row>
    <row r="546" spans="13:92" x14ac:dyDescent="0.25"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 s="114">
        <f t="shared" si="243"/>
        <v>0.47333333333333338</v>
      </c>
      <c r="CF546" s="114">
        <f t="shared" si="244"/>
        <v>0</v>
      </c>
      <c r="CG546" s="114">
        <f t="shared" si="245"/>
        <v>0</v>
      </c>
      <c r="CH546" s="114">
        <f t="shared" si="246"/>
        <v>0</v>
      </c>
      <c r="CI546"/>
      <c r="CJ546" s="114">
        <v>67</v>
      </c>
      <c r="CK546" s="113">
        <v>29</v>
      </c>
      <c r="CL546" s="113">
        <f t="shared" si="240"/>
        <v>30</v>
      </c>
      <c r="CM546" s="113">
        <f t="shared" si="241"/>
        <v>31</v>
      </c>
      <c r="CN546" s="113">
        <f t="shared" si="242"/>
        <v>32</v>
      </c>
    </row>
    <row r="547" spans="13:92" x14ac:dyDescent="0.25"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 s="114">
        <f t="shared" si="243"/>
        <v>0.47333333333333338</v>
      </c>
      <c r="CF547" s="114">
        <f t="shared" si="244"/>
        <v>0</v>
      </c>
      <c r="CG547" s="114">
        <f t="shared" si="245"/>
        <v>0</v>
      </c>
      <c r="CH547" s="114">
        <f t="shared" si="246"/>
        <v>0</v>
      </c>
      <c r="CI547"/>
      <c r="CJ547" s="114">
        <v>68</v>
      </c>
      <c r="CK547" s="113">
        <v>1</v>
      </c>
      <c r="CL547" s="113">
        <f t="shared" si="240"/>
        <v>2</v>
      </c>
      <c r="CM547" s="113">
        <f t="shared" si="241"/>
        <v>3</v>
      </c>
      <c r="CN547" s="113">
        <f t="shared" si="242"/>
        <v>4</v>
      </c>
    </row>
    <row r="548" spans="13:92" x14ac:dyDescent="0.25"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 s="114">
        <f t="shared" si="243"/>
        <v>0.47333333333333338</v>
      </c>
      <c r="CF548" s="114">
        <f t="shared" si="244"/>
        <v>0</v>
      </c>
      <c r="CG548" s="114">
        <f t="shared" si="245"/>
        <v>0</v>
      </c>
      <c r="CH548" s="114">
        <f t="shared" si="246"/>
        <v>0</v>
      </c>
      <c r="CI548"/>
      <c r="CJ548" s="114">
        <v>68</v>
      </c>
      <c r="CK548" s="113">
        <v>5</v>
      </c>
      <c r="CL548" s="113">
        <f t="shared" si="240"/>
        <v>6</v>
      </c>
      <c r="CM548" s="113">
        <f t="shared" si="241"/>
        <v>7</v>
      </c>
      <c r="CN548" s="113">
        <f t="shared" si="242"/>
        <v>8</v>
      </c>
    </row>
    <row r="549" spans="13:92" x14ac:dyDescent="0.25"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 s="114">
        <f t="shared" si="243"/>
        <v>0.47333333333333338</v>
      </c>
      <c r="CF549" s="114">
        <f t="shared" si="244"/>
        <v>0</v>
      </c>
      <c r="CG549" s="114">
        <f t="shared" si="245"/>
        <v>0</v>
      </c>
      <c r="CH549" s="114">
        <f t="shared" si="246"/>
        <v>0</v>
      </c>
      <c r="CI549"/>
      <c r="CJ549" s="114">
        <v>68</v>
      </c>
      <c r="CK549" s="113">
        <v>9</v>
      </c>
      <c r="CL549" s="113">
        <f t="shared" si="240"/>
        <v>10</v>
      </c>
      <c r="CM549" s="113">
        <f t="shared" si="241"/>
        <v>11</v>
      </c>
      <c r="CN549" s="113">
        <f t="shared" si="242"/>
        <v>12</v>
      </c>
    </row>
    <row r="550" spans="13:92" x14ac:dyDescent="0.25"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 s="114">
        <f t="shared" si="243"/>
        <v>0.47333333333333338</v>
      </c>
      <c r="CF550" s="114">
        <f t="shared" si="244"/>
        <v>0</v>
      </c>
      <c r="CG550" s="114">
        <f t="shared" si="245"/>
        <v>0</v>
      </c>
      <c r="CH550" s="114">
        <f t="shared" si="246"/>
        <v>0</v>
      </c>
      <c r="CI550"/>
      <c r="CJ550" s="114">
        <v>68</v>
      </c>
      <c r="CK550" s="113">
        <v>13</v>
      </c>
      <c r="CL550" s="113">
        <f t="shared" si="240"/>
        <v>14</v>
      </c>
      <c r="CM550" s="113">
        <f t="shared" si="241"/>
        <v>15</v>
      </c>
      <c r="CN550" s="113">
        <f t="shared" si="242"/>
        <v>16</v>
      </c>
    </row>
    <row r="551" spans="13:92" x14ac:dyDescent="0.25"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 s="114">
        <f t="shared" si="243"/>
        <v>0.47333333333333338</v>
      </c>
      <c r="CF551" s="114">
        <f t="shared" si="244"/>
        <v>0</v>
      </c>
      <c r="CG551" s="114">
        <f t="shared" si="245"/>
        <v>0</v>
      </c>
      <c r="CH551" s="114">
        <f t="shared" si="246"/>
        <v>0</v>
      </c>
      <c r="CI551"/>
      <c r="CJ551" s="114">
        <v>68</v>
      </c>
      <c r="CK551" s="113">
        <v>17</v>
      </c>
      <c r="CL551" s="113">
        <f t="shared" si="240"/>
        <v>18</v>
      </c>
      <c r="CM551" s="113">
        <f t="shared" si="241"/>
        <v>19</v>
      </c>
      <c r="CN551" s="113">
        <f t="shared" si="242"/>
        <v>20</v>
      </c>
    </row>
    <row r="552" spans="13:92" x14ac:dyDescent="0.25"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 s="114">
        <f t="shared" si="243"/>
        <v>0.47333333333333338</v>
      </c>
      <c r="CF552" s="114">
        <f t="shared" si="244"/>
        <v>0</v>
      </c>
      <c r="CG552" s="114">
        <f t="shared" si="245"/>
        <v>0</v>
      </c>
      <c r="CH552" s="114">
        <f t="shared" si="246"/>
        <v>0</v>
      </c>
      <c r="CI552"/>
      <c r="CJ552" s="114">
        <v>68</v>
      </c>
      <c r="CK552" s="113">
        <v>21</v>
      </c>
      <c r="CL552" s="113">
        <f t="shared" si="240"/>
        <v>22</v>
      </c>
      <c r="CM552" s="113">
        <f t="shared" si="241"/>
        <v>23</v>
      </c>
      <c r="CN552" s="113">
        <f t="shared" si="242"/>
        <v>24</v>
      </c>
    </row>
    <row r="553" spans="13:92" x14ac:dyDescent="0.25"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 s="114">
        <f t="shared" si="243"/>
        <v>0.47333333333333338</v>
      </c>
      <c r="CF553" s="114">
        <f t="shared" si="244"/>
        <v>0</v>
      </c>
      <c r="CG553" s="114">
        <f t="shared" si="245"/>
        <v>0</v>
      </c>
      <c r="CH553" s="114">
        <f t="shared" si="246"/>
        <v>0</v>
      </c>
      <c r="CI553"/>
      <c r="CJ553" s="114">
        <v>68</v>
      </c>
      <c r="CK553" s="113">
        <v>25</v>
      </c>
      <c r="CL553" s="113">
        <f t="shared" si="240"/>
        <v>26</v>
      </c>
      <c r="CM553" s="113">
        <f t="shared" si="241"/>
        <v>27</v>
      </c>
      <c r="CN553" s="113">
        <f t="shared" si="242"/>
        <v>28</v>
      </c>
    </row>
    <row r="554" spans="13:92" x14ac:dyDescent="0.25"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 s="114">
        <f t="shared" si="243"/>
        <v>0.47333333333333338</v>
      </c>
      <c r="CF554" s="114">
        <f t="shared" si="244"/>
        <v>0</v>
      </c>
      <c r="CG554" s="114">
        <f t="shared" si="245"/>
        <v>0</v>
      </c>
      <c r="CH554" s="114">
        <f t="shared" si="246"/>
        <v>0</v>
      </c>
      <c r="CI554"/>
      <c r="CJ554" s="114">
        <v>68</v>
      </c>
      <c r="CK554" s="113">
        <v>29</v>
      </c>
      <c r="CL554" s="113">
        <f t="shared" si="240"/>
        <v>30</v>
      </c>
      <c r="CM554" s="113">
        <f t="shared" si="241"/>
        <v>31</v>
      </c>
      <c r="CN554" s="113">
        <f t="shared" si="242"/>
        <v>32</v>
      </c>
    </row>
    <row r="555" spans="13:92" x14ac:dyDescent="0.25"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 s="114">
        <f t="shared" si="243"/>
        <v>0.47333333333333338</v>
      </c>
      <c r="CF555" s="114">
        <f t="shared" si="244"/>
        <v>0</v>
      </c>
      <c r="CG555" s="114">
        <f t="shared" si="245"/>
        <v>0</v>
      </c>
      <c r="CH555" s="114">
        <f t="shared" si="246"/>
        <v>0</v>
      </c>
      <c r="CI555"/>
      <c r="CJ555" s="114">
        <v>69</v>
      </c>
      <c r="CK555" s="113">
        <v>1</v>
      </c>
      <c r="CL555" s="113">
        <f t="shared" si="240"/>
        <v>2</v>
      </c>
      <c r="CM555" s="113">
        <f t="shared" si="241"/>
        <v>3</v>
      </c>
      <c r="CN555" s="113">
        <f t="shared" si="242"/>
        <v>4</v>
      </c>
    </row>
    <row r="556" spans="13:92" x14ac:dyDescent="0.25"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 s="114">
        <f t="shared" si="243"/>
        <v>0.47333333333333338</v>
      </c>
      <c r="CF556" s="114">
        <f t="shared" si="244"/>
        <v>0</v>
      </c>
      <c r="CG556" s="114">
        <f t="shared" si="245"/>
        <v>0</v>
      </c>
      <c r="CH556" s="114">
        <f t="shared" si="246"/>
        <v>0</v>
      </c>
      <c r="CI556"/>
      <c r="CJ556" s="114">
        <v>69</v>
      </c>
      <c r="CK556" s="113">
        <v>5</v>
      </c>
      <c r="CL556" s="113">
        <f t="shared" si="240"/>
        <v>6</v>
      </c>
      <c r="CM556" s="113">
        <f t="shared" si="241"/>
        <v>7</v>
      </c>
      <c r="CN556" s="113">
        <f t="shared" si="242"/>
        <v>8</v>
      </c>
    </row>
    <row r="557" spans="13:92" x14ac:dyDescent="0.25"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 s="114">
        <f t="shared" si="243"/>
        <v>0.47333333333333338</v>
      </c>
      <c r="CF557" s="114">
        <f t="shared" si="244"/>
        <v>0</v>
      </c>
      <c r="CG557" s="114">
        <f t="shared" si="245"/>
        <v>0</v>
      </c>
      <c r="CH557" s="114">
        <f t="shared" si="246"/>
        <v>0</v>
      </c>
      <c r="CI557"/>
      <c r="CJ557" s="114">
        <v>69</v>
      </c>
      <c r="CK557" s="113">
        <v>9</v>
      </c>
      <c r="CL557" s="113">
        <f t="shared" si="240"/>
        <v>10</v>
      </c>
      <c r="CM557" s="113">
        <f t="shared" si="241"/>
        <v>11</v>
      </c>
      <c r="CN557" s="113">
        <f t="shared" si="242"/>
        <v>12</v>
      </c>
    </row>
    <row r="558" spans="13:92" x14ac:dyDescent="0.25"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 s="114">
        <f t="shared" si="243"/>
        <v>0.47333333333333338</v>
      </c>
      <c r="CF558" s="114">
        <f t="shared" si="244"/>
        <v>0</v>
      </c>
      <c r="CG558" s="114">
        <f t="shared" si="245"/>
        <v>0</v>
      </c>
      <c r="CH558" s="114">
        <f t="shared" si="246"/>
        <v>0</v>
      </c>
      <c r="CI558"/>
      <c r="CJ558" s="114">
        <v>69</v>
      </c>
      <c r="CK558" s="113">
        <v>13</v>
      </c>
      <c r="CL558" s="113">
        <f t="shared" si="240"/>
        <v>14</v>
      </c>
      <c r="CM558" s="113">
        <f t="shared" si="241"/>
        <v>15</v>
      </c>
      <c r="CN558" s="113">
        <f t="shared" si="242"/>
        <v>16</v>
      </c>
    </row>
    <row r="559" spans="13:92" x14ac:dyDescent="0.25"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 s="114">
        <f t="shared" si="243"/>
        <v>0.47333333333333338</v>
      </c>
      <c r="CF559" s="114">
        <f t="shared" si="244"/>
        <v>0</v>
      </c>
      <c r="CG559" s="114">
        <f t="shared" si="245"/>
        <v>0</v>
      </c>
      <c r="CH559" s="114">
        <f t="shared" si="246"/>
        <v>0</v>
      </c>
      <c r="CI559"/>
      <c r="CJ559" s="114">
        <v>69</v>
      </c>
      <c r="CK559" s="113">
        <v>17</v>
      </c>
      <c r="CL559" s="113">
        <f t="shared" si="240"/>
        <v>18</v>
      </c>
      <c r="CM559" s="113">
        <f t="shared" si="241"/>
        <v>19</v>
      </c>
      <c r="CN559" s="113">
        <f t="shared" si="242"/>
        <v>20</v>
      </c>
    </row>
    <row r="560" spans="13:92" x14ac:dyDescent="0.25"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 s="114">
        <f t="shared" si="243"/>
        <v>0.47333333333333338</v>
      </c>
      <c r="CF560" s="114">
        <f t="shared" si="244"/>
        <v>0</v>
      </c>
      <c r="CG560" s="114">
        <f t="shared" si="245"/>
        <v>0</v>
      </c>
      <c r="CH560" s="114">
        <f t="shared" si="246"/>
        <v>0</v>
      </c>
      <c r="CI560"/>
      <c r="CJ560" s="114">
        <v>69</v>
      </c>
      <c r="CK560" s="113">
        <v>21</v>
      </c>
      <c r="CL560" s="113">
        <f t="shared" si="240"/>
        <v>22</v>
      </c>
      <c r="CM560" s="113">
        <f t="shared" si="241"/>
        <v>23</v>
      </c>
      <c r="CN560" s="113">
        <f t="shared" si="242"/>
        <v>24</v>
      </c>
    </row>
    <row r="561" spans="13:92" x14ac:dyDescent="0.25"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 s="114">
        <f t="shared" si="243"/>
        <v>0.47333333333333338</v>
      </c>
      <c r="CF561" s="114">
        <f t="shared" si="244"/>
        <v>0</v>
      </c>
      <c r="CG561" s="114">
        <f t="shared" si="245"/>
        <v>0</v>
      </c>
      <c r="CH561" s="114">
        <f t="shared" si="246"/>
        <v>0</v>
      </c>
      <c r="CI561"/>
      <c r="CJ561" s="114">
        <v>69</v>
      </c>
      <c r="CK561" s="113">
        <v>25</v>
      </c>
      <c r="CL561" s="113">
        <f t="shared" si="240"/>
        <v>26</v>
      </c>
      <c r="CM561" s="113">
        <f t="shared" si="241"/>
        <v>27</v>
      </c>
      <c r="CN561" s="113">
        <f t="shared" si="242"/>
        <v>28</v>
      </c>
    </row>
    <row r="562" spans="13:92" x14ac:dyDescent="0.25"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 s="114">
        <f t="shared" si="243"/>
        <v>0.47333333333333338</v>
      </c>
      <c r="CF562" s="114">
        <f t="shared" si="244"/>
        <v>0</v>
      </c>
      <c r="CG562" s="114">
        <f t="shared" si="245"/>
        <v>0</v>
      </c>
      <c r="CH562" s="114">
        <f t="shared" si="246"/>
        <v>0</v>
      </c>
      <c r="CI562"/>
      <c r="CJ562" s="114">
        <v>69</v>
      </c>
      <c r="CK562" s="113">
        <v>29</v>
      </c>
      <c r="CL562" s="113">
        <f t="shared" si="240"/>
        <v>30</v>
      </c>
      <c r="CM562" s="113">
        <f t="shared" si="241"/>
        <v>31</v>
      </c>
      <c r="CN562" s="113">
        <f t="shared" si="242"/>
        <v>32</v>
      </c>
    </row>
    <row r="563" spans="13:92" x14ac:dyDescent="0.25"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 s="114">
        <f t="shared" ref="CE563:CE574" si="247">INDEX($AW$11:$CB$120,$CJ563,CN563)</f>
        <v>0.47333333333333338</v>
      </c>
      <c r="CF563" s="114">
        <f t="shared" ref="CF563:CF574" si="248">INDEX($AW$11:$CB$120,$CJ563,CK563)</f>
        <v>0</v>
      </c>
      <c r="CG563" s="114">
        <f t="shared" ref="CG563:CG574" si="249">INDEX($AW$11:$CB$120,$CJ563,CL563)</f>
        <v>0</v>
      </c>
      <c r="CH563" s="114">
        <f t="shared" ref="CH563:CH574" si="250">INDEX($AW$11:$CB$120,$CJ563,CM563)</f>
        <v>0</v>
      </c>
      <c r="CI563"/>
      <c r="CJ563" s="114">
        <v>70</v>
      </c>
      <c r="CK563" s="113">
        <v>1</v>
      </c>
      <c r="CL563" s="113">
        <f t="shared" ref="CL563:CL626" si="251">CK563+1</f>
        <v>2</v>
      </c>
      <c r="CM563" s="113">
        <f t="shared" ref="CM563:CM626" si="252">CL563+1</f>
        <v>3</v>
      </c>
      <c r="CN563" s="113">
        <f t="shared" ref="CN563:CN626" si="253">CM563+1</f>
        <v>4</v>
      </c>
    </row>
    <row r="564" spans="13:92" x14ac:dyDescent="0.25"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 s="114">
        <f t="shared" si="247"/>
        <v>0.47333333333333338</v>
      </c>
      <c r="CF564" s="114">
        <f t="shared" si="248"/>
        <v>0</v>
      </c>
      <c r="CG564" s="114">
        <f t="shared" si="249"/>
        <v>0</v>
      </c>
      <c r="CH564" s="114">
        <f t="shared" si="250"/>
        <v>0</v>
      </c>
      <c r="CI564"/>
      <c r="CJ564" s="114">
        <v>70</v>
      </c>
      <c r="CK564" s="113">
        <v>5</v>
      </c>
      <c r="CL564" s="113">
        <f t="shared" si="251"/>
        <v>6</v>
      </c>
      <c r="CM564" s="113">
        <f t="shared" si="252"/>
        <v>7</v>
      </c>
      <c r="CN564" s="113">
        <f t="shared" si="253"/>
        <v>8</v>
      </c>
    </row>
    <row r="565" spans="13:92" x14ac:dyDescent="0.25"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 s="114">
        <f t="shared" si="247"/>
        <v>0.47333333333333338</v>
      </c>
      <c r="CF565" s="114">
        <f t="shared" si="248"/>
        <v>0</v>
      </c>
      <c r="CG565" s="114">
        <f t="shared" si="249"/>
        <v>0</v>
      </c>
      <c r="CH565" s="114">
        <f t="shared" si="250"/>
        <v>0</v>
      </c>
      <c r="CI565"/>
      <c r="CJ565" s="114">
        <v>70</v>
      </c>
      <c r="CK565" s="113">
        <v>9</v>
      </c>
      <c r="CL565" s="113">
        <f t="shared" si="251"/>
        <v>10</v>
      </c>
      <c r="CM565" s="113">
        <f t="shared" si="252"/>
        <v>11</v>
      </c>
      <c r="CN565" s="113">
        <f t="shared" si="253"/>
        <v>12</v>
      </c>
    </row>
    <row r="566" spans="13:92" x14ac:dyDescent="0.25"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 s="114">
        <f t="shared" si="247"/>
        <v>0.47333333333333338</v>
      </c>
      <c r="CF566" s="114">
        <f t="shared" si="248"/>
        <v>0</v>
      </c>
      <c r="CG566" s="114">
        <f t="shared" si="249"/>
        <v>0</v>
      </c>
      <c r="CH566" s="114">
        <f t="shared" si="250"/>
        <v>0</v>
      </c>
      <c r="CI566"/>
      <c r="CJ566" s="114">
        <v>70</v>
      </c>
      <c r="CK566" s="113">
        <v>13</v>
      </c>
      <c r="CL566" s="113">
        <f t="shared" si="251"/>
        <v>14</v>
      </c>
      <c r="CM566" s="113">
        <f t="shared" si="252"/>
        <v>15</v>
      </c>
      <c r="CN566" s="113">
        <f t="shared" si="253"/>
        <v>16</v>
      </c>
    </row>
    <row r="567" spans="13:92" x14ac:dyDescent="0.25"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 s="114">
        <f t="shared" si="247"/>
        <v>0.47333333333333338</v>
      </c>
      <c r="CF567" s="114">
        <f t="shared" si="248"/>
        <v>0</v>
      </c>
      <c r="CG567" s="114">
        <f t="shared" si="249"/>
        <v>0</v>
      </c>
      <c r="CH567" s="114">
        <f t="shared" si="250"/>
        <v>0</v>
      </c>
      <c r="CI567"/>
      <c r="CJ567" s="114">
        <v>70</v>
      </c>
      <c r="CK567" s="113">
        <v>17</v>
      </c>
      <c r="CL567" s="113">
        <f t="shared" si="251"/>
        <v>18</v>
      </c>
      <c r="CM567" s="113">
        <f t="shared" si="252"/>
        <v>19</v>
      </c>
      <c r="CN567" s="113">
        <f t="shared" si="253"/>
        <v>20</v>
      </c>
    </row>
    <row r="568" spans="13:92" x14ac:dyDescent="0.25"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 s="114">
        <f t="shared" si="247"/>
        <v>0.47333333333333338</v>
      </c>
      <c r="CF568" s="114">
        <f t="shared" si="248"/>
        <v>0</v>
      </c>
      <c r="CG568" s="114">
        <f t="shared" si="249"/>
        <v>0</v>
      </c>
      <c r="CH568" s="114">
        <f t="shared" si="250"/>
        <v>0</v>
      </c>
      <c r="CI568"/>
      <c r="CJ568" s="114">
        <v>70</v>
      </c>
      <c r="CK568" s="113">
        <v>21</v>
      </c>
      <c r="CL568" s="113">
        <f t="shared" si="251"/>
        <v>22</v>
      </c>
      <c r="CM568" s="113">
        <f t="shared" si="252"/>
        <v>23</v>
      </c>
      <c r="CN568" s="113">
        <f t="shared" si="253"/>
        <v>24</v>
      </c>
    </row>
    <row r="569" spans="13:92" x14ac:dyDescent="0.25"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 s="114">
        <f t="shared" si="247"/>
        <v>0.47333333333333338</v>
      </c>
      <c r="CF569" s="114">
        <f t="shared" si="248"/>
        <v>0</v>
      </c>
      <c r="CG569" s="114">
        <f t="shared" si="249"/>
        <v>0</v>
      </c>
      <c r="CH569" s="114">
        <f t="shared" si="250"/>
        <v>0</v>
      </c>
      <c r="CI569"/>
      <c r="CJ569" s="114">
        <v>70</v>
      </c>
      <c r="CK569" s="113">
        <v>25</v>
      </c>
      <c r="CL569" s="113">
        <f t="shared" si="251"/>
        <v>26</v>
      </c>
      <c r="CM569" s="113">
        <f t="shared" si="252"/>
        <v>27</v>
      </c>
      <c r="CN569" s="113">
        <f t="shared" si="253"/>
        <v>28</v>
      </c>
    </row>
    <row r="570" spans="13:92" x14ac:dyDescent="0.25"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 s="114">
        <f t="shared" si="247"/>
        <v>0.47333333333333338</v>
      </c>
      <c r="CF570" s="114">
        <f t="shared" si="248"/>
        <v>0</v>
      </c>
      <c r="CG570" s="114">
        <f t="shared" si="249"/>
        <v>0</v>
      </c>
      <c r="CH570" s="114">
        <f t="shared" si="250"/>
        <v>0</v>
      </c>
      <c r="CI570"/>
      <c r="CJ570" s="114">
        <v>70</v>
      </c>
      <c r="CK570" s="113">
        <v>29</v>
      </c>
      <c r="CL570" s="113">
        <f t="shared" si="251"/>
        <v>30</v>
      </c>
      <c r="CM570" s="113">
        <f t="shared" si="252"/>
        <v>31</v>
      </c>
      <c r="CN570" s="113">
        <f t="shared" si="253"/>
        <v>32</v>
      </c>
    </row>
    <row r="571" spans="13:92" x14ac:dyDescent="0.25"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 s="114">
        <f t="shared" si="247"/>
        <v>0.47333333333333338</v>
      </c>
      <c r="CF571" s="114">
        <f t="shared" si="248"/>
        <v>0</v>
      </c>
      <c r="CG571" s="114">
        <f t="shared" si="249"/>
        <v>0</v>
      </c>
      <c r="CH571" s="114">
        <f t="shared" si="250"/>
        <v>0</v>
      </c>
      <c r="CI571"/>
      <c r="CJ571" s="114">
        <v>71</v>
      </c>
      <c r="CK571" s="113">
        <v>1</v>
      </c>
      <c r="CL571" s="113">
        <f t="shared" si="251"/>
        <v>2</v>
      </c>
      <c r="CM571" s="113">
        <f t="shared" si="252"/>
        <v>3</v>
      </c>
      <c r="CN571" s="113">
        <f t="shared" si="253"/>
        <v>4</v>
      </c>
    </row>
    <row r="572" spans="13:92" x14ac:dyDescent="0.25"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 s="114">
        <f t="shared" si="247"/>
        <v>0.47333333333333338</v>
      </c>
      <c r="CF572" s="114">
        <f t="shared" si="248"/>
        <v>0</v>
      </c>
      <c r="CG572" s="114">
        <f t="shared" si="249"/>
        <v>0</v>
      </c>
      <c r="CH572" s="114">
        <f t="shared" si="250"/>
        <v>0</v>
      </c>
      <c r="CI572"/>
      <c r="CJ572" s="114">
        <v>71</v>
      </c>
      <c r="CK572" s="113">
        <v>5</v>
      </c>
      <c r="CL572" s="113">
        <f t="shared" si="251"/>
        <v>6</v>
      </c>
      <c r="CM572" s="113">
        <f t="shared" si="252"/>
        <v>7</v>
      </c>
      <c r="CN572" s="113">
        <f t="shared" si="253"/>
        <v>8</v>
      </c>
    </row>
    <row r="573" spans="13:92" x14ac:dyDescent="0.25"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 s="114">
        <f t="shared" si="247"/>
        <v>0.47333333333333338</v>
      </c>
      <c r="CF573" s="114">
        <f t="shared" si="248"/>
        <v>0</v>
      </c>
      <c r="CG573" s="114">
        <f t="shared" si="249"/>
        <v>0</v>
      </c>
      <c r="CH573" s="114">
        <f t="shared" si="250"/>
        <v>0</v>
      </c>
      <c r="CI573"/>
      <c r="CJ573" s="114">
        <v>71</v>
      </c>
      <c r="CK573" s="113">
        <v>9</v>
      </c>
      <c r="CL573" s="113">
        <f t="shared" si="251"/>
        <v>10</v>
      </c>
      <c r="CM573" s="113">
        <f t="shared" si="252"/>
        <v>11</v>
      </c>
      <c r="CN573" s="113">
        <f t="shared" si="253"/>
        <v>12</v>
      </c>
    </row>
    <row r="574" spans="13:92" x14ac:dyDescent="0.25"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 s="114">
        <f t="shared" si="247"/>
        <v>0.47333333333333338</v>
      </c>
      <c r="CF574" s="114">
        <f t="shared" si="248"/>
        <v>0</v>
      </c>
      <c r="CG574" s="114">
        <f t="shared" si="249"/>
        <v>0</v>
      </c>
      <c r="CH574" s="114">
        <f t="shared" si="250"/>
        <v>0</v>
      </c>
      <c r="CI574"/>
      <c r="CJ574" s="114">
        <v>71</v>
      </c>
      <c r="CK574" s="113">
        <v>13</v>
      </c>
      <c r="CL574" s="113">
        <f t="shared" si="251"/>
        <v>14</v>
      </c>
      <c r="CM574" s="113">
        <f t="shared" si="252"/>
        <v>15</v>
      </c>
      <c r="CN574" s="113">
        <f t="shared" si="253"/>
        <v>16</v>
      </c>
    </row>
    <row r="575" spans="13:92" x14ac:dyDescent="0.25"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 s="114">
        <f t="shared" ref="CE575:CE638" si="254">INDEX($AW$11:$CB$120,$CJ575,CN575)</f>
        <v>0.47333333333333338</v>
      </c>
      <c r="CF575" s="114">
        <f t="shared" ref="CF575:CF638" si="255">INDEX($AW$11:$CB$120,$CJ575,CK575)</f>
        <v>0</v>
      </c>
      <c r="CG575" s="114">
        <f t="shared" ref="CG575:CG638" si="256">INDEX($AW$11:$CB$120,$CJ575,CL575)</f>
        <v>0</v>
      </c>
      <c r="CH575" s="114">
        <f t="shared" ref="CH575:CH638" si="257">INDEX($AW$11:$CB$120,$CJ575,CM575)</f>
        <v>0</v>
      </c>
      <c r="CI575"/>
      <c r="CJ575" s="114">
        <v>71</v>
      </c>
      <c r="CK575" s="113">
        <v>17</v>
      </c>
      <c r="CL575" s="113">
        <f t="shared" si="251"/>
        <v>18</v>
      </c>
      <c r="CM575" s="113">
        <f t="shared" si="252"/>
        <v>19</v>
      </c>
      <c r="CN575" s="113">
        <f t="shared" si="253"/>
        <v>20</v>
      </c>
    </row>
    <row r="576" spans="13:92" x14ac:dyDescent="0.25"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 s="114">
        <f t="shared" si="254"/>
        <v>0.47333333333333338</v>
      </c>
      <c r="CF576" s="114">
        <f t="shared" si="255"/>
        <v>0</v>
      </c>
      <c r="CG576" s="114">
        <f t="shared" si="256"/>
        <v>0</v>
      </c>
      <c r="CH576" s="114">
        <f t="shared" si="257"/>
        <v>0</v>
      </c>
      <c r="CI576"/>
      <c r="CJ576" s="114">
        <v>71</v>
      </c>
      <c r="CK576" s="113">
        <v>21</v>
      </c>
      <c r="CL576" s="113">
        <f t="shared" si="251"/>
        <v>22</v>
      </c>
      <c r="CM576" s="113">
        <f t="shared" si="252"/>
        <v>23</v>
      </c>
      <c r="CN576" s="113">
        <f t="shared" si="253"/>
        <v>24</v>
      </c>
    </row>
    <row r="577" spans="13:92" x14ac:dyDescent="0.25"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 s="114">
        <f t="shared" si="254"/>
        <v>0.47333333333333338</v>
      </c>
      <c r="CF577" s="114">
        <f t="shared" si="255"/>
        <v>0</v>
      </c>
      <c r="CG577" s="114">
        <f t="shared" si="256"/>
        <v>0</v>
      </c>
      <c r="CH577" s="114">
        <f t="shared" si="257"/>
        <v>0</v>
      </c>
      <c r="CI577"/>
      <c r="CJ577" s="114">
        <v>71</v>
      </c>
      <c r="CK577" s="113">
        <v>25</v>
      </c>
      <c r="CL577" s="113">
        <f t="shared" si="251"/>
        <v>26</v>
      </c>
      <c r="CM577" s="113">
        <f t="shared" si="252"/>
        <v>27</v>
      </c>
      <c r="CN577" s="113">
        <f t="shared" si="253"/>
        <v>28</v>
      </c>
    </row>
    <row r="578" spans="13:92" x14ac:dyDescent="0.25"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 s="114">
        <f t="shared" si="254"/>
        <v>0.47333333333333338</v>
      </c>
      <c r="CF578" s="114">
        <f t="shared" si="255"/>
        <v>0</v>
      </c>
      <c r="CG578" s="114">
        <f t="shared" si="256"/>
        <v>0</v>
      </c>
      <c r="CH578" s="114">
        <f t="shared" si="257"/>
        <v>0</v>
      </c>
      <c r="CI578"/>
      <c r="CJ578" s="114">
        <v>71</v>
      </c>
      <c r="CK578" s="113">
        <v>29</v>
      </c>
      <c r="CL578" s="113">
        <f t="shared" si="251"/>
        <v>30</v>
      </c>
      <c r="CM578" s="113">
        <f t="shared" si="252"/>
        <v>31</v>
      </c>
      <c r="CN578" s="113">
        <f t="shared" si="253"/>
        <v>32</v>
      </c>
    </row>
    <row r="579" spans="13:92" x14ac:dyDescent="0.25"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 s="114">
        <f t="shared" si="254"/>
        <v>0.47333333333333338</v>
      </c>
      <c r="CF579" s="114">
        <f t="shared" si="255"/>
        <v>0</v>
      </c>
      <c r="CG579" s="114">
        <f t="shared" si="256"/>
        <v>0</v>
      </c>
      <c r="CH579" s="114">
        <f t="shared" si="257"/>
        <v>0</v>
      </c>
      <c r="CI579"/>
      <c r="CJ579" s="114">
        <v>72</v>
      </c>
      <c r="CK579" s="113">
        <v>1</v>
      </c>
      <c r="CL579" s="113">
        <f t="shared" si="251"/>
        <v>2</v>
      </c>
      <c r="CM579" s="113">
        <f t="shared" si="252"/>
        <v>3</v>
      </c>
      <c r="CN579" s="113">
        <f t="shared" si="253"/>
        <v>4</v>
      </c>
    </row>
    <row r="580" spans="13:92" x14ac:dyDescent="0.25"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 s="114">
        <f t="shared" si="254"/>
        <v>0.47333333333333338</v>
      </c>
      <c r="CF580" s="114">
        <f t="shared" si="255"/>
        <v>0</v>
      </c>
      <c r="CG580" s="114">
        <f t="shared" si="256"/>
        <v>0</v>
      </c>
      <c r="CH580" s="114">
        <f t="shared" si="257"/>
        <v>0</v>
      </c>
      <c r="CI580"/>
      <c r="CJ580" s="114">
        <v>72</v>
      </c>
      <c r="CK580" s="113">
        <v>5</v>
      </c>
      <c r="CL580" s="113">
        <f t="shared" si="251"/>
        <v>6</v>
      </c>
      <c r="CM580" s="113">
        <f t="shared" si="252"/>
        <v>7</v>
      </c>
      <c r="CN580" s="113">
        <f t="shared" si="253"/>
        <v>8</v>
      </c>
    </row>
    <row r="581" spans="13:92" x14ac:dyDescent="0.25"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 s="114">
        <f t="shared" si="254"/>
        <v>0.47333333333333338</v>
      </c>
      <c r="CF581" s="114">
        <f t="shared" si="255"/>
        <v>0</v>
      </c>
      <c r="CG581" s="114">
        <f t="shared" si="256"/>
        <v>0</v>
      </c>
      <c r="CH581" s="114">
        <f t="shared" si="257"/>
        <v>0</v>
      </c>
      <c r="CI581"/>
      <c r="CJ581" s="114">
        <v>72</v>
      </c>
      <c r="CK581" s="113">
        <v>9</v>
      </c>
      <c r="CL581" s="113">
        <f t="shared" si="251"/>
        <v>10</v>
      </c>
      <c r="CM581" s="113">
        <f t="shared" si="252"/>
        <v>11</v>
      </c>
      <c r="CN581" s="113">
        <f t="shared" si="253"/>
        <v>12</v>
      </c>
    </row>
    <row r="582" spans="13:92" x14ac:dyDescent="0.25"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 s="114">
        <f t="shared" si="254"/>
        <v>0.47333333333333338</v>
      </c>
      <c r="CF582" s="114">
        <f t="shared" si="255"/>
        <v>0</v>
      </c>
      <c r="CG582" s="114">
        <f t="shared" si="256"/>
        <v>0</v>
      </c>
      <c r="CH582" s="114">
        <f t="shared" si="257"/>
        <v>0</v>
      </c>
      <c r="CI582"/>
      <c r="CJ582" s="114">
        <v>72</v>
      </c>
      <c r="CK582" s="113">
        <v>13</v>
      </c>
      <c r="CL582" s="113">
        <f t="shared" si="251"/>
        <v>14</v>
      </c>
      <c r="CM582" s="113">
        <f t="shared" si="252"/>
        <v>15</v>
      </c>
      <c r="CN582" s="113">
        <f t="shared" si="253"/>
        <v>16</v>
      </c>
    </row>
    <row r="583" spans="13:92" x14ac:dyDescent="0.25"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 s="114">
        <f t="shared" si="254"/>
        <v>0.47333333333333338</v>
      </c>
      <c r="CF583" s="114">
        <f t="shared" si="255"/>
        <v>0</v>
      </c>
      <c r="CG583" s="114">
        <f t="shared" si="256"/>
        <v>0</v>
      </c>
      <c r="CH583" s="114">
        <f t="shared" si="257"/>
        <v>0</v>
      </c>
      <c r="CI583"/>
      <c r="CJ583" s="114">
        <v>72</v>
      </c>
      <c r="CK583" s="113">
        <v>17</v>
      </c>
      <c r="CL583" s="113">
        <f t="shared" si="251"/>
        <v>18</v>
      </c>
      <c r="CM583" s="113">
        <f t="shared" si="252"/>
        <v>19</v>
      </c>
      <c r="CN583" s="113">
        <f t="shared" si="253"/>
        <v>20</v>
      </c>
    </row>
    <row r="584" spans="13:92" x14ac:dyDescent="0.25"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 s="114">
        <f t="shared" si="254"/>
        <v>0.47333333333333338</v>
      </c>
      <c r="CF584" s="114">
        <f t="shared" si="255"/>
        <v>0</v>
      </c>
      <c r="CG584" s="114">
        <f t="shared" si="256"/>
        <v>0</v>
      </c>
      <c r="CH584" s="114">
        <f t="shared" si="257"/>
        <v>0</v>
      </c>
      <c r="CI584"/>
      <c r="CJ584" s="114">
        <v>72</v>
      </c>
      <c r="CK584" s="113">
        <v>21</v>
      </c>
      <c r="CL584" s="113">
        <f t="shared" si="251"/>
        <v>22</v>
      </c>
      <c r="CM584" s="113">
        <f t="shared" si="252"/>
        <v>23</v>
      </c>
      <c r="CN584" s="113">
        <f t="shared" si="253"/>
        <v>24</v>
      </c>
    </row>
    <row r="585" spans="13:92" x14ac:dyDescent="0.25"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 s="114">
        <f t="shared" si="254"/>
        <v>0.47333333333333338</v>
      </c>
      <c r="CF585" s="114">
        <f t="shared" si="255"/>
        <v>0</v>
      </c>
      <c r="CG585" s="114">
        <f t="shared" si="256"/>
        <v>0</v>
      </c>
      <c r="CH585" s="114">
        <f t="shared" si="257"/>
        <v>0</v>
      </c>
      <c r="CI585"/>
      <c r="CJ585" s="114">
        <v>72</v>
      </c>
      <c r="CK585" s="113">
        <v>25</v>
      </c>
      <c r="CL585" s="113">
        <f t="shared" si="251"/>
        <v>26</v>
      </c>
      <c r="CM585" s="113">
        <f t="shared" si="252"/>
        <v>27</v>
      </c>
      <c r="CN585" s="113">
        <f t="shared" si="253"/>
        <v>28</v>
      </c>
    </row>
    <row r="586" spans="13:92" x14ac:dyDescent="0.25"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 s="114">
        <f t="shared" si="254"/>
        <v>0.47333333333333338</v>
      </c>
      <c r="CF586" s="114">
        <f t="shared" si="255"/>
        <v>0</v>
      </c>
      <c r="CG586" s="114">
        <f t="shared" si="256"/>
        <v>0</v>
      </c>
      <c r="CH586" s="114">
        <f t="shared" si="257"/>
        <v>0</v>
      </c>
      <c r="CI586"/>
      <c r="CJ586" s="114">
        <v>72</v>
      </c>
      <c r="CK586" s="113">
        <v>29</v>
      </c>
      <c r="CL586" s="113">
        <f t="shared" si="251"/>
        <v>30</v>
      </c>
      <c r="CM586" s="113">
        <f t="shared" si="252"/>
        <v>31</v>
      </c>
      <c r="CN586" s="113">
        <f t="shared" si="253"/>
        <v>32</v>
      </c>
    </row>
    <row r="587" spans="13:92" x14ac:dyDescent="0.25"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 s="114">
        <f t="shared" si="254"/>
        <v>0.47333333333333338</v>
      </c>
      <c r="CF587" s="114">
        <f t="shared" si="255"/>
        <v>0</v>
      </c>
      <c r="CG587" s="114">
        <f t="shared" si="256"/>
        <v>0</v>
      </c>
      <c r="CH587" s="114">
        <f t="shared" si="257"/>
        <v>0</v>
      </c>
      <c r="CI587"/>
      <c r="CJ587" s="114">
        <v>73</v>
      </c>
      <c r="CK587" s="113">
        <v>1</v>
      </c>
      <c r="CL587" s="113">
        <f t="shared" si="251"/>
        <v>2</v>
      </c>
      <c r="CM587" s="113">
        <f t="shared" si="252"/>
        <v>3</v>
      </c>
      <c r="CN587" s="113">
        <f t="shared" si="253"/>
        <v>4</v>
      </c>
    </row>
    <row r="588" spans="13:92" x14ac:dyDescent="0.25"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 s="114">
        <f t="shared" si="254"/>
        <v>0.47333333333333338</v>
      </c>
      <c r="CF588" s="114">
        <f t="shared" si="255"/>
        <v>0</v>
      </c>
      <c r="CG588" s="114">
        <f t="shared" si="256"/>
        <v>0</v>
      </c>
      <c r="CH588" s="114">
        <f t="shared" si="257"/>
        <v>0</v>
      </c>
      <c r="CI588"/>
      <c r="CJ588" s="114">
        <v>73</v>
      </c>
      <c r="CK588" s="113">
        <v>5</v>
      </c>
      <c r="CL588" s="113">
        <f t="shared" si="251"/>
        <v>6</v>
      </c>
      <c r="CM588" s="113">
        <f t="shared" si="252"/>
        <v>7</v>
      </c>
      <c r="CN588" s="113">
        <f t="shared" si="253"/>
        <v>8</v>
      </c>
    </row>
    <row r="589" spans="13:92" x14ac:dyDescent="0.25"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 s="114">
        <f t="shared" si="254"/>
        <v>0.47333333333333338</v>
      </c>
      <c r="CF589" s="114">
        <f t="shared" si="255"/>
        <v>0</v>
      </c>
      <c r="CG589" s="114">
        <f t="shared" si="256"/>
        <v>0</v>
      </c>
      <c r="CH589" s="114">
        <f t="shared" si="257"/>
        <v>0</v>
      </c>
      <c r="CI589"/>
      <c r="CJ589" s="114">
        <v>73</v>
      </c>
      <c r="CK589" s="113">
        <v>9</v>
      </c>
      <c r="CL589" s="113">
        <f t="shared" si="251"/>
        <v>10</v>
      </c>
      <c r="CM589" s="113">
        <f t="shared" si="252"/>
        <v>11</v>
      </c>
      <c r="CN589" s="113">
        <f t="shared" si="253"/>
        <v>12</v>
      </c>
    </row>
    <row r="590" spans="13:92" x14ac:dyDescent="0.25"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 s="114">
        <f t="shared" si="254"/>
        <v>0.47333333333333338</v>
      </c>
      <c r="CF590" s="114">
        <f t="shared" si="255"/>
        <v>0</v>
      </c>
      <c r="CG590" s="114">
        <f t="shared" si="256"/>
        <v>0</v>
      </c>
      <c r="CH590" s="114">
        <f t="shared" si="257"/>
        <v>0</v>
      </c>
      <c r="CI590"/>
      <c r="CJ590" s="114">
        <v>73</v>
      </c>
      <c r="CK590" s="113">
        <v>13</v>
      </c>
      <c r="CL590" s="113">
        <f t="shared" si="251"/>
        <v>14</v>
      </c>
      <c r="CM590" s="113">
        <f t="shared" si="252"/>
        <v>15</v>
      </c>
      <c r="CN590" s="113">
        <f t="shared" si="253"/>
        <v>16</v>
      </c>
    </row>
    <row r="591" spans="13:92" x14ac:dyDescent="0.25"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 s="114">
        <f t="shared" si="254"/>
        <v>0.47333333333333338</v>
      </c>
      <c r="CF591" s="114">
        <f t="shared" si="255"/>
        <v>0</v>
      </c>
      <c r="CG591" s="114">
        <f t="shared" si="256"/>
        <v>0</v>
      </c>
      <c r="CH591" s="114">
        <f t="shared" si="257"/>
        <v>0</v>
      </c>
      <c r="CI591"/>
      <c r="CJ591" s="114">
        <v>73</v>
      </c>
      <c r="CK591" s="113">
        <v>17</v>
      </c>
      <c r="CL591" s="113">
        <f t="shared" si="251"/>
        <v>18</v>
      </c>
      <c r="CM591" s="113">
        <f t="shared" si="252"/>
        <v>19</v>
      </c>
      <c r="CN591" s="113">
        <f t="shared" si="253"/>
        <v>20</v>
      </c>
    </row>
    <row r="592" spans="13:92" x14ac:dyDescent="0.25"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 s="114">
        <f t="shared" si="254"/>
        <v>0.47333333333333338</v>
      </c>
      <c r="CF592" s="114">
        <f t="shared" si="255"/>
        <v>0</v>
      </c>
      <c r="CG592" s="114">
        <f t="shared" si="256"/>
        <v>0</v>
      </c>
      <c r="CH592" s="114">
        <f t="shared" si="257"/>
        <v>0</v>
      </c>
      <c r="CI592"/>
      <c r="CJ592" s="114">
        <v>73</v>
      </c>
      <c r="CK592" s="113">
        <v>21</v>
      </c>
      <c r="CL592" s="113">
        <f t="shared" si="251"/>
        <v>22</v>
      </c>
      <c r="CM592" s="113">
        <f t="shared" si="252"/>
        <v>23</v>
      </c>
      <c r="CN592" s="113">
        <f t="shared" si="253"/>
        <v>24</v>
      </c>
    </row>
    <row r="593" spans="13:92" x14ac:dyDescent="0.25"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 s="114">
        <f t="shared" si="254"/>
        <v>0.47333333333333338</v>
      </c>
      <c r="CF593" s="114">
        <f t="shared" si="255"/>
        <v>0</v>
      </c>
      <c r="CG593" s="114">
        <f t="shared" si="256"/>
        <v>0</v>
      </c>
      <c r="CH593" s="114">
        <f t="shared" si="257"/>
        <v>0</v>
      </c>
      <c r="CI593"/>
      <c r="CJ593" s="114">
        <v>73</v>
      </c>
      <c r="CK593" s="113">
        <v>25</v>
      </c>
      <c r="CL593" s="113">
        <f t="shared" si="251"/>
        <v>26</v>
      </c>
      <c r="CM593" s="113">
        <f t="shared" si="252"/>
        <v>27</v>
      </c>
      <c r="CN593" s="113">
        <f t="shared" si="253"/>
        <v>28</v>
      </c>
    </row>
    <row r="594" spans="13:92" x14ac:dyDescent="0.25"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 s="114">
        <f t="shared" si="254"/>
        <v>0.47333333333333338</v>
      </c>
      <c r="CF594" s="114">
        <f t="shared" si="255"/>
        <v>0</v>
      </c>
      <c r="CG594" s="114">
        <f t="shared" si="256"/>
        <v>0</v>
      </c>
      <c r="CH594" s="114">
        <f t="shared" si="257"/>
        <v>0</v>
      </c>
      <c r="CI594"/>
      <c r="CJ594" s="114">
        <v>73</v>
      </c>
      <c r="CK594" s="113">
        <v>29</v>
      </c>
      <c r="CL594" s="113">
        <f t="shared" si="251"/>
        <v>30</v>
      </c>
      <c r="CM594" s="113">
        <f t="shared" si="252"/>
        <v>31</v>
      </c>
      <c r="CN594" s="113">
        <f t="shared" si="253"/>
        <v>32</v>
      </c>
    </row>
    <row r="595" spans="13:92" x14ac:dyDescent="0.25"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 s="114">
        <f t="shared" si="254"/>
        <v>0.47333333333333338</v>
      </c>
      <c r="CF595" s="114">
        <f t="shared" si="255"/>
        <v>0</v>
      </c>
      <c r="CG595" s="114">
        <f t="shared" si="256"/>
        <v>0</v>
      </c>
      <c r="CH595" s="114">
        <f t="shared" si="257"/>
        <v>0</v>
      </c>
      <c r="CI595"/>
      <c r="CJ595" s="114">
        <v>74</v>
      </c>
      <c r="CK595" s="113">
        <v>1</v>
      </c>
      <c r="CL595" s="113">
        <f t="shared" si="251"/>
        <v>2</v>
      </c>
      <c r="CM595" s="113">
        <f t="shared" si="252"/>
        <v>3</v>
      </c>
      <c r="CN595" s="113">
        <f t="shared" si="253"/>
        <v>4</v>
      </c>
    </row>
    <row r="596" spans="13:92" x14ac:dyDescent="0.25"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 s="114">
        <f t="shared" si="254"/>
        <v>0.47333333333333338</v>
      </c>
      <c r="CF596" s="114">
        <f t="shared" si="255"/>
        <v>0</v>
      </c>
      <c r="CG596" s="114">
        <f t="shared" si="256"/>
        <v>0</v>
      </c>
      <c r="CH596" s="114">
        <f t="shared" si="257"/>
        <v>0</v>
      </c>
      <c r="CI596"/>
      <c r="CJ596" s="114">
        <v>74</v>
      </c>
      <c r="CK596" s="113">
        <v>5</v>
      </c>
      <c r="CL596" s="113">
        <f t="shared" si="251"/>
        <v>6</v>
      </c>
      <c r="CM596" s="113">
        <f t="shared" si="252"/>
        <v>7</v>
      </c>
      <c r="CN596" s="113">
        <f t="shared" si="253"/>
        <v>8</v>
      </c>
    </row>
    <row r="597" spans="13:92" x14ac:dyDescent="0.25"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 s="114">
        <f t="shared" si="254"/>
        <v>0.47333333333333338</v>
      </c>
      <c r="CF597" s="114">
        <f t="shared" si="255"/>
        <v>0</v>
      </c>
      <c r="CG597" s="114">
        <f t="shared" si="256"/>
        <v>0</v>
      </c>
      <c r="CH597" s="114">
        <f t="shared" si="257"/>
        <v>0</v>
      </c>
      <c r="CI597"/>
      <c r="CJ597" s="114">
        <v>74</v>
      </c>
      <c r="CK597" s="113">
        <v>9</v>
      </c>
      <c r="CL597" s="113">
        <f t="shared" si="251"/>
        <v>10</v>
      </c>
      <c r="CM597" s="113">
        <f t="shared" si="252"/>
        <v>11</v>
      </c>
      <c r="CN597" s="113">
        <f t="shared" si="253"/>
        <v>12</v>
      </c>
    </row>
    <row r="598" spans="13:92" x14ac:dyDescent="0.25"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 s="114">
        <f t="shared" si="254"/>
        <v>0.47333333333333338</v>
      </c>
      <c r="CF598" s="114">
        <f t="shared" si="255"/>
        <v>0</v>
      </c>
      <c r="CG598" s="114">
        <f t="shared" si="256"/>
        <v>0</v>
      </c>
      <c r="CH598" s="114">
        <f t="shared" si="257"/>
        <v>0</v>
      </c>
      <c r="CI598"/>
      <c r="CJ598" s="114">
        <v>74</v>
      </c>
      <c r="CK598" s="113">
        <v>13</v>
      </c>
      <c r="CL598" s="113">
        <f t="shared" si="251"/>
        <v>14</v>
      </c>
      <c r="CM598" s="113">
        <f t="shared" si="252"/>
        <v>15</v>
      </c>
      <c r="CN598" s="113">
        <f t="shared" si="253"/>
        <v>16</v>
      </c>
    </row>
    <row r="599" spans="13:92" x14ac:dyDescent="0.25"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 s="114">
        <f t="shared" si="254"/>
        <v>0.47333333333333338</v>
      </c>
      <c r="CF599" s="114">
        <f t="shared" si="255"/>
        <v>0</v>
      </c>
      <c r="CG599" s="114">
        <f t="shared" si="256"/>
        <v>0</v>
      </c>
      <c r="CH599" s="114">
        <f t="shared" si="257"/>
        <v>0</v>
      </c>
      <c r="CI599"/>
      <c r="CJ599" s="114">
        <v>74</v>
      </c>
      <c r="CK599" s="113">
        <v>17</v>
      </c>
      <c r="CL599" s="113">
        <f t="shared" si="251"/>
        <v>18</v>
      </c>
      <c r="CM599" s="113">
        <f t="shared" si="252"/>
        <v>19</v>
      </c>
      <c r="CN599" s="113">
        <f t="shared" si="253"/>
        <v>20</v>
      </c>
    </row>
    <row r="600" spans="13:92" x14ac:dyDescent="0.25"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 s="114">
        <f t="shared" si="254"/>
        <v>0.47333333333333338</v>
      </c>
      <c r="CF600" s="114">
        <f t="shared" si="255"/>
        <v>0</v>
      </c>
      <c r="CG600" s="114">
        <f t="shared" si="256"/>
        <v>0</v>
      </c>
      <c r="CH600" s="114">
        <f t="shared" si="257"/>
        <v>0</v>
      </c>
      <c r="CI600"/>
      <c r="CJ600" s="114">
        <v>74</v>
      </c>
      <c r="CK600" s="113">
        <v>21</v>
      </c>
      <c r="CL600" s="113">
        <f t="shared" si="251"/>
        <v>22</v>
      </c>
      <c r="CM600" s="113">
        <f t="shared" si="252"/>
        <v>23</v>
      </c>
      <c r="CN600" s="113">
        <f t="shared" si="253"/>
        <v>24</v>
      </c>
    </row>
    <row r="601" spans="13:92" x14ac:dyDescent="0.25"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 s="114">
        <f t="shared" si="254"/>
        <v>0.47333333333333338</v>
      </c>
      <c r="CF601" s="114">
        <f t="shared" si="255"/>
        <v>0</v>
      </c>
      <c r="CG601" s="114">
        <f t="shared" si="256"/>
        <v>0</v>
      </c>
      <c r="CH601" s="114">
        <f t="shared" si="257"/>
        <v>0</v>
      </c>
      <c r="CI601"/>
      <c r="CJ601" s="114">
        <v>74</v>
      </c>
      <c r="CK601" s="113">
        <v>25</v>
      </c>
      <c r="CL601" s="113">
        <f t="shared" si="251"/>
        <v>26</v>
      </c>
      <c r="CM601" s="113">
        <f t="shared" si="252"/>
        <v>27</v>
      </c>
      <c r="CN601" s="113">
        <f t="shared" si="253"/>
        <v>28</v>
      </c>
    </row>
    <row r="602" spans="13:92" x14ac:dyDescent="0.25"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 s="114">
        <f t="shared" si="254"/>
        <v>0.47333333333333338</v>
      </c>
      <c r="CF602" s="114">
        <f t="shared" si="255"/>
        <v>0</v>
      </c>
      <c r="CG602" s="114">
        <f t="shared" si="256"/>
        <v>0</v>
      </c>
      <c r="CH602" s="114">
        <f t="shared" si="257"/>
        <v>0</v>
      </c>
      <c r="CI602"/>
      <c r="CJ602" s="114">
        <v>74</v>
      </c>
      <c r="CK602" s="113">
        <v>29</v>
      </c>
      <c r="CL602" s="113">
        <f t="shared" si="251"/>
        <v>30</v>
      </c>
      <c r="CM602" s="113">
        <f t="shared" si="252"/>
        <v>31</v>
      </c>
      <c r="CN602" s="113">
        <f t="shared" si="253"/>
        <v>32</v>
      </c>
    </row>
    <row r="603" spans="13:92" x14ac:dyDescent="0.25"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 s="114">
        <f t="shared" si="254"/>
        <v>0.47333333333333338</v>
      </c>
      <c r="CF603" s="114">
        <f t="shared" si="255"/>
        <v>0</v>
      </c>
      <c r="CG603" s="114">
        <f t="shared" si="256"/>
        <v>0</v>
      </c>
      <c r="CH603" s="114">
        <f t="shared" si="257"/>
        <v>0</v>
      </c>
      <c r="CI603"/>
      <c r="CJ603" s="114">
        <v>75</v>
      </c>
      <c r="CK603" s="113">
        <v>1</v>
      </c>
      <c r="CL603" s="113">
        <f t="shared" si="251"/>
        <v>2</v>
      </c>
      <c r="CM603" s="113">
        <f t="shared" si="252"/>
        <v>3</v>
      </c>
      <c r="CN603" s="113">
        <f t="shared" si="253"/>
        <v>4</v>
      </c>
    </row>
    <row r="604" spans="13:92" x14ac:dyDescent="0.25"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 s="114">
        <f t="shared" si="254"/>
        <v>0.47333333333333338</v>
      </c>
      <c r="CF604" s="114">
        <f t="shared" si="255"/>
        <v>0</v>
      </c>
      <c r="CG604" s="114">
        <f t="shared" si="256"/>
        <v>0</v>
      </c>
      <c r="CH604" s="114">
        <f t="shared" si="257"/>
        <v>0</v>
      </c>
      <c r="CI604"/>
      <c r="CJ604" s="114">
        <v>75</v>
      </c>
      <c r="CK604" s="113">
        <v>5</v>
      </c>
      <c r="CL604" s="113">
        <f t="shared" si="251"/>
        <v>6</v>
      </c>
      <c r="CM604" s="113">
        <f t="shared" si="252"/>
        <v>7</v>
      </c>
      <c r="CN604" s="113">
        <f t="shared" si="253"/>
        <v>8</v>
      </c>
    </row>
    <row r="605" spans="13:92" x14ac:dyDescent="0.25"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 s="114">
        <f t="shared" si="254"/>
        <v>0.47333333333333338</v>
      </c>
      <c r="CF605" s="114">
        <f t="shared" si="255"/>
        <v>0</v>
      </c>
      <c r="CG605" s="114">
        <f t="shared" si="256"/>
        <v>0</v>
      </c>
      <c r="CH605" s="114">
        <f t="shared" si="257"/>
        <v>0</v>
      </c>
      <c r="CI605"/>
      <c r="CJ605" s="114">
        <v>75</v>
      </c>
      <c r="CK605" s="113">
        <v>9</v>
      </c>
      <c r="CL605" s="113">
        <f t="shared" si="251"/>
        <v>10</v>
      </c>
      <c r="CM605" s="113">
        <f t="shared" si="252"/>
        <v>11</v>
      </c>
      <c r="CN605" s="113">
        <f t="shared" si="253"/>
        <v>12</v>
      </c>
    </row>
    <row r="606" spans="13:92" x14ac:dyDescent="0.25"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 s="114">
        <f t="shared" si="254"/>
        <v>0.47333333333333338</v>
      </c>
      <c r="CF606" s="114">
        <f t="shared" si="255"/>
        <v>0</v>
      </c>
      <c r="CG606" s="114">
        <f t="shared" si="256"/>
        <v>0</v>
      </c>
      <c r="CH606" s="114">
        <f t="shared" si="257"/>
        <v>0</v>
      </c>
      <c r="CI606"/>
      <c r="CJ606" s="114">
        <v>75</v>
      </c>
      <c r="CK606" s="113">
        <v>13</v>
      </c>
      <c r="CL606" s="113">
        <f t="shared" si="251"/>
        <v>14</v>
      </c>
      <c r="CM606" s="113">
        <f t="shared" si="252"/>
        <v>15</v>
      </c>
      <c r="CN606" s="113">
        <f t="shared" si="253"/>
        <v>16</v>
      </c>
    </row>
    <row r="607" spans="13:92" x14ac:dyDescent="0.25"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 s="114">
        <f t="shared" si="254"/>
        <v>0.47333333333333338</v>
      </c>
      <c r="CF607" s="114">
        <f t="shared" si="255"/>
        <v>0</v>
      </c>
      <c r="CG607" s="114">
        <f t="shared" si="256"/>
        <v>0</v>
      </c>
      <c r="CH607" s="114">
        <f t="shared" si="257"/>
        <v>0</v>
      </c>
      <c r="CI607"/>
      <c r="CJ607" s="114">
        <v>75</v>
      </c>
      <c r="CK607" s="113">
        <v>17</v>
      </c>
      <c r="CL607" s="113">
        <f t="shared" si="251"/>
        <v>18</v>
      </c>
      <c r="CM607" s="113">
        <f t="shared" si="252"/>
        <v>19</v>
      </c>
      <c r="CN607" s="113">
        <f t="shared" si="253"/>
        <v>20</v>
      </c>
    </row>
    <row r="608" spans="13:92" x14ac:dyDescent="0.25"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 s="114">
        <f t="shared" si="254"/>
        <v>0.47333333333333338</v>
      </c>
      <c r="CF608" s="114">
        <f t="shared" si="255"/>
        <v>0</v>
      </c>
      <c r="CG608" s="114">
        <f t="shared" si="256"/>
        <v>0</v>
      </c>
      <c r="CH608" s="114">
        <f t="shared" si="257"/>
        <v>0</v>
      </c>
      <c r="CI608"/>
      <c r="CJ608" s="114">
        <v>75</v>
      </c>
      <c r="CK608" s="113">
        <v>21</v>
      </c>
      <c r="CL608" s="113">
        <f t="shared" si="251"/>
        <v>22</v>
      </c>
      <c r="CM608" s="113">
        <f t="shared" si="252"/>
        <v>23</v>
      </c>
      <c r="CN608" s="113">
        <f t="shared" si="253"/>
        <v>24</v>
      </c>
    </row>
    <row r="609" spans="13:92" x14ac:dyDescent="0.25"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 s="114">
        <f t="shared" si="254"/>
        <v>0.47333333333333338</v>
      </c>
      <c r="CF609" s="114">
        <f t="shared" si="255"/>
        <v>0</v>
      </c>
      <c r="CG609" s="114">
        <f t="shared" si="256"/>
        <v>0</v>
      </c>
      <c r="CH609" s="114">
        <f t="shared" si="257"/>
        <v>0</v>
      </c>
      <c r="CI609"/>
      <c r="CJ609" s="114">
        <v>75</v>
      </c>
      <c r="CK609" s="113">
        <v>25</v>
      </c>
      <c r="CL609" s="113">
        <f t="shared" si="251"/>
        <v>26</v>
      </c>
      <c r="CM609" s="113">
        <f t="shared" si="252"/>
        <v>27</v>
      </c>
      <c r="CN609" s="113">
        <f t="shared" si="253"/>
        <v>28</v>
      </c>
    </row>
    <row r="610" spans="13:92" x14ac:dyDescent="0.25"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 s="114">
        <f t="shared" si="254"/>
        <v>0.47333333333333338</v>
      </c>
      <c r="CF610" s="114">
        <f t="shared" si="255"/>
        <v>0</v>
      </c>
      <c r="CG610" s="114">
        <f t="shared" si="256"/>
        <v>0</v>
      </c>
      <c r="CH610" s="114">
        <f t="shared" si="257"/>
        <v>0</v>
      </c>
      <c r="CI610"/>
      <c r="CJ610" s="114">
        <v>75</v>
      </c>
      <c r="CK610" s="113">
        <v>29</v>
      </c>
      <c r="CL610" s="113">
        <f t="shared" si="251"/>
        <v>30</v>
      </c>
      <c r="CM610" s="113">
        <f t="shared" si="252"/>
        <v>31</v>
      </c>
      <c r="CN610" s="113">
        <f t="shared" si="253"/>
        <v>32</v>
      </c>
    </row>
    <row r="611" spans="13:92" x14ac:dyDescent="0.25"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 s="114">
        <f t="shared" si="254"/>
        <v>0.47333333333333338</v>
      </c>
      <c r="CF611" s="114">
        <f t="shared" si="255"/>
        <v>0</v>
      </c>
      <c r="CG611" s="114">
        <f t="shared" si="256"/>
        <v>0</v>
      </c>
      <c r="CH611" s="114">
        <f t="shared" si="257"/>
        <v>0</v>
      </c>
      <c r="CI611"/>
      <c r="CJ611" s="114">
        <v>76</v>
      </c>
      <c r="CK611" s="113">
        <v>1</v>
      </c>
      <c r="CL611" s="113">
        <f t="shared" si="251"/>
        <v>2</v>
      </c>
      <c r="CM611" s="113">
        <f t="shared" si="252"/>
        <v>3</v>
      </c>
      <c r="CN611" s="113">
        <f t="shared" si="253"/>
        <v>4</v>
      </c>
    </row>
    <row r="612" spans="13:92" x14ac:dyDescent="0.25"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 s="114">
        <f t="shared" si="254"/>
        <v>0.47333333333333338</v>
      </c>
      <c r="CF612" s="114">
        <f t="shared" si="255"/>
        <v>0</v>
      </c>
      <c r="CG612" s="114">
        <f t="shared" si="256"/>
        <v>0</v>
      </c>
      <c r="CH612" s="114">
        <f t="shared" si="257"/>
        <v>0</v>
      </c>
      <c r="CI612"/>
      <c r="CJ612" s="114">
        <v>76</v>
      </c>
      <c r="CK612" s="113">
        <v>5</v>
      </c>
      <c r="CL612" s="113">
        <f t="shared" si="251"/>
        <v>6</v>
      </c>
      <c r="CM612" s="113">
        <f t="shared" si="252"/>
        <v>7</v>
      </c>
      <c r="CN612" s="113">
        <f t="shared" si="253"/>
        <v>8</v>
      </c>
    </row>
    <row r="613" spans="13:92" x14ac:dyDescent="0.25"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 s="114">
        <f t="shared" si="254"/>
        <v>0.47333333333333338</v>
      </c>
      <c r="CF613" s="114">
        <f t="shared" si="255"/>
        <v>0</v>
      </c>
      <c r="CG613" s="114">
        <f t="shared" si="256"/>
        <v>0</v>
      </c>
      <c r="CH613" s="114">
        <f t="shared" si="257"/>
        <v>0</v>
      </c>
      <c r="CI613"/>
      <c r="CJ613" s="114">
        <v>76</v>
      </c>
      <c r="CK613" s="113">
        <v>9</v>
      </c>
      <c r="CL613" s="113">
        <f t="shared" si="251"/>
        <v>10</v>
      </c>
      <c r="CM613" s="113">
        <f t="shared" si="252"/>
        <v>11</v>
      </c>
      <c r="CN613" s="113">
        <f t="shared" si="253"/>
        <v>12</v>
      </c>
    </row>
    <row r="614" spans="13:92" x14ac:dyDescent="0.25"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 s="114">
        <f t="shared" si="254"/>
        <v>0.47333333333333338</v>
      </c>
      <c r="CF614" s="114">
        <f t="shared" si="255"/>
        <v>0</v>
      </c>
      <c r="CG614" s="114">
        <f t="shared" si="256"/>
        <v>0</v>
      </c>
      <c r="CH614" s="114">
        <f t="shared" si="257"/>
        <v>0</v>
      </c>
      <c r="CI614"/>
      <c r="CJ614" s="114">
        <v>76</v>
      </c>
      <c r="CK614" s="113">
        <v>13</v>
      </c>
      <c r="CL614" s="113">
        <f t="shared" si="251"/>
        <v>14</v>
      </c>
      <c r="CM614" s="113">
        <f t="shared" si="252"/>
        <v>15</v>
      </c>
      <c r="CN614" s="113">
        <f t="shared" si="253"/>
        <v>16</v>
      </c>
    </row>
    <row r="615" spans="13:92" x14ac:dyDescent="0.25"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 s="114">
        <f t="shared" si="254"/>
        <v>0.47333333333333338</v>
      </c>
      <c r="CF615" s="114">
        <f t="shared" si="255"/>
        <v>0</v>
      </c>
      <c r="CG615" s="114">
        <f t="shared" si="256"/>
        <v>0</v>
      </c>
      <c r="CH615" s="114">
        <f t="shared" si="257"/>
        <v>0</v>
      </c>
      <c r="CI615"/>
      <c r="CJ615" s="114">
        <v>76</v>
      </c>
      <c r="CK615" s="113">
        <v>17</v>
      </c>
      <c r="CL615" s="113">
        <f t="shared" si="251"/>
        <v>18</v>
      </c>
      <c r="CM615" s="113">
        <f t="shared" si="252"/>
        <v>19</v>
      </c>
      <c r="CN615" s="113">
        <f t="shared" si="253"/>
        <v>20</v>
      </c>
    </row>
    <row r="616" spans="13:92" x14ac:dyDescent="0.25"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 s="114">
        <f t="shared" si="254"/>
        <v>0.47333333333333338</v>
      </c>
      <c r="CF616" s="114">
        <f t="shared" si="255"/>
        <v>0</v>
      </c>
      <c r="CG616" s="114">
        <f t="shared" si="256"/>
        <v>0</v>
      </c>
      <c r="CH616" s="114">
        <f t="shared" si="257"/>
        <v>0</v>
      </c>
      <c r="CI616"/>
      <c r="CJ616" s="114">
        <v>76</v>
      </c>
      <c r="CK616" s="113">
        <v>21</v>
      </c>
      <c r="CL616" s="113">
        <f t="shared" si="251"/>
        <v>22</v>
      </c>
      <c r="CM616" s="113">
        <f t="shared" si="252"/>
        <v>23</v>
      </c>
      <c r="CN616" s="113">
        <f t="shared" si="253"/>
        <v>24</v>
      </c>
    </row>
    <row r="617" spans="13:92" x14ac:dyDescent="0.25"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 s="114">
        <f t="shared" si="254"/>
        <v>0.47333333333333338</v>
      </c>
      <c r="CF617" s="114">
        <f t="shared" si="255"/>
        <v>0</v>
      </c>
      <c r="CG617" s="114">
        <f t="shared" si="256"/>
        <v>0</v>
      </c>
      <c r="CH617" s="114">
        <f t="shared" si="257"/>
        <v>0</v>
      </c>
      <c r="CI617"/>
      <c r="CJ617" s="114">
        <v>76</v>
      </c>
      <c r="CK617" s="113">
        <v>25</v>
      </c>
      <c r="CL617" s="113">
        <f t="shared" si="251"/>
        <v>26</v>
      </c>
      <c r="CM617" s="113">
        <f t="shared" si="252"/>
        <v>27</v>
      </c>
      <c r="CN617" s="113">
        <f t="shared" si="253"/>
        <v>28</v>
      </c>
    </row>
    <row r="618" spans="13:92" x14ac:dyDescent="0.25"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 s="114">
        <f t="shared" si="254"/>
        <v>0.47333333333333338</v>
      </c>
      <c r="CF618" s="114">
        <f t="shared" si="255"/>
        <v>0</v>
      </c>
      <c r="CG618" s="114">
        <f t="shared" si="256"/>
        <v>0</v>
      </c>
      <c r="CH618" s="114">
        <f t="shared" si="257"/>
        <v>0</v>
      </c>
      <c r="CI618"/>
      <c r="CJ618" s="114">
        <v>76</v>
      </c>
      <c r="CK618" s="113">
        <v>29</v>
      </c>
      <c r="CL618" s="113">
        <f t="shared" si="251"/>
        <v>30</v>
      </c>
      <c r="CM618" s="113">
        <f t="shared" si="252"/>
        <v>31</v>
      </c>
      <c r="CN618" s="113">
        <f t="shared" si="253"/>
        <v>32</v>
      </c>
    </row>
    <row r="619" spans="13:92" x14ac:dyDescent="0.25"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 s="114">
        <f t="shared" si="254"/>
        <v>0.47333333333333338</v>
      </c>
      <c r="CF619" s="114">
        <f t="shared" si="255"/>
        <v>0</v>
      </c>
      <c r="CG619" s="114">
        <f t="shared" si="256"/>
        <v>0</v>
      </c>
      <c r="CH619" s="114">
        <f t="shared" si="257"/>
        <v>0</v>
      </c>
      <c r="CI619"/>
      <c r="CJ619" s="114">
        <v>77</v>
      </c>
      <c r="CK619" s="113">
        <v>1</v>
      </c>
      <c r="CL619" s="113">
        <f t="shared" si="251"/>
        <v>2</v>
      </c>
      <c r="CM619" s="113">
        <f t="shared" si="252"/>
        <v>3</v>
      </c>
      <c r="CN619" s="113">
        <f t="shared" si="253"/>
        <v>4</v>
      </c>
    </row>
    <row r="620" spans="13:92" x14ac:dyDescent="0.25"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 s="114">
        <f t="shared" si="254"/>
        <v>0.47333333333333338</v>
      </c>
      <c r="CF620" s="114">
        <f t="shared" si="255"/>
        <v>0</v>
      </c>
      <c r="CG620" s="114">
        <f t="shared" si="256"/>
        <v>0</v>
      </c>
      <c r="CH620" s="114">
        <f t="shared" si="257"/>
        <v>0</v>
      </c>
      <c r="CI620"/>
      <c r="CJ620" s="114">
        <v>77</v>
      </c>
      <c r="CK620" s="113">
        <v>5</v>
      </c>
      <c r="CL620" s="113">
        <f t="shared" si="251"/>
        <v>6</v>
      </c>
      <c r="CM620" s="113">
        <f t="shared" si="252"/>
        <v>7</v>
      </c>
      <c r="CN620" s="113">
        <f t="shared" si="253"/>
        <v>8</v>
      </c>
    </row>
    <row r="621" spans="13:92" x14ac:dyDescent="0.25"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 s="114">
        <f t="shared" si="254"/>
        <v>0.47333333333333338</v>
      </c>
      <c r="CF621" s="114">
        <f t="shared" si="255"/>
        <v>0</v>
      </c>
      <c r="CG621" s="114">
        <f t="shared" si="256"/>
        <v>0</v>
      </c>
      <c r="CH621" s="114">
        <f t="shared" si="257"/>
        <v>0</v>
      </c>
      <c r="CI621"/>
      <c r="CJ621" s="114">
        <v>77</v>
      </c>
      <c r="CK621" s="113">
        <v>9</v>
      </c>
      <c r="CL621" s="113">
        <f t="shared" si="251"/>
        <v>10</v>
      </c>
      <c r="CM621" s="113">
        <f t="shared" si="252"/>
        <v>11</v>
      </c>
      <c r="CN621" s="113">
        <f t="shared" si="253"/>
        <v>12</v>
      </c>
    </row>
    <row r="622" spans="13:92" x14ac:dyDescent="0.25"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 s="114">
        <f t="shared" si="254"/>
        <v>0.47333333333333338</v>
      </c>
      <c r="CF622" s="114">
        <f t="shared" si="255"/>
        <v>0</v>
      </c>
      <c r="CG622" s="114">
        <f t="shared" si="256"/>
        <v>0</v>
      </c>
      <c r="CH622" s="114">
        <f t="shared" si="257"/>
        <v>0</v>
      </c>
      <c r="CI622"/>
      <c r="CJ622" s="114">
        <v>77</v>
      </c>
      <c r="CK622" s="113">
        <v>13</v>
      </c>
      <c r="CL622" s="113">
        <f t="shared" si="251"/>
        <v>14</v>
      </c>
      <c r="CM622" s="113">
        <f t="shared" si="252"/>
        <v>15</v>
      </c>
      <c r="CN622" s="113">
        <f t="shared" si="253"/>
        <v>16</v>
      </c>
    </row>
    <row r="623" spans="13:92" x14ac:dyDescent="0.25"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 s="114">
        <f t="shared" si="254"/>
        <v>0.47333333333333338</v>
      </c>
      <c r="CF623" s="114">
        <f t="shared" si="255"/>
        <v>0</v>
      </c>
      <c r="CG623" s="114">
        <f t="shared" si="256"/>
        <v>0</v>
      </c>
      <c r="CH623" s="114">
        <f t="shared" si="257"/>
        <v>0</v>
      </c>
      <c r="CI623"/>
      <c r="CJ623" s="114">
        <v>77</v>
      </c>
      <c r="CK623" s="113">
        <v>17</v>
      </c>
      <c r="CL623" s="113">
        <f t="shared" si="251"/>
        <v>18</v>
      </c>
      <c r="CM623" s="113">
        <f t="shared" si="252"/>
        <v>19</v>
      </c>
      <c r="CN623" s="113">
        <f t="shared" si="253"/>
        <v>20</v>
      </c>
    </row>
    <row r="624" spans="13:92" x14ac:dyDescent="0.25"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 s="114">
        <f t="shared" si="254"/>
        <v>0.47333333333333338</v>
      </c>
      <c r="CF624" s="114">
        <f t="shared" si="255"/>
        <v>0</v>
      </c>
      <c r="CG624" s="114">
        <f t="shared" si="256"/>
        <v>0</v>
      </c>
      <c r="CH624" s="114">
        <f t="shared" si="257"/>
        <v>0</v>
      </c>
      <c r="CI624"/>
      <c r="CJ624" s="114">
        <v>77</v>
      </c>
      <c r="CK624" s="113">
        <v>21</v>
      </c>
      <c r="CL624" s="113">
        <f t="shared" si="251"/>
        <v>22</v>
      </c>
      <c r="CM624" s="113">
        <f t="shared" si="252"/>
        <v>23</v>
      </c>
      <c r="CN624" s="113">
        <f t="shared" si="253"/>
        <v>24</v>
      </c>
    </row>
    <row r="625" spans="13:92" x14ac:dyDescent="0.25"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 s="114">
        <f t="shared" si="254"/>
        <v>0.47333333333333338</v>
      </c>
      <c r="CF625" s="114">
        <f t="shared" si="255"/>
        <v>0</v>
      </c>
      <c r="CG625" s="114">
        <f t="shared" si="256"/>
        <v>0</v>
      </c>
      <c r="CH625" s="114">
        <f t="shared" si="257"/>
        <v>0</v>
      </c>
      <c r="CI625"/>
      <c r="CJ625" s="114">
        <v>77</v>
      </c>
      <c r="CK625" s="113">
        <v>25</v>
      </c>
      <c r="CL625" s="113">
        <f t="shared" si="251"/>
        <v>26</v>
      </c>
      <c r="CM625" s="113">
        <f t="shared" si="252"/>
        <v>27</v>
      </c>
      <c r="CN625" s="113">
        <f t="shared" si="253"/>
        <v>28</v>
      </c>
    </row>
    <row r="626" spans="13:92" x14ac:dyDescent="0.25"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 s="114">
        <f t="shared" si="254"/>
        <v>0.47333333333333338</v>
      </c>
      <c r="CF626" s="114">
        <f t="shared" si="255"/>
        <v>0</v>
      </c>
      <c r="CG626" s="114">
        <f t="shared" si="256"/>
        <v>0</v>
      </c>
      <c r="CH626" s="114">
        <f t="shared" si="257"/>
        <v>0</v>
      </c>
      <c r="CI626"/>
      <c r="CJ626" s="114">
        <v>77</v>
      </c>
      <c r="CK626" s="113">
        <v>29</v>
      </c>
      <c r="CL626" s="113">
        <f t="shared" si="251"/>
        <v>30</v>
      </c>
      <c r="CM626" s="113">
        <f t="shared" si="252"/>
        <v>31</v>
      </c>
      <c r="CN626" s="113">
        <f t="shared" si="253"/>
        <v>32</v>
      </c>
    </row>
    <row r="627" spans="13:92" x14ac:dyDescent="0.25"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 s="114">
        <f t="shared" si="254"/>
        <v>0.47333333333333338</v>
      </c>
      <c r="CF627" s="114">
        <f t="shared" si="255"/>
        <v>0</v>
      </c>
      <c r="CG627" s="114">
        <f t="shared" si="256"/>
        <v>0</v>
      </c>
      <c r="CH627" s="114">
        <f t="shared" si="257"/>
        <v>0</v>
      </c>
      <c r="CI627"/>
      <c r="CJ627" s="114">
        <v>78</v>
      </c>
      <c r="CK627" s="113">
        <v>1</v>
      </c>
      <c r="CL627" s="113">
        <f t="shared" ref="CL627:CL641" si="258">CK627+1</f>
        <v>2</v>
      </c>
      <c r="CM627" s="113">
        <f t="shared" ref="CM627:CM641" si="259">CL627+1</f>
        <v>3</v>
      </c>
      <c r="CN627" s="113">
        <f t="shared" ref="CN627:CN641" si="260">CM627+1</f>
        <v>4</v>
      </c>
    </row>
    <row r="628" spans="13:92" x14ac:dyDescent="0.25"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 s="114">
        <f t="shared" si="254"/>
        <v>0.47333333333333338</v>
      </c>
      <c r="CF628" s="114">
        <f t="shared" si="255"/>
        <v>0</v>
      </c>
      <c r="CG628" s="114">
        <f t="shared" si="256"/>
        <v>0</v>
      </c>
      <c r="CH628" s="114">
        <f t="shared" si="257"/>
        <v>0</v>
      </c>
      <c r="CI628"/>
      <c r="CJ628" s="114">
        <v>78</v>
      </c>
      <c r="CK628" s="113">
        <v>5</v>
      </c>
      <c r="CL628" s="113">
        <f t="shared" si="258"/>
        <v>6</v>
      </c>
      <c r="CM628" s="113">
        <f t="shared" si="259"/>
        <v>7</v>
      </c>
      <c r="CN628" s="113">
        <f t="shared" si="260"/>
        <v>8</v>
      </c>
    </row>
    <row r="629" spans="13:92" x14ac:dyDescent="0.25"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 s="114">
        <f t="shared" si="254"/>
        <v>0.47333333333333338</v>
      </c>
      <c r="CF629" s="114">
        <f t="shared" si="255"/>
        <v>0</v>
      </c>
      <c r="CG629" s="114">
        <f t="shared" si="256"/>
        <v>0</v>
      </c>
      <c r="CH629" s="114">
        <f t="shared" si="257"/>
        <v>0</v>
      </c>
      <c r="CI629"/>
      <c r="CJ629" s="114">
        <v>78</v>
      </c>
      <c r="CK629" s="113">
        <v>9</v>
      </c>
      <c r="CL629" s="113">
        <f t="shared" si="258"/>
        <v>10</v>
      </c>
      <c r="CM629" s="113">
        <f t="shared" si="259"/>
        <v>11</v>
      </c>
      <c r="CN629" s="113">
        <f t="shared" si="260"/>
        <v>12</v>
      </c>
    </row>
    <row r="630" spans="13:92" x14ac:dyDescent="0.25"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 s="114">
        <f t="shared" si="254"/>
        <v>0.47333333333333338</v>
      </c>
      <c r="CF630" s="114">
        <f t="shared" si="255"/>
        <v>0</v>
      </c>
      <c r="CG630" s="114">
        <f t="shared" si="256"/>
        <v>0</v>
      </c>
      <c r="CH630" s="114">
        <f t="shared" si="257"/>
        <v>0</v>
      </c>
      <c r="CI630"/>
      <c r="CJ630" s="114">
        <v>78</v>
      </c>
      <c r="CK630" s="113">
        <v>13</v>
      </c>
      <c r="CL630" s="113">
        <f t="shared" si="258"/>
        <v>14</v>
      </c>
      <c r="CM630" s="113">
        <f t="shared" si="259"/>
        <v>15</v>
      </c>
      <c r="CN630" s="113">
        <f t="shared" si="260"/>
        <v>16</v>
      </c>
    </row>
    <row r="631" spans="13:92" x14ac:dyDescent="0.25"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 s="114">
        <f t="shared" si="254"/>
        <v>0.47333333333333338</v>
      </c>
      <c r="CF631" s="114">
        <f t="shared" si="255"/>
        <v>0</v>
      </c>
      <c r="CG631" s="114">
        <f t="shared" si="256"/>
        <v>0</v>
      </c>
      <c r="CH631" s="114">
        <f t="shared" si="257"/>
        <v>0</v>
      </c>
      <c r="CI631"/>
      <c r="CJ631" s="114">
        <v>78</v>
      </c>
      <c r="CK631" s="113">
        <v>17</v>
      </c>
      <c r="CL631" s="113">
        <f t="shared" si="258"/>
        <v>18</v>
      </c>
      <c r="CM631" s="113">
        <f t="shared" si="259"/>
        <v>19</v>
      </c>
      <c r="CN631" s="113">
        <f t="shared" si="260"/>
        <v>20</v>
      </c>
    </row>
    <row r="632" spans="13:92" x14ac:dyDescent="0.25"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 s="114">
        <f t="shared" si="254"/>
        <v>0.47333333333333338</v>
      </c>
      <c r="CF632" s="114">
        <f t="shared" si="255"/>
        <v>0</v>
      </c>
      <c r="CG632" s="114">
        <f t="shared" si="256"/>
        <v>0</v>
      </c>
      <c r="CH632" s="114">
        <f t="shared" si="257"/>
        <v>0</v>
      </c>
      <c r="CI632"/>
      <c r="CJ632" s="114">
        <v>78</v>
      </c>
      <c r="CK632" s="113">
        <v>21</v>
      </c>
      <c r="CL632" s="113">
        <f t="shared" si="258"/>
        <v>22</v>
      </c>
      <c r="CM632" s="113">
        <f t="shared" si="259"/>
        <v>23</v>
      </c>
      <c r="CN632" s="113">
        <f t="shared" si="260"/>
        <v>24</v>
      </c>
    </row>
    <row r="633" spans="13:92" x14ac:dyDescent="0.25"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 s="114">
        <f t="shared" si="254"/>
        <v>0.47333333333333338</v>
      </c>
      <c r="CF633" s="114">
        <f t="shared" si="255"/>
        <v>0</v>
      </c>
      <c r="CG633" s="114">
        <f t="shared" si="256"/>
        <v>0</v>
      </c>
      <c r="CH633" s="114">
        <f t="shared" si="257"/>
        <v>0</v>
      </c>
      <c r="CI633"/>
      <c r="CJ633" s="114">
        <v>78</v>
      </c>
      <c r="CK633" s="113">
        <v>25</v>
      </c>
      <c r="CL633" s="113">
        <f t="shared" si="258"/>
        <v>26</v>
      </c>
      <c r="CM633" s="113">
        <f t="shared" si="259"/>
        <v>27</v>
      </c>
      <c r="CN633" s="113">
        <f t="shared" si="260"/>
        <v>28</v>
      </c>
    </row>
    <row r="634" spans="13:92" x14ac:dyDescent="0.25"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 s="114">
        <f t="shared" si="254"/>
        <v>0.47333333333333338</v>
      </c>
      <c r="CF634" s="114">
        <f t="shared" si="255"/>
        <v>0</v>
      </c>
      <c r="CG634" s="114">
        <f t="shared" si="256"/>
        <v>0</v>
      </c>
      <c r="CH634" s="114">
        <f t="shared" si="257"/>
        <v>0</v>
      </c>
      <c r="CI634"/>
      <c r="CJ634" s="114">
        <v>78</v>
      </c>
      <c r="CK634" s="113">
        <v>29</v>
      </c>
      <c r="CL634" s="113">
        <f t="shared" si="258"/>
        <v>30</v>
      </c>
      <c r="CM634" s="113">
        <f t="shared" si="259"/>
        <v>31</v>
      </c>
      <c r="CN634" s="113">
        <f t="shared" si="260"/>
        <v>32</v>
      </c>
    </row>
    <row r="635" spans="13:92" x14ac:dyDescent="0.25"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 s="114">
        <f t="shared" si="254"/>
        <v>0.47333333333333338</v>
      </c>
      <c r="CF635" s="114">
        <f t="shared" si="255"/>
        <v>0</v>
      </c>
      <c r="CG635" s="114">
        <f t="shared" si="256"/>
        <v>0</v>
      </c>
      <c r="CH635" s="114">
        <f t="shared" si="257"/>
        <v>0</v>
      </c>
      <c r="CI635"/>
      <c r="CJ635" s="114">
        <v>79</v>
      </c>
      <c r="CK635" s="113">
        <v>1</v>
      </c>
      <c r="CL635" s="113">
        <f t="shared" si="258"/>
        <v>2</v>
      </c>
      <c r="CM635" s="113">
        <f t="shared" si="259"/>
        <v>3</v>
      </c>
      <c r="CN635" s="113">
        <f t="shared" si="260"/>
        <v>4</v>
      </c>
    </row>
    <row r="636" spans="13:92" x14ac:dyDescent="0.25"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 s="114">
        <f t="shared" si="254"/>
        <v>0.47333333333333338</v>
      </c>
      <c r="CF636" s="114">
        <f t="shared" si="255"/>
        <v>0</v>
      </c>
      <c r="CG636" s="114">
        <f t="shared" si="256"/>
        <v>0</v>
      </c>
      <c r="CH636" s="114">
        <f t="shared" si="257"/>
        <v>0</v>
      </c>
      <c r="CI636"/>
      <c r="CJ636" s="114">
        <v>79</v>
      </c>
      <c r="CK636" s="113">
        <v>5</v>
      </c>
      <c r="CL636" s="113">
        <f t="shared" si="258"/>
        <v>6</v>
      </c>
      <c r="CM636" s="113">
        <f t="shared" si="259"/>
        <v>7</v>
      </c>
      <c r="CN636" s="113">
        <f t="shared" si="260"/>
        <v>8</v>
      </c>
    </row>
    <row r="637" spans="13:92" x14ac:dyDescent="0.25"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 s="114">
        <f t="shared" si="254"/>
        <v>0.47333333333333338</v>
      </c>
      <c r="CF637" s="114">
        <f t="shared" si="255"/>
        <v>0</v>
      </c>
      <c r="CG637" s="114">
        <f t="shared" si="256"/>
        <v>0</v>
      </c>
      <c r="CH637" s="114">
        <f t="shared" si="257"/>
        <v>0</v>
      </c>
      <c r="CI637"/>
      <c r="CJ637" s="114">
        <v>79</v>
      </c>
      <c r="CK637" s="113">
        <v>9</v>
      </c>
      <c r="CL637" s="113">
        <f t="shared" si="258"/>
        <v>10</v>
      </c>
      <c r="CM637" s="113">
        <f t="shared" si="259"/>
        <v>11</v>
      </c>
      <c r="CN637" s="113">
        <f t="shared" si="260"/>
        <v>12</v>
      </c>
    </row>
    <row r="638" spans="13:92" x14ac:dyDescent="0.25"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 s="114">
        <f t="shared" si="254"/>
        <v>0.47333333333333338</v>
      </c>
      <c r="CF638" s="114">
        <f t="shared" si="255"/>
        <v>0</v>
      </c>
      <c r="CG638" s="114">
        <f t="shared" si="256"/>
        <v>0</v>
      </c>
      <c r="CH638" s="114">
        <f t="shared" si="257"/>
        <v>0</v>
      </c>
      <c r="CI638"/>
      <c r="CJ638" s="114">
        <v>79</v>
      </c>
      <c r="CK638" s="113">
        <v>13</v>
      </c>
      <c r="CL638" s="113">
        <f t="shared" si="258"/>
        <v>14</v>
      </c>
      <c r="CM638" s="113">
        <f t="shared" si="259"/>
        <v>15</v>
      </c>
      <c r="CN638" s="113">
        <f t="shared" si="260"/>
        <v>16</v>
      </c>
    </row>
    <row r="639" spans="13:92" x14ac:dyDescent="0.25"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 s="114">
        <f t="shared" ref="CE639:CE702" si="261">INDEX($AW$11:$CB$120,$CJ639,CN639)</f>
        <v>0.47333333333333338</v>
      </c>
      <c r="CF639" s="114">
        <f t="shared" ref="CF639:CF702" si="262">INDEX($AW$11:$CB$120,$CJ639,CK639)</f>
        <v>0</v>
      </c>
      <c r="CG639" s="114">
        <f t="shared" ref="CG639:CG702" si="263">INDEX($AW$11:$CB$120,$CJ639,CL639)</f>
        <v>0</v>
      </c>
      <c r="CH639" s="114">
        <f t="shared" ref="CH639:CH702" si="264">INDEX($AW$11:$CB$120,$CJ639,CM639)</f>
        <v>0</v>
      </c>
      <c r="CI639"/>
      <c r="CJ639" s="114">
        <v>79</v>
      </c>
      <c r="CK639" s="113">
        <v>17</v>
      </c>
      <c r="CL639" s="113">
        <f t="shared" si="258"/>
        <v>18</v>
      </c>
      <c r="CM639" s="113">
        <f t="shared" si="259"/>
        <v>19</v>
      </c>
      <c r="CN639" s="113">
        <f t="shared" si="260"/>
        <v>20</v>
      </c>
    </row>
    <row r="640" spans="13:92" x14ac:dyDescent="0.25"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 s="114">
        <f t="shared" si="261"/>
        <v>0.47333333333333338</v>
      </c>
      <c r="CF640" s="114">
        <f t="shared" si="262"/>
        <v>0</v>
      </c>
      <c r="CG640" s="114">
        <f t="shared" si="263"/>
        <v>0</v>
      </c>
      <c r="CH640" s="114">
        <f t="shared" si="264"/>
        <v>0</v>
      </c>
      <c r="CI640"/>
      <c r="CJ640" s="114">
        <v>79</v>
      </c>
      <c r="CK640" s="113">
        <v>21</v>
      </c>
      <c r="CL640" s="113">
        <f t="shared" si="258"/>
        <v>22</v>
      </c>
      <c r="CM640" s="113">
        <f t="shared" si="259"/>
        <v>23</v>
      </c>
      <c r="CN640" s="113">
        <f t="shared" si="260"/>
        <v>24</v>
      </c>
    </row>
    <row r="641" spans="13:92" x14ac:dyDescent="0.25"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 s="114">
        <f t="shared" si="261"/>
        <v>0.47333333333333338</v>
      </c>
      <c r="CF641" s="114">
        <f t="shared" si="262"/>
        <v>0</v>
      </c>
      <c r="CG641" s="114">
        <f t="shared" si="263"/>
        <v>0</v>
      </c>
      <c r="CH641" s="114">
        <f t="shared" si="264"/>
        <v>0</v>
      </c>
      <c r="CI641"/>
      <c r="CJ641" s="114">
        <v>79</v>
      </c>
      <c r="CK641" s="113">
        <v>25</v>
      </c>
      <c r="CL641" s="113">
        <f t="shared" si="258"/>
        <v>26</v>
      </c>
      <c r="CM641" s="113">
        <f t="shared" si="259"/>
        <v>27</v>
      </c>
      <c r="CN641" s="113">
        <f t="shared" si="260"/>
        <v>28</v>
      </c>
    </row>
    <row r="642" spans="13:92" x14ac:dyDescent="0.25"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 s="114">
        <f t="shared" si="261"/>
        <v>0.47333333333333338</v>
      </c>
      <c r="CF642" s="114">
        <f t="shared" si="262"/>
        <v>0</v>
      </c>
      <c r="CG642" s="114">
        <f t="shared" si="263"/>
        <v>0</v>
      </c>
      <c r="CH642" s="114">
        <f t="shared" si="264"/>
        <v>0</v>
      </c>
      <c r="CI642"/>
      <c r="CJ642" s="114">
        <v>79</v>
      </c>
      <c r="CK642" s="113">
        <v>29</v>
      </c>
      <c r="CL642" s="113">
        <v>30</v>
      </c>
      <c r="CM642" s="113">
        <v>31</v>
      </c>
      <c r="CN642" s="113">
        <v>32</v>
      </c>
    </row>
    <row r="643" spans="13:92" x14ac:dyDescent="0.25"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 s="114">
        <f t="shared" si="261"/>
        <v>0.47333333333333338</v>
      </c>
      <c r="CF643" s="114">
        <f t="shared" si="262"/>
        <v>0</v>
      </c>
      <c r="CG643" s="114">
        <f t="shared" si="263"/>
        <v>0</v>
      </c>
      <c r="CH643" s="114">
        <f t="shared" si="264"/>
        <v>0</v>
      </c>
      <c r="CI643"/>
      <c r="CJ643" s="114">
        <f>CJ563+10</f>
        <v>80</v>
      </c>
      <c r="CK643" s="114">
        <f>CK635</f>
        <v>1</v>
      </c>
      <c r="CL643" s="114">
        <f>CL635</f>
        <v>2</v>
      </c>
      <c r="CM643" s="114">
        <f>CM635</f>
        <v>3</v>
      </c>
      <c r="CN643" s="114">
        <f>CN635</f>
        <v>4</v>
      </c>
    </row>
    <row r="644" spans="13:92" x14ac:dyDescent="0.25"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 s="114">
        <f t="shared" si="261"/>
        <v>0.47333333333333338</v>
      </c>
      <c r="CF644" s="114">
        <f t="shared" si="262"/>
        <v>0</v>
      </c>
      <c r="CG644" s="114">
        <f t="shared" si="263"/>
        <v>0</v>
      </c>
      <c r="CH644" s="114">
        <f t="shared" si="264"/>
        <v>0</v>
      </c>
      <c r="CI644"/>
      <c r="CJ644" s="114">
        <f t="shared" ref="CJ644:CJ707" si="265">CJ564+10</f>
        <v>80</v>
      </c>
      <c r="CK644" s="114">
        <f t="shared" ref="CK644:CN707" si="266">CK636</f>
        <v>5</v>
      </c>
      <c r="CL644" s="114">
        <f t="shared" si="266"/>
        <v>6</v>
      </c>
      <c r="CM644" s="114">
        <f t="shared" si="266"/>
        <v>7</v>
      </c>
      <c r="CN644" s="114">
        <f t="shared" si="266"/>
        <v>8</v>
      </c>
    </row>
    <row r="645" spans="13:92" x14ac:dyDescent="0.25"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 s="114">
        <f t="shared" si="261"/>
        <v>0.47333333333333338</v>
      </c>
      <c r="CF645" s="114">
        <f t="shared" si="262"/>
        <v>0</v>
      </c>
      <c r="CG645" s="114">
        <f t="shared" si="263"/>
        <v>0</v>
      </c>
      <c r="CH645" s="114">
        <f t="shared" si="264"/>
        <v>0</v>
      </c>
      <c r="CI645"/>
      <c r="CJ645" s="114">
        <f t="shared" si="265"/>
        <v>80</v>
      </c>
      <c r="CK645" s="114">
        <f t="shared" si="266"/>
        <v>9</v>
      </c>
      <c r="CL645" s="114">
        <f t="shared" si="266"/>
        <v>10</v>
      </c>
      <c r="CM645" s="114">
        <f t="shared" si="266"/>
        <v>11</v>
      </c>
      <c r="CN645" s="114">
        <f t="shared" si="266"/>
        <v>12</v>
      </c>
    </row>
    <row r="646" spans="13:92" x14ac:dyDescent="0.25"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 s="114">
        <f t="shared" si="261"/>
        <v>0.47333333333333338</v>
      </c>
      <c r="CF646" s="114">
        <f t="shared" si="262"/>
        <v>0</v>
      </c>
      <c r="CG646" s="114">
        <f t="shared" si="263"/>
        <v>0</v>
      </c>
      <c r="CH646" s="114">
        <f t="shared" si="264"/>
        <v>0</v>
      </c>
      <c r="CI646"/>
      <c r="CJ646" s="114">
        <f t="shared" si="265"/>
        <v>80</v>
      </c>
      <c r="CK646" s="114">
        <f t="shared" si="266"/>
        <v>13</v>
      </c>
      <c r="CL646" s="114">
        <f t="shared" si="266"/>
        <v>14</v>
      </c>
      <c r="CM646" s="114">
        <f t="shared" si="266"/>
        <v>15</v>
      </c>
      <c r="CN646" s="114">
        <f t="shared" si="266"/>
        <v>16</v>
      </c>
    </row>
    <row r="647" spans="13:92" x14ac:dyDescent="0.25"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 s="114">
        <f t="shared" si="261"/>
        <v>0.47333333333333338</v>
      </c>
      <c r="CF647" s="114">
        <f t="shared" si="262"/>
        <v>0</v>
      </c>
      <c r="CG647" s="114">
        <f t="shared" si="263"/>
        <v>0</v>
      </c>
      <c r="CH647" s="114">
        <f t="shared" si="264"/>
        <v>0</v>
      </c>
      <c r="CI647"/>
      <c r="CJ647" s="114">
        <f t="shared" si="265"/>
        <v>80</v>
      </c>
      <c r="CK647" s="114">
        <f t="shared" si="266"/>
        <v>17</v>
      </c>
      <c r="CL647" s="114">
        <f t="shared" si="266"/>
        <v>18</v>
      </c>
      <c r="CM647" s="114">
        <f t="shared" si="266"/>
        <v>19</v>
      </c>
      <c r="CN647" s="114">
        <f t="shared" si="266"/>
        <v>20</v>
      </c>
    </row>
    <row r="648" spans="13:92" x14ac:dyDescent="0.25"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 s="114">
        <f t="shared" si="261"/>
        <v>0.47333333333333338</v>
      </c>
      <c r="CF648" s="114">
        <f t="shared" si="262"/>
        <v>0</v>
      </c>
      <c r="CG648" s="114">
        <f t="shared" si="263"/>
        <v>0</v>
      </c>
      <c r="CH648" s="114">
        <f t="shared" si="264"/>
        <v>0</v>
      </c>
      <c r="CI648"/>
      <c r="CJ648" s="114">
        <f t="shared" si="265"/>
        <v>80</v>
      </c>
      <c r="CK648" s="114">
        <f t="shared" si="266"/>
        <v>21</v>
      </c>
      <c r="CL648" s="114">
        <f t="shared" si="266"/>
        <v>22</v>
      </c>
      <c r="CM648" s="114">
        <f t="shared" si="266"/>
        <v>23</v>
      </c>
      <c r="CN648" s="114">
        <f t="shared" si="266"/>
        <v>24</v>
      </c>
    </row>
    <row r="649" spans="13:92" x14ac:dyDescent="0.25"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 s="114">
        <f t="shared" si="261"/>
        <v>0.47333333333333338</v>
      </c>
      <c r="CF649" s="114">
        <f t="shared" si="262"/>
        <v>0</v>
      </c>
      <c r="CG649" s="114">
        <f t="shared" si="263"/>
        <v>0</v>
      </c>
      <c r="CH649" s="114">
        <f t="shared" si="264"/>
        <v>0</v>
      </c>
      <c r="CI649"/>
      <c r="CJ649" s="114">
        <f t="shared" si="265"/>
        <v>80</v>
      </c>
      <c r="CK649" s="114">
        <f t="shared" si="266"/>
        <v>25</v>
      </c>
      <c r="CL649" s="114">
        <f t="shared" si="266"/>
        <v>26</v>
      </c>
      <c r="CM649" s="114">
        <f t="shared" si="266"/>
        <v>27</v>
      </c>
      <c r="CN649" s="114">
        <f t="shared" si="266"/>
        <v>28</v>
      </c>
    </row>
    <row r="650" spans="13:92" x14ac:dyDescent="0.25"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 s="114">
        <f t="shared" si="261"/>
        <v>0.47333333333333338</v>
      </c>
      <c r="CF650" s="114">
        <f t="shared" si="262"/>
        <v>0</v>
      </c>
      <c r="CG650" s="114">
        <f t="shared" si="263"/>
        <v>0</v>
      </c>
      <c r="CH650" s="114">
        <f t="shared" si="264"/>
        <v>0</v>
      </c>
      <c r="CI650"/>
      <c r="CJ650" s="114">
        <f t="shared" si="265"/>
        <v>80</v>
      </c>
      <c r="CK650" s="114">
        <f t="shared" si="266"/>
        <v>29</v>
      </c>
      <c r="CL650" s="114">
        <f t="shared" si="266"/>
        <v>30</v>
      </c>
      <c r="CM650" s="114">
        <f t="shared" si="266"/>
        <v>31</v>
      </c>
      <c r="CN650" s="114">
        <f t="shared" si="266"/>
        <v>32</v>
      </c>
    </row>
    <row r="651" spans="13:92" x14ac:dyDescent="0.25"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 s="114">
        <f t="shared" si="261"/>
        <v>0.47333333333333338</v>
      </c>
      <c r="CF651" s="114">
        <f t="shared" si="262"/>
        <v>0</v>
      </c>
      <c r="CG651" s="114">
        <f t="shared" si="263"/>
        <v>0</v>
      </c>
      <c r="CH651" s="114">
        <f t="shared" si="264"/>
        <v>0</v>
      </c>
      <c r="CI651"/>
      <c r="CJ651" s="114">
        <f t="shared" si="265"/>
        <v>81</v>
      </c>
      <c r="CK651" s="114">
        <f t="shared" si="266"/>
        <v>1</v>
      </c>
      <c r="CL651" s="114">
        <f t="shared" si="266"/>
        <v>2</v>
      </c>
      <c r="CM651" s="114">
        <f t="shared" si="266"/>
        <v>3</v>
      </c>
      <c r="CN651" s="114">
        <f t="shared" si="266"/>
        <v>4</v>
      </c>
    </row>
    <row r="652" spans="13:92" x14ac:dyDescent="0.25"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 s="114">
        <f t="shared" si="261"/>
        <v>0.47333333333333338</v>
      </c>
      <c r="CF652" s="114">
        <f t="shared" si="262"/>
        <v>0</v>
      </c>
      <c r="CG652" s="114">
        <f t="shared" si="263"/>
        <v>0</v>
      </c>
      <c r="CH652" s="114">
        <f t="shared" si="264"/>
        <v>0</v>
      </c>
      <c r="CI652"/>
      <c r="CJ652" s="114">
        <f t="shared" si="265"/>
        <v>81</v>
      </c>
      <c r="CK652" s="114">
        <f t="shared" si="266"/>
        <v>5</v>
      </c>
      <c r="CL652" s="114">
        <f t="shared" si="266"/>
        <v>6</v>
      </c>
      <c r="CM652" s="114">
        <f t="shared" si="266"/>
        <v>7</v>
      </c>
      <c r="CN652" s="114">
        <f t="shared" si="266"/>
        <v>8</v>
      </c>
    </row>
    <row r="653" spans="13:92" x14ac:dyDescent="0.25"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 s="114">
        <f t="shared" si="261"/>
        <v>0.47333333333333338</v>
      </c>
      <c r="CF653" s="114">
        <f t="shared" si="262"/>
        <v>0</v>
      </c>
      <c r="CG653" s="114">
        <f t="shared" si="263"/>
        <v>0</v>
      </c>
      <c r="CH653" s="114">
        <f t="shared" si="264"/>
        <v>0</v>
      </c>
      <c r="CI653"/>
      <c r="CJ653" s="114">
        <f t="shared" si="265"/>
        <v>81</v>
      </c>
      <c r="CK653" s="114">
        <f t="shared" si="266"/>
        <v>9</v>
      </c>
      <c r="CL653" s="114">
        <f t="shared" si="266"/>
        <v>10</v>
      </c>
      <c r="CM653" s="114">
        <f t="shared" si="266"/>
        <v>11</v>
      </c>
      <c r="CN653" s="114">
        <f t="shared" si="266"/>
        <v>12</v>
      </c>
    </row>
    <row r="654" spans="13:92" x14ac:dyDescent="0.25"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 s="114">
        <f t="shared" si="261"/>
        <v>0.47333333333333338</v>
      </c>
      <c r="CF654" s="114">
        <f t="shared" si="262"/>
        <v>0</v>
      </c>
      <c r="CG654" s="114">
        <f t="shared" si="263"/>
        <v>0</v>
      </c>
      <c r="CH654" s="114">
        <f t="shared" si="264"/>
        <v>0</v>
      </c>
      <c r="CI654"/>
      <c r="CJ654" s="114">
        <f t="shared" si="265"/>
        <v>81</v>
      </c>
      <c r="CK654" s="114">
        <f t="shared" si="266"/>
        <v>13</v>
      </c>
      <c r="CL654" s="114">
        <f t="shared" si="266"/>
        <v>14</v>
      </c>
      <c r="CM654" s="114">
        <f t="shared" si="266"/>
        <v>15</v>
      </c>
      <c r="CN654" s="114">
        <f t="shared" si="266"/>
        <v>16</v>
      </c>
    </row>
    <row r="655" spans="13:92" x14ac:dyDescent="0.25"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 s="114">
        <f t="shared" si="261"/>
        <v>0.47333333333333338</v>
      </c>
      <c r="CF655" s="114">
        <f t="shared" si="262"/>
        <v>0</v>
      </c>
      <c r="CG655" s="114">
        <f t="shared" si="263"/>
        <v>0</v>
      </c>
      <c r="CH655" s="114">
        <f t="shared" si="264"/>
        <v>0</v>
      </c>
      <c r="CI655"/>
      <c r="CJ655" s="114">
        <f t="shared" si="265"/>
        <v>81</v>
      </c>
      <c r="CK655" s="114">
        <f t="shared" si="266"/>
        <v>17</v>
      </c>
      <c r="CL655" s="114">
        <f t="shared" si="266"/>
        <v>18</v>
      </c>
      <c r="CM655" s="114">
        <f t="shared" si="266"/>
        <v>19</v>
      </c>
      <c r="CN655" s="114">
        <f t="shared" si="266"/>
        <v>20</v>
      </c>
    </row>
    <row r="656" spans="13:92" x14ac:dyDescent="0.25"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 s="114">
        <f t="shared" si="261"/>
        <v>0.47333333333333338</v>
      </c>
      <c r="CF656" s="114">
        <f t="shared" si="262"/>
        <v>0</v>
      </c>
      <c r="CG656" s="114">
        <f t="shared" si="263"/>
        <v>0</v>
      </c>
      <c r="CH656" s="114">
        <f t="shared" si="264"/>
        <v>0</v>
      </c>
      <c r="CI656"/>
      <c r="CJ656" s="114">
        <f t="shared" si="265"/>
        <v>81</v>
      </c>
      <c r="CK656" s="114">
        <f t="shared" si="266"/>
        <v>21</v>
      </c>
      <c r="CL656" s="114">
        <f t="shared" si="266"/>
        <v>22</v>
      </c>
      <c r="CM656" s="114">
        <f t="shared" si="266"/>
        <v>23</v>
      </c>
      <c r="CN656" s="114">
        <f t="shared" si="266"/>
        <v>24</v>
      </c>
    </row>
    <row r="657" spans="13:92" x14ac:dyDescent="0.25"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 s="114">
        <f t="shared" si="261"/>
        <v>0.47333333333333338</v>
      </c>
      <c r="CF657" s="114">
        <f t="shared" si="262"/>
        <v>0</v>
      </c>
      <c r="CG657" s="114">
        <f t="shared" si="263"/>
        <v>0</v>
      </c>
      <c r="CH657" s="114">
        <f t="shared" si="264"/>
        <v>0</v>
      </c>
      <c r="CI657"/>
      <c r="CJ657" s="114">
        <f t="shared" si="265"/>
        <v>81</v>
      </c>
      <c r="CK657" s="114">
        <f t="shared" si="266"/>
        <v>25</v>
      </c>
      <c r="CL657" s="114">
        <f t="shared" si="266"/>
        <v>26</v>
      </c>
      <c r="CM657" s="114">
        <f t="shared" si="266"/>
        <v>27</v>
      </c>
      <c r="CN657" s="114">
        <f t="shared" si="266"/>
        <v>28</v>
      </c>
    </row>
    <row r="658" spans="13:92" x14ac:dyDescent="0.25"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 s="114">
        <f t="shared" si="261"/>
        <v>0.47333333333333338</v>
      </c>
      <c r="CF658" s="114">
        <f t="shared" si="262"/>
        <v>0</v>
      </c>
      <c r="CG658" s="114">
        <f t="shared" si="263"/>
        <v>0</v>
      </c>
      <c r="CH658" s="114">
        <f t="shared" si="264"/>
        <v>0</v>
      </c>
      <c r="CI658"/>
      <c r="CJ658" s="114">
        <f t="shared" si="265"/>
        <v>81</v>
      </c>
      <c r="CK658" s="114">
        <f t="shared" si="266"/>
        <v>29</v>
      </c>
      <c r="CL658" s="114">
        <f t="shared" si="266"/>
        <v>30</v>
      </c>
      <c r="CM658" s="114">
        <f t="shared" si="266"/>
        <v>31</v>
      </c>
      <c r="CN658" s="114">
        <f t="shared" si="266"/>
        <v>32</v>
      </c>
    </row>
    <row r="659" spans="13:92" x14ac:dyDescent="0.25"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 s="114">
        <f t="shared" si="261"/>
        <v>0.47333333333333338</v>
      </c>
      <c r="CF659" s="114">
        <f t="shared" si="262"/>
        <v>0</v>
      </c>
      <c r="CG659" s="114">
        <f t="shared" si="263"/>
        <v>0</v>
      </c>
      <c r="CH659" s="114">
        <f t="shared" si="264"/>
        <v>0</v>
      </c>
      <c r="CI659"/>
      <c r="CJ659" s="114">
        <f t="shared" si="265"/>
        <v>82</v>
      </c>
      <c r="CK659" s="114">
        <f t="shared" si="266"/>
        <v>1</v>
      </c>
      <c r="CL659" s="114">
        <f t="shared" si="266"/>
        <v>2</v>
      </c>
      <c r="CM659" s="114">
        <f t="shared" si="266"/>
        <v>3</v>
      </c>
      <c r="CN659" s="114">
        <f t="shared" si="266"/>
        <v>4</v>
      </c>
    </row>
    <row r="660" spans="13:92" x14ac:dyDescent="0.25"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 s="114">
        <f t="shared" si="261"/>
        <v>0.47333333333333338</v>
      </c>
      <c r="CF660" s="114">
        <f t="shared" si="262"/>
        <v>0</v>
      </c>
      <c r="CG660" s="114">
        <f t="shared" si="263"/>
        <v>0</v>
      </c>
      <c r="CH660" s="114">
        <f t="shared" si="264"/>
        <v>0</v>
      </c>
      <c r="CI660"/>
      <c r="CJ660" s="114">
        <f t="shared" si="265"/>
        <v>82</v>
      </c>
      <c r="CK660" s="114">
        <f t="shared" si="266"/>
        <v>5</v>
      </c>
      <c r="CL660" s="114">
        <f t="shared" si="266"/>
        <v>6</v>
      </c>
      <c r="CM660" s="114">
        <f t="shared" si="266"/>
        <v>7</v>
      </c>
      <c r="CN660" s="114">
        <f t="shared" si="266"/>
        <v>8</v>
      </c>
    </row>
    <row r="661" spans="13:92" x14ac:dyDescent="0.25"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 s="114">
        <f t="shared" si="261"/>
        <v>0.47333333333333338</v>
      </c>
      <c r="CF661" s="114">
        <f t="shared" si="262"/>
        <v>0</v>
      </c>
      <c r="CG661" s="114">
        <f t="shared" si="263"/>
        <v>0</v>
      </c>
      <c r="CH661" s="114">
        <f t="shared" si="264"/>
        <v>0</v>
      </c>
      <c r="CI661"/>
      <c r="CJ661" s="114">
        <f t="shared" si="265"/>
        <v>82</v>
      </c>
      <c r="CK661" s="114">
        <f t="shared" si="266"/>
        <v>9</v>
      </c>
      <c r="CL661" s="114">
        <f t="shared" si="266"/>
        <v>10</v>
      </c>
      <c r="CM661" s="114">
        <f t="shared" si="266"/>
        <v>11</v>
      </c>
      <c r="CN661" s="114">
        <f t="shared" si="266"/>
        <v>12</v>
      </c>
    </row>
    <row r="662" spans="13:92" x14ac:dyDescent="0.25"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 s="114">
        <f t="shared" si="261"/>
        <v>0.47333333333333338</v>
      </c>
      <c r="CF662" s="114">
        <f t="shared" si="262"/>
        <v>0</v>
      </c>
      <c r="CG662" s="114">
        <f t="shared" si="263"/>
        <v>0</v>
      </c>
      <c r="CH662" s="114">
        <f t="shared" si="264"/>
        <v>0</v>
      </c>
      <c r="CI662"/>
      <c r="CJ662" s="114">
        <f t="shared" si="265"/>
        <v>82</v>
      </c>
      <c r="CK662" s="114">
        <f t="shared" si="266"/>
        <v>13</v>
      </c>
      <c r="CL662" s="114">
        <f t="shared" si="266"/>
        <v>14</v>
      </c>
      <c r="CM662" s="114">
        <f t="shared" si="266"/>
        <v>15</v>
      </c>
      <c r="CN662" s="114">
        <f t="shared" si="266"/>
        <v>16</v>
      </c>
    </row>
    <row r="663" spans="13:92" x14ac:dyDescent="0.25"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 s="114">
        <f t="shared" si="261"/>
        <v>0.47333333333333338</v>
      </c>
      <c r="CF663" s="114">
        <f t="shared" si="262"/>
        <v>0</v>
      </c>
      <c r="CG663" s="114">
        <f t="shared" si="263"/>
        <v>0</v>
      </c>
      <c r="CH663" s="114">
        <f t="shared" si="264"/>
        <v>0</v>
      </c>
      <c r="CI663"/>
      <c r="CJ663" s="114">
        <f t="shared" si="265"/>
        <v>82</v>
      </c>
      <c r="CK663" s="114">
        <f t="shared" si="266"/>
        <v>17</v>
      </c>
      <c r="CL663" s="114">
        <f t="shared" si="266"/>
        <v>18</v>
      </c>
      <c r="CM663" s="114">
        <f t="shared" si="266"/>
        <v>19</v>
      </c>
      <c r="CN663" s="114">
        <f t="shared" si="266"/>
        <v>20</v>
      </c>
    </row>
    <row r="664" spans="13:92" x14ac:dyDescent="0.25"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 s="114">
        <f t="shared" si="261"/>
        <v>0.47333333333333338</v>
      </c>
      <c r="CF664" s="114">
        <f t="shared" si="262"/>
        <v>0</v>
      </c>
      <c r="CG664" s="114">
        <f t="shared" si="263"/>
        <v>0</v>
      </c>
      <c r="CH664" s="114">
        <f t="shared" si="264"/>
        <v>0</v>
      </c>
      <c r="CI664"/>
      <c r="CJ664" s="114">
        <f t="shared" si="265"/>
        <v>82</v>
      </c>
      <c r="CK664" s="114">
        <f t="shared" si="266"/>
        <v>21</v>
      </c>
      <c r="CL664" s="114">
        <f t="shared" si="266"/>
        <v>22</v>
      </c>
      <c r="CM664" s="114">
        <f t="shared" si="266"/>
        <v>23</v>
      </c>
      <c r="CN664" s="114">
        <f t="shared" si="266"/>
        <v>24</v>
      </c>
    </row>
    <row r="665" spans="13:92" x14ac:dyDescent="0.25"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 s="114">
        <f t="shared" si="261"/>
        <v>0.47333333333333338</v>
      </c>
      <c r="CF665" s="114">
        <f t="shared" si="262"/>
        <v>0</v>
      </c>
      <c r="CG665" s="114">
        <f t="shared" si="263"/>
        <v>0</v>
      </c>
      <c r="CH665" s="114">
        <f t="shared" si="264"/>
        <v>0</v>
      </c>
      <c r="CI665"/>
      <c r="CJ665" s="114">
        <f t="shared" si="265"/>
        <v>82</v>
      </c>
      <c r="CK665" s="114">
        <f t="shared" si="266"/>
        <v>25</v>
      </c>
      <c r="CL665" s="114">
        <f t="shared" si="266"/>
        <v>26</v>
      </c>
      <c r="CM665" s="114">
        <f t="shared" si="266"/>
        <v>27</v>
      </c>
      <c r="CN665" s="114">
        <f t="shared" si="266"/>
        <v>28</v>
      </c>
    </row>
    <row r="666" spans="13:92" x14ac:dyDescent="0.25"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 s="114">
        <f t="shared" si="261"/>
        <v>0.47333333333333338</v>
      </c>
      <c r="CF666" s="114">
        <f t="shared" si="262"/>
        <v>0</v>
      </c>
      <c r="CG666" s="114">
        <f t="shared" si="263"/>
        <v>0</v>
      </c>
      <c r="CH666" s="114">
        <f t="shared" si="264"/>
        <v>0</v>
      </c>
      <c r="CI666"/>
      <c r="CJ666" s="114">
        <f t="shared" si="265"/>
        <v>82</v>
      </c>
      <c r="CK666" s="114">
        <f t="shared" si="266"/>
        <v>29</v>
      </c>
      <c r="CL666" s="114">
        <f t="shared" si="266"/>
        <v>30</v>
      </c>
      <c r="CM666" s="114">
        <f t="shared" si="266"/>
        <v>31</v>
      </c>
      <c r="CN666" s="114">
        <f t="shared" si="266"/>
        <v>32</v>
      </c>
    </row>
    <row r="667" spans="13:92" x14ac:dyDescent="0.25"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 s="114">
        <f t="shared" si="261"/>
        <v>0.47333333333333338</v>
      </c>
      <c r="CF667" s="114">
        <f t="shared" si="262"/>
        <v>0</v>
      </c>
      <c r="CG667" s="114">
        <f t="shared" si="263"/>
        <v>0</v>
      </c>
      <c r="CH667" s="114">
        <f t="shared" si="264"/>
        <v>0</v>
      </c>
      <c r="CI667"/>
      <c r="CJ667" s="114">
        <f t="shared" si="265"/>
        <v>83</v>
      </c>
      <c r="CK667" s="114">
        <f t="shared" si="266"/>
        <v>1</v>
      </c>
      <c r="CL667" s="114">
        <f t="shared" si="266"/>
        <v>2</v>
      </c>
      <c r="CM667" s="114">
        <f t="shared" si="266"/>
        <v>3</v>
      </c>
      <c r="CN667" s="114">
        <f t="shared" si="266"/>
        <v>4</v>
      </c>
    </row>
    <row r="668" spans="13:92" x14ac:dyDescent="0.25"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 s="114">
        <f t="shared" si="261"/>
        <v>0.47333333333333338</v>
      </c>
      <c r="CF668" s="114">
        <f t="shared" si="262"/>
        <v>0</v>
      </c>
      <c r="CG668" s="114">
        <f t="shared" si="263"/>
        <v>0</v>
      </c>
      <c r="CH668" s="114">
        <f t="shared" si="264"/>
        <v>0</v>
      </c>
      <c r="CI668"/>
      <c r="CJ668" s="114">
        <f>CJ588+10</f>
        <v>83</v>
      </c>
      <c r="CK668" s="114">
        <f t="shared" si="266"/>
        <v>5</v>
      </c>
      <c r="CL668" s="114">
        <f t="shared" si="266"/>
        <v>6</v>
      </c>
      <c r="CM668" s="114">
        <f t="shared" si="266"/>
        <v>7</v>
      </c>
      <c r="CN668" s="114">
        <f t="shared" si="266"/>
        <v>8</v>
      </c>
    </row>
    <row r="669" spans="13:92" x14ac:dyDescent="0.25"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 s="114">
        <f t="shared" si="261"/>
        <v>0.47333333333333338</v>
      </c>
      <c r="CF669" s="114">
        <f t="shared" si="262"/>
        <v>0</v>
      </c>
      <c r="CG669" s="114">
        <f t="shared" si="263"/>
        <v>0</v>
      </c>
      <c r="CH669" s="114">
        <f t="shared" si="264"/>
        <v>0</v>
      </c>
      <c r="CI669"/>
      <c r="CJ669" s="114">
        <f t="shared" si="265"/>
        <v>83</v>
      </c>
      <c r="CK669" s="114">
        <f t="shared" si="266"/>
        <v>9</v>
      </c>
      <c r="CL669" s="114">
        <f t="shared" si="266"/>
        <v>10</v>
      </c>
      <c r="CM669" s="114">
        <f t="shared" si="266"/>
        <v>11</v>
      </c>
      <c r="CN669" s="114">
        <f t="shared" si="266"/>
        <v>12</v>
      </c>
    </row>
    <row r="670" spans="13:92" x14ac:dyDescent="0.25"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 s="114">
        <f t="shared" si="261"/>
        <v>0.47333333333333338</v>
      </c>
      <c r="CF670" s="114">
        <f t="shared" si="262"/>
        <v>0</v>
      </c>
      <c r="CG670" s="114">
        <f t="shared" si="263"/>
        <v>0</v>
      </c>
      <c r="CH670" s="114">
        <f t="shared" si="264"/>
        <v>0</v>
      </c>
      <c r="CI670"/>
      <c r="CJ670" s="114">
        <f t="shared" si="265"/>
        <v>83</v>
      </c>
      <c r="CK670" s="114">
        <f t="shared" si="266"/>
        <v>13</v>
      </c>
      <c r="CL670" s="114">
        <f t="shared" si="266"/>
        <v>14</v>
      </c>
      <c r="CM670" s="114">
        <f t="shared" si="266"/>
        <v>15</v>
      </c>
      <c r="CN670" s="114">
        <f t="shared" si="266"/>
        <v>16</v>
      </c>
    </row>
    <row r="671" spans="13:92" x14ac:dyDescent="0.25"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 s="114">
        <f t="shared" si="261"/>
        <v>0.47333333333333338</v>
      </c>
      <c r="CF671" s="114">
        <f t="shared" si="262"/>
        <v>0</v>
      </c>
      <c r="CG671" s="114">
        <f t="shared" si="263"/>
        <v>0</v>
      </c>
      <c r="CH671" s="114">
        <f t="shared" si="264"/>
        <v>0</v>
      </c>
      <c r="CI671"/>
      <c r="CJ671" s="114">
        <f t="shared" si="265"/>
        <v>83</v>
      </c>
      <c r="CK671" s="114">
        <f t="shared" si="266"/>
        <v>17</v>
      </c>
      <c r="CL671" s="114">
        <f t="shared" si="266"/>
        <v>18</v>
      </c>
      <c r="CM671" s="114">
        <f t="shared" si="266"/>
        <v>19</v>
      </c>
      <c r="CN671" s="114">
        <f t="shared" si="266"/>
        <v>20</v>
      </c>
    </row>
    <row r="672" spans="13:92" x14ac:dyDescent="0.25"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 s="114">
        <f t="shared" si="261"/>
        <v>0.47333333333333338</v>
      </c>
      <c r="CF672" s="114">
        <f t="shared" si="262"/>
        <v>0</v>
      </c>
      <c r="CG672" s="114">
        <f t="shared" si="263"/>
        <v>0</v>
      </c>
      <c r="CH672" s="114">
        <f t="shared" si="264"/>
        <v>0</v>
      </c>
      <c r="CI672"/>
      <c r="CJ672" s="114">
        <f t="shared" si="265"/>
        <v>83</v>
      </c>
      <c r="CK672" s="114">
        <f t="shared" si="266"/>
        <v>21</v>
      </c>
      <c r="CL672" s="114">
        <f t="shared" si="266"/>
        <v>22</v>
      </c>
      <c r="CM672" s="114">
        <f t="shared" si="266"/>
        <v>23</v>
      </c>
      <c r="CN672" s="114">
        <f t="shared" si="266"/>
        <v>24</v>
      </c>
    </row>
    <row r="673" spans="13:92" x14ac:dyDescent="0.25"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 s="114">
        <f t="shared" si="261"/>
        <v>0.47333333333333338</v>
      </c>
      <c r="CF673" s="114">
        <f t="shared" si="262"/>
        <v>0</v>
      </c>
      <c r="CG673" s="114">
        <f t="shared" si="263"/>
        <v>0</v>
      </c>
      <c r="CH673" s="114">
        <f t="shared" si="264"/>
        <v>0</v>
      </c>
      <c r="CI673"/>
      <c r="CJ673" s="114">
        <f t="shared" si="265"/>
        <v>83</v>
      </c>
      <c r="CK673" s="114">
        <f t="shared" si="266"/>
        <v>25</v>
      </c>
      <c r="CL673" s="114">
        <f t="shared" si="266"/>
        <v>26</v>
      </c>
      <c r="CM673" s="114">
        <f t="shared" si="266"/>
        <v>27</v>
      </c>
      <c r="CN673" s="114">
        <f t="shared" si="266"/>
        <v>28</v>
      </c>
    </row>
    <row r="674" spans="13:92" x14ac:dyDescent="0.25"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 s="114">
        <f t="shared" si="261"/>
        <v>0.47333333333333338</v>
      </c>
      <c r="CF674" s="114">
        <f t="shared" si="262"/>
        <v>0</v>
      </c>
      <c r="CG674" s="114">
        <f t="shared" si="263"/>
        <v>0</v>
      </c>
      <c r="CH674" s="114">
        <f t="shared" si="264"/>
        <v>0</v>
      </c>
      <c r="CI674"/>
      <c r="CJ674" s="114">
        <f t="shared" si="265"/>
        <v>83</v>
      </c>
      <c r="CK674" s="114">
        <f t="shared" si="266"/>
        <v>29</v>
      </c>
      <c r="CL674" s="114">
        <f t="shared" si="266"/>
        <v>30</v>
      </c>
      <c r="CM674" s="114">
        <f t="shared" si="266"/>
        <v>31</v>
      </c>
      <c r="CN674" s="114">
        <f t="shared" si="266"/>
        <v>32</v>
      </c>
    </row>
    <row r="675" spans="13:92" x14ac:dyDescent="0.25"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 s="114">
        <f t="shared" si="261"/>
        <v>0.47333333333333338</v>
      </c>
      <c r="CF675" s="114">
        <f t="shared" si="262"/>
        <v>0</v>
      </c>
      <c r="CG675" s="114">
        <f t="shared" si="263"/>
        <v>0</v>
      </c>
      <c r="CH675" s="114">
        <f t="shared" si="264"/>
        <v>0</v>
      </c>
      <c r="CI675"/>
      <c r="CJ675" s="114">
        <f t="shared" si="265"/>
        <v>84</v>
      </c>
      <c r="CK675" s="114">
        <f t="shared" si="266"/>
        <v>1</v>
      </c>
      <c r="CL675" s="114">
        <f t="shared" si="266"/>
        <v>2</v>
      </c>
      <c r="CM675" s="114">
        <f t="shared" si="266"/>
        <v>3</v>
      </c>
      <c r="CN675" s="114">
        <f t="shared" si="266"/>
        <v>4</v>
      </c>
    </row>
    <row r="676" spans="13:92" x14ac:dyDescent="0.25"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 s="114">
        <f t="shared" si="261"/>
        <v>0.47333333333333338</v>
      </c>
      <c r="CF676" s="114">
        <f t="shared" si="262"/>
        <v>0</v>
      </c>
      <c r="CG676" s="114">
        <f t="shared" si="263"/>
        <v>0</v>
      </c>
      <c r="CH676" s="114">
        <f t="shared" si="264"/>
        <v>0</v>
      </c>
      <c r="CI676"/>
      <c r="CJ676" s="114">
        <f t="shared" si="265"/>
        <v>84</v>
      </c>
      <c r="CK676" s="114">
        <f t="shared" si="266"/>
        <v>5</v>
      </c>
      <c r="CL676" s="114">
        <f t="shared" si="266"/>
        <v>6</v>
      </c>
      <c r="CM676" s="114">
        <f t="shared" si="266"/>
        <v>7</v>
      </c>
      <c r="CN676" s="114">
        <f t="shared" si="266"/>
        <v>8</v>
      </c>
    </row>
    <row r="677" spans="13:92" x14ac:dyDescent="0.25"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 s="114">
        <f t="shared" si="261"/>
        <v>0.47333333333333338</v>
      </c>
      <c r="CF677" s="114">
        <f t="shared" si="262"/>
        <v>0</v>
      </c>
      <c r="CG677" s="114">
        <f t="shared" si="263"/>
        <v>0</v>
      </c>
      <c r="CH677" s="114">
        <f t="shared" si="264"/>
        <v>0</v>
      </c>
      <c r="CI677"/>
      <c r="CJ677" s="114">
        <f t="shared" si="265"/>
        <v>84</v>
      </c>
      <c r="CK677" s="114">
        <f t="shared" si="266"/>
        <v>9</v>
      </c>
      <c r="CL677" s="114">
        <f t="shared" si="266"/>
        <v>10</v>
      </c>
      <c r="CM677" s="114">
        <f t="shared" si="266"/>
        <v>11</v>
      </c>
      <c r="CN677" s="114">
        <f t="shared" si="266"/>
        <v>12</v>
      </c>
    </row>
    <row r="678" spans="13:92" x14ac:dyDescent="0.25"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 s="114">
        <f t="shared" si="261"/>
        <v>0.47333333333333338</v>
      </c>
      <c r="CF678" s="114">
        <f t="shared" si="262"/>
        <v>0</v>
      </c>
      <c r="CG678" s="114">
        <f t="shared" si="263"/>
        <v>0</v>
      </c>
      <c r="CH678" s="114">
        <f t="shared" si="264"/>
        <v>0</v>
      </c>
      <c r="CI678"/>
      <c r="CJ678" s="114">
        <f t="shared" si="265"/>
        <v>84</v>
      </c>
      <c r="CK678" s="114">
        <f t="shared" si="266"/>
        <v>13</v>
      </c>
      <c r="CL678" s="114">
        <f t="shared" si="266"/>
        <v>14</v>
      </c>
      <c r="CM678" s="114">
        <f t="shared" si="266"/>
        <v>15</v>
      </c>
      <c r="CN678" s="114">
        <f t="shared" si="266"/>
        <v>16</v>
      </c>
    </row>
    <row r="679" spans="13:92" x14ac:dyDescent="0.25"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 s="114">
        <f t="shared" si="261"/>
        <v>0.47333333333333338</v>
      </c>
      <c r="CF679" s="114">
        <f t="shared" si="262"/>
        <v>0</v>
      </c>
      <c r="CG679" s="114">
        <f t="shared" si="263"/>
        <v>0</v>
      </c>
      <c r="CH679" s="114">
        <f t="shared" si="264"/>
        <v>0</v>
      </c>
      <c r="CI679"/>
      <c r="CJ679" s="114">
        <f t="shared" si="265"/>
        <v>84</v>
      </c>
      <c r="CK679" s="114">
        <f t="shared" si="266"/>
        <v>17</v>
      </c>
      <c r="CL679" s="114">
        <f t="shared" si="266"/>
        <v>18</v>
      </c>
      <c r="CM679" s="114">
        <f t="shared" si="266"/>
        <v>19</v>
      </c>
      <c r="CN679" s="114">
        <f t="shared" si="266"/>
        <v>20</v>
      </c>
    </row>
    <row r="680" spans="13:92" x14ac:dyDescent="0.25"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 s="114">
        <f t="shared" si="261"/>
        <v>0.47333333333333338</v>
      </c>
      <c r="CF680" s="114">
        <f t="shared" si="262"/>
        <v>0</v>
      </c>
      <c r="CG680" s="114">
        <f t="shared" si="263"/>
        <v>0</v>
      </c>
      <c r="CH680" s="114">
        <f t="shared" si="264"/>
        <v>0</v>
      </c>
      <c r="CI680"/>
      <c r="CJ680" s="114">
        <f t="shared" si="265"/>
        <v>84</v>
      </c>
      <c r="CK680" s="114">
        <f t="shared" si="266"/>
        <v>21</v>
      </c>
      <c r="CL680" s="114">
        <f t="shared" si="266"/>
        <v>22</v>
      </c>
      <c r="CM680" s="114">
        <f t="shared" si="266"/>
        <v>23</v>
      </c>
      <c r="CN680" s="114">
        <f t="shared" si="266"/>
        <v>24</v>
      </c>
    </row>
    <row r="681" spans="13:92" x14ac:dyDescent="0.25"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 s="114">
        <f t="shared" si="261"/>
        <v>0.47333333333333338</v>
      </c>
      <c r="CF681" s="114">
        <f t="shared" si="262"/>
        <v>0</v>
      </c>
      <c r="CG681" s="114">
        <f t="shared" si="263"/>
        <v>0</v>
      </c>
      <c r="CH681" s="114">
        <f t="shared" si="264"/>
        <v>0</v>
      </c>
      <c r="CI681"/>
      <c r="CJ681" s="114">
        <f t="shared" si="265"/>
        <v>84</v>
      </c>
      <c r="CK681" s="114">
        <f t="shared" si="266"/>
        <v>25</v>
      </c>
      <c r="CL681" s="114">
        <f t="shared" si="266"/>
        <v>26</v>
      </c>
      <c r="CM681" s="114">
        <f t="shared" si="266"/>
        <v>27</v>
      </c>
      <c r="CN681" s="114">
        <f t="shared" si="266"/>
        <v>28</v>
      </c>
    </row>
    <row r="682" spans="13:92" x14ac:dyDescent="0.25"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 s="114">
        <f t="shared" si="261"/>
        <v>0.47333333333333338</v>
      </c>
      <c r="CF682" s="114">
        <f t="shared" si="262"/>
        <v>0</v>
      </c>
      <c r="CG682" s="114">
        <f t="shared" si="263"/>
        <v>0</v>
      </c>
      <c r="CH682" s="114">
        <f t="shared" si="264"/>
        <v>0</v>
      </c>
      <c r="CI682"/>
      <c r="CJ682" s="114">
        <f t="shared" si="265"/>
        <v>84</v>
      </c>
      <c r="CK682" s="114">
        <f t="shared" si="266"/>
        <v>29</v>
      </c>
      <c r="CL682" s="114">
        <f t="shared" si="266"/>
        <v>30</v>
      </c>
      <c r="CM682" s="114">
        <f t="shared" si="266"/>
        <v>31</v>
      </c>
      <c r="CN682" s="114">
        <f t="shared" si="266"/>
        <v>32</v>
      </c>
    </row>
    <row r="683" spans="13:92" x14ac:dyDescent="0.25"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 s="114">
        <f t="shared" si="261"/>
        <v>0.47333333333333338</v>
      </c>
      <c r="CF683" s="114">
        <f t="shared" si="262"/>
        <v>0</v>
      </c>
      <c r="CG683" s="114">
        <f t="shared" si="263"/>
        <v>0</v>
      </c>
      <c r="CH683" s="114">
        <f t="shared" si="264"/>
        <v>0</v>
      </c>
      <c r="CI683"/>
      <c r="CJ683" s="114">
        <f>CJ603+10</f>
        <v>85</v>
      </c>
      <c r="CK683" s="114">
        <f t="shared" si="266"/>
        <v>1</v>
      </c>
      <c r="CL683" s="114">
        <f t="shared" si="266"/>
        <v>2</v>
      </c>
      <c r="CM683" s="114">
        <f t="shared" si="266"/>
        <v>3</v>
      </c>
      <c r="CN683" s="114">
        <f t="shared" si="266"/>
        <v>4</v>
      </c>
    </row>
    <row r="684" spans="13:92" x14ac:dyDescent="0.25"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 s="114">
        <f t="shared" si="261"/>
        <v>0.47333333333333338</v>
      </c>
      <c r="CF684" s="114">
        <f t="shared" si="262"/>
        <v>0</v>
      </c>
      <c r="CG684" s="114">
        <f t="shared" si="263"/>
        <v>0</v>
      </c>
      <c r="CH684" s="114">
        <f t="shared" si="264"/>
        <v>0</v>
      </c>
      <c r="CI684"/>
      <c r="CJ684" s="114">
        <f t="shared" si="265"/>
        <v>85</v>
      </c>
      <c r="CK684" s="114">
        <f t="shared" si="266"/>
        <v>5</v>
      </c>
      <c r="CL684" s="114">
        <f t="shared" si="266"/>
        <v>6</v>
      </c>
      <c r="CM684" s="114">
        <f t="shared" si="266"/>
        <v>7</v>
      </c>
      <c r="CN684" s="114">
        <f t="shared" si="266"/>
        <v>8</v>
      </c>
    </row>
    <row r="685" spans="13:92" x14ac:dyDescent="0.25"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 s="114">
        <f t="shared" si="261"/>
        <v>0.47333333333333338</v>
      </c>
      <c r="CF685" s="114">
        <f t="shared" si="262"/>
        <v>0</v>
      </c>
      <c r="CG685" s="114">
        <f t="shared" si="263"/>
        <v>0</v>
      </c>
      <c r="CH685" s="114">
        <f t="shared" si="264"/>
        <v>0</v>
      </c>
      <c r="CI685"/>
      <c r="CJ685" s="114">
        <f t="shared" si="265"/>
        <v>85</v>
      </c>
      <c r="CK685" s="114">
        <f t="shared" si="266"/>
        <v>9</v>
      </c>
      <c r="CL685" s="114">
        <f t="shared" si="266"/>
        <v>10</v>
      </c>
      <c r="CM685" s="114">
        <f t="shared" si="266"/>
        <v>11</v>
      </c>
      <c r="CN685" s="114">
        <f t="shared" si="266"/>
        <v>12</v>
      </c>
    </row>
    <row r="686" spans="13:92" x14ac:dyDescent="0.25"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 s="114">
        <f t="shared" si="261"/>
        <v>0.47333333333333338</v>
      </c>
      <c r="CF686" s="114">
        <f t="shared" si="262"/>
        <v>0</v>
      </c>
      <c r="CG686" s="114">
        <f t="shared" si="263"/>
        <v>0</v>
      </c>
      <c r="CH686" s="114">
        <f t="shared" si="264"/>
        <v>0</v>
      </c>
      <c r="CI686"/>
      <c r="CJ686" s="114">
        <f t="shared" si="265"/>
        <v>85</v>
      </c>
      <c r="CK686" s="114">
        <f t="shared" si="266"/>
        <v>13</v>
      </c>
      <c r="CL686" s="114">
        <f t="shared" si="266"/>
        <v>14</v>
      </c>
      <c r="CM686" s="114">
        <f t="shared" si="266"/>
        <v>15</v>
      </c>
      <c r="CN686" s="114">
        <f t="shared" si="266"/>
        <v>16</v>
      </c>
    </row>
    <row r="687" spans="13:92" x14ac:dyDescent="0.25"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 s="114">
        <f t="shared" si="261"/>
        <v>0.47333333333333338</v>
      </c>
      <c r="CF687" s="114">
        <f t="shared" si="262"/>
        <v>0</v>
      </c>
      <c r="CG687" s="114">
        <f t="shared" si="263"/>
        <v>0</v>
      </c>
      <c r="CH687" s="114">
        <f t="shared" si="264"/>
        <v>0</v>
      </c>
      <c r="CI687"/>
      <c r="CJ687" s="114">
        <f t="shared" si="265"/>
        <v>85</v>
      </c>
      <c r="CK687" s="114">
        <f t="shared" si="266"/>
        <v>17</v>
      </c>
      <c r="CL687" s="114">
        <f t="shared" si="266"/>
        <v>18</v>
      </c>
      <c r="CM687" s="114">
        <f t="shared" si="266"/>
        <v>19</v>
      </c>
      <c r="CN687" s="114">
        <f t="shared" si="266"/>
        <v>20</v>
      </c>
    </row>
    <row r="688" spans="13:92" x14ac:dyDescent="0.25"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 s="114">
        <f t="shared" si="261"/>
        <v>0.47333333333333338</v>
      </c>
      <c r="CF688" s="114">
        <f t="shared" si="262"/>
        <v>0</v>
      </c>
      <c r="CG688" s="114">
        <f t="shared" si="263"/>
        <v>0</v>
      </c>
      <c r="CH688" s="114">
        <f t="shared" si="264"/>
        <v>0</v>
      </c>
      <c r="CI688"/>
      <c r="CJ688" s="114">
        <f t="shared" si="265"/>
        <v>85</v>
      </c>
      <c r="CK688" s="114">
        <f t="shared" si="266"/>
        <v>21</v>
      </c>
      <c r="CL688" s="114">
        <f t="shared" si="266"/>
        <v>22</v>
      </c>
      <c r="CM688" s="114">
        <f t="shared" si="266"/>
        <v>23</v>
      </c>
      <c r="CN688" s="114">
        <f t="shared" si="266"/>
        <v>24</v>
      </c>
    </row>
    <row r="689" spans="13:92" x14ac:dyDescent="0.25"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 s="114">
        <f t="shared" si="261"/>
        <v>0.47333333333333338</v>
      </c>
      <c r="CF689" s="114">
        <f t="shared" si="262"/>
        <v>0</v>
      </c>
      <c r="CG689" s="114">
        <f t="shared" si="263"/>
        <v>0</v>
      </c>
      <c r="CH689" s="114">
        <f t="shared" si="264"/>
        <v>0</v>
      </c>
      <c r="CI689"/>
      <c r="CJ689" s="114">
        <f t="shared" si="265"/>
        <v>85</v>
      </c>
      <c r="CK689" s="114">
        <f t="shared" si="266"/>
        <v>25</v>
      </c>
      <c r="CL689" s="114">
        <f t="shared" si="266"/>
        <v>26</v>
      </c>
      <c r="CM689" s="114">
        <f t="shared" si="266"/>
        <v>27</v>
      </c>
      <c r="CN689" s="114">
        <f t="shared" si="266"/>
        <v>28</v>
      </c>
    </row>
    <row r="690" spans="13:92" x14ac:dyDescent="0.25"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 s="114">
        <f t="shared" si="261"/>
        <v>0.47333333333333338</v>
      </c>
      <c r="CF690" s="114">
        <f t="shared" si="262"/>
        <v>0</v>
      </c>
      <c r="CG690" s="114">
        <f t="shared" si="263"/>
        <v>0</v>
      </c>
      <c r="CH690" s="114">
        <f t="shared" si="264"/>
        <v>0</v>
      </c>
      <c r="CI690"/>
      <c r="CJ690" s="114">
        <f t="shared" si="265"/>
        <v>85</v>
      </c>
      <c r="CK690" s="114">
        <f t="shared" si="266"/>
        <v>29</v>
      </c>
      <c r="CL690" s="114">
        <f t="shared" si="266"/>
        <v>30</v>
      </c>
      <c r="CM690" s="114">
        <f t="shared" si="266"/>
        <v>31</v>
      </c>
      <c r="CN690" s="114">
        <f t="shared" si="266"/>
        <v>32</v>
      </c>
    </row>
    <row r="691" spans="13:92" x14ac:dyDescent="0.25"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 s="114">
        <f t="shared" si="261"/>
        <v>0.47333333333333338</v>
      </c>
      <c r="CF691" s="114">
        <f t="shared" si="262"/>
        <v>0</v>
      </c>
      <c r="CG691" s="114">
        <f t="shared" si="263"/>
        <v>0</v>
      </c>
      <c r="CH691" s="114">
        <f t="shared" si="264"/>
        <v>0</v>
      </c>
      <c r="CI691"/>
      <c r="CJ691" s="114">
        <f t="shared" si="265"/>
        <v>86</v>
      </c>
      <c r="CK691" s="114">
        <f t="shared" si="266"/>
        <v>1</v>
      </c>
      <c r="CL691" s="114">
        <f t="shared" si="266"/>
        <v>2</v>
      </c>
      <c r="CM691" s="114">
        <f t="shared" si="266"/>
        <v>3</v>
      </c>
      <c r="CN691" s="114">
        <f t="shared" si="266"/>
        <v>4</v>
      </c>
    </row>
    <row r="692" spans="13:92" x14ac:dyDescent="0.25"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 s="114">
        <f t="shared" si="261"/>
        <v>0.47333333333333338</v>
      </c>
      <c r="CF692" s="114">
        <f t="shared" si="262"/>
        <v>0</v>
      </c>
      <c r="CG692" s="114">
        <f t="shared" si="263"/>
        <v>0</v>
      </c>
      <c r="CH692" s="114">
        <f t="shared" si="264"/>
        <v>0</v>
      </c>
      <c r="CI692"/>
      <c r="CJ692" s="114">
        <f t="shared" si="265"/>
        <v>86</v>
      </c>
      <c r="CK692" s="114">
        <f t="shared" si="266"/>
        <v>5</v>
      </c>
      <c r="CL692" s="114">
        <f t="shared" si="266"/>
        <v>6</v>
      </c>
      <c r="CM692" s="114">
        <f t="shared" si="266"/>
        <v>7</v>
      </c>
      <c r="CN692" s="114">
        <f t="shared" si="266"/>
        <v>8</v>
      </c>
    </row>
    <row r="693" spans="13:92" x14ac:dyDescent="0.25"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 s="114">
        <f t="shared" si="261"/>
        <v>0.47333333333333338</v>
      </c>
      <c r="CF693" s="114">
        <f t="shared" si="262"/>
        <v>0</v>
      </c>
      <c r="CG693" s="114">
        <f t="shared" si="263"/>
        <v>0</v>
      </c>
      <c r="CH693" s="114">
        <f t="shared" si="264"/>
        <v>0</v>
      </c>
      <c r="CI693"/>
      <c r="CJ693" s="114">
        <f t="shared" si="265"/>
        <v>86</v>
      </c>
      <c r="CK693" s="114">
        <f t="shared" si="266"/>
        <v>9</v>
      </c>
      <c r="CL693" s="114">
        <f t="shared" si="266"/>
        <v>10</v>
      </c>
      <c r="CM693" s="114">
        <f t="shared" si="266"/>
        <v>11</v>
      </c>
      <c r="CN693" s="114">
        <f t="shared" si="266"/>
        <v>12</v>
      </c>
    </row>
    <row r="694" spans="13:92" x14ac:dyDescent="0.25"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 s="114">
        <f t="shared" si="261"/>
        <v>0.47333333333333338</v>
      </c>
      <c r="CF694" s="114">
        <f t="shared" si="262"/>
        <v>0</v>
      </c>
      <c r="CG694" s="114">
        <f t="shared" si="263"/>
        <v>0</v>
      </c>
      <c r="CH694" s="114">
        <f t="shared" si="264"/>
        <v>0</v>
      </c>
      <c r="CI694"/>
      <c r="CJ694" s="114">
        <f t="shared" si="265"/>
        <v>86</v>
      </c>
      <c r="CK694" s="114">
        <f t="shared" si="266"/>
        <v>13</v>
      </c>
      <c r="CL694" s="114">
        <f t="shared" si="266"/>
        <v>14</v>
      </c>
      <c r="CM694" s="114">
        <f t="shared" si="266"/>
        <v>15</v>
      </c>
      <c r="CN694" s="114">
        <f t="shared" si="266"/>
        <v>16</v>
      </c>
    </row>
    <row r="695" spans="13:92" x14ac:dyDescent="0.25"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 s="114">
        <f t="shared" si="261"/>
        <v>0.47333333333333338</v>
      </c>
      <c r="CF695" s="114">
        <f t="shared" si="262"/>
        <v>0</v>
      </c>
      <c r="CG695" s="114">
        <f t="shared" si="263"/>
        <v>0</v>
      </c>
      <c r="CH695" s="114">
        <f t="shared" si="264"/>
        <v>0</v>
      </c>
      <c r="CI695"/>
      <c r="CJ695" s="114">
        <f t="shared" si="265"/>
        <v>86</v>
      </c>
      <c r="CK695" s="114">
        <f t="shared" si="266"/>
        <v>17</v>
      </c>
      <c r="CL695" s="114">
        <f t="shared" si="266"/>
        <v>18</v>
      </c>
      <c r="CM695" s="114">
        <f t="shared" si="266"/>
        <v>19</v>
      </c>
      <c r="CN695" s="114">
        <f t="shared" si="266"/>
        <v>20</v>
      </c>
    </row>
    <row r="696" spans="13:92" x14ac:dyDescent="0.25"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 s="114">
        <f t="shared" si="261"/>
        <v>0.47333333333333338</v>
      </c>
      <c r="CF696" s="114">
        <f t="shared" si="262"/>
        <v>0</v>
      </c>
      <c r="CG696" s="114">
        <f t="shared" si="263"/>
        <v>0</v>
      </c>
      <c r="CH696" s="114">
        <f t="shared" si="264"/>
        <v>0</v>
      </c>
      <c r="CI696"/>
      <c r="CJ696" s="114">
        <f t="shared" si="265"/>
        <v>86</v>
      </c>
      <c r="CK696" s="114">
        <f t="shared" si="266"/>
        <v>21</v>
      </c>
      <c r="CL696" s="114">
        <f t="shared" si="266"/>
        <v>22</v>
      </c>
      <c r="CM696" s="114">
        <f t="shared" si="266"/>
        <v>23</v>
      </c>
      <c r="CN696" s="114">
        <f t="shared" si="266"/>
        <v>24</v>
      </c>
    </row>
    <row r="697" spans="13:92" x14ac:dyDescent="0.25"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 s="114">
        <f t="shared" si="261"/>
        <v>0.47333333333333338</v>
      </c>
      <c r="CF697" s="114">
        <f t="shared" si="262"/>
        <v>0</v>
      </c>
      <c r="CG697" s="114">
        <f t="shared" si="263"/>
        <v>0</v>
      </c>
      <c r="CH697" s="114">
        <f t="shared" si="264"/>
        <v>0</v>
      </c>
      <c r="CI697"/>
      <c r="CJ697" s="114">
        <f t="shared" si="265"/>
        <v>86</v>
      </c>
      <c r="CK697" s="114">
        <f t="shared" si="266"/>
        <v>25</v>
      </c>
      <c r="CL697" s="114">
        <f t="shared" si="266"/>
        <v>26</v>
      </c>
      <c r="CM697" s="114">
        <f t="shared" si="266"/>
        <v>27</v>
      </c>
      <c r="CN697" s="114">
        <f t="shared" si="266"/>
        <v>28</v>
      </c>
    </row>
    <row r="698" spans="13:92" x14ac:dyDescent="0.25"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 s="114">
        <f t="shared" si="261"/>
        <v>0.47333333333333338</v>
      </c>
      <c r="CF698" s="114">
        <f t="shared" si="262"/>
        <v>0</v>
      </c>
      <c r="CG698" s="114">
        <f t="shared" si="263"/>
        <v>0</v>
      </c>
      <c r="CH698" s="114">
        <f t="shared" si="264"/>
        <v>0</v>
      </c>
      <c r="CI698"/>
      <c r="CJ698" s="114">
        <f>CJ618+10</f>
        <v>86</v>
      </c>
      <c r="CK698" s="114">
        <f t="shared" si="266"/>
        <v>29</v>
      </c>
      <c r="CL698" s="114">
        <f t="shared" si="266"/>
        <v>30</v>
      </c>
      <c r="CM698" s="114">
        <f t="shared" si="266"/>
        <v>31</v>
      </c>
      <c r="CN698" s="114">
        <f t="shared" si="266"/>
        <v>32</v>
      </c>
    </row>
    <row r="699" spans="13:92" x14ac:dyDescent="0.25"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 s="114">
        <f t="shared" si="261"/>
        <v>0.47333333333333338</v>
      </c>
      <c r="CF699" s="114">
        <f t="shared" si="262"/>
        <v>0</v>
      </c>
      <c r="CG699" s="114">
        <f t="shared" si="263"/>
        <v>0</v>
      </c>
      <c r="CH699" s="114">
        <f t="shared" si="264"/>
        <v>0</v>
      </c>
      <c r="CI699"/>
      <c r="CJ699" s="114">
        <f t="shared" si="265"/>
        <v>87</v>
      </c>
      <c r="CK699" s="114">
        <f t="shared" si="266"/>
        <v>1</v>
      </c>
      <c r="CL699" s="114">
        <f t="shared" si="266"/>
        <v>2</v>
      </c>
      <c r="CM699" s="114">
        <f t="shared" si="266"/>
        <v>3</v>
      </c>
      <c r="CN699" s="114">
        <f t="shared" si="266"/>
        <v>4</v>
      </c>
    </row>
    <row r="700" spans="13:92" x14ac:dyDescent="0.25"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 s="114">
        <f t="shared" si="261"/>
        <v>0.47333333333333338</v>
      </c>
      <c r="CF700" s="114">
        <f t="shared" si="262"/>
        <v>0</v>
      </c>
      <c r="CG700" s="114">
        <f t="shared" si="263"/>
        <v>0</v>
      </c>
      <c r="CH700" s="114">
        <f t="shared" si="264"/>
        <v>0</v>
      </c>
      <c r="CI700"/>
      <c r="CJ700" s="114">
        <f t="shared" si="265"/>
        <v>87</v>
      </c>
      <c r="CK700" s="114">
        <f t="shared" si="266"/>
        <v>5</v>
      </c>
      <c r="CL700" s="114">
        <f t="shared" si="266"/>
        <v>6</v>
      </c>
      <c r="CM700" s="114">
        <f t="shared" si="266"/>
        <v>7</v>
      </c>
      <c r="CN700" s="114">
        <f t="shared" si="266"/>
        <v>8</v>
      </c>
    </row>
    <row r="701" spans="13:92" x14ac:dyDescent="0.25"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 s="114">
        <f t="shared" si="261"/>
        <v>0.47333333333333338</v>
      </c>
      <c r="CF701" s="114">
        <f t="shared" si="262"/>
        <v>0</v>
      </c>
      <c r="CG701" s="114">
        <f t="shared" si="263"/>
        <v>0</v>
      </c>
      <c r="CH701" s="114">
        <f t="shared" si="264"/>
        <v>0</v>
      </c>
      <c r="CI701"/>
      <c r="CJ701" s="114">
        <f t="shared" si="265"/>
        <v>87</v>
      </c>
      <c r="CK701" s="114">
        <f t="shared" si="266"/>
        <v>9</v>
      </c>
      <c r="CL701" s="114">
        <f t="shared" si="266"/>
        <v>10</v>
      </c>
      <c r="CM701" s="114">
        <f t="shared" si="266"/>
        <v>11</v>
      </c>
      <c r="CN701" s="114">
        <f t="shared" si="266"/>
        <v>12</v>
      </c>
    </row>
    <row r="702" spans="13:92" x14ac:dyDescent="0.25"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 s="114">
        <f t="shared" si="261"/>
        <v>0.47333333333333338</v>
      </c>
      <c r="CF702" s="114">
        <f t="shared" si="262"/>
        <v>0</v>
      </c>
      <c r="CG702" s="114">
        <f t="shared" si="263"/>
        <v>0</v>
      </c>
      <c r="CH702" s="114">
        <f t="shared" si="264"/>
        <v>0</v>
      </c>
      <c r="CI702"/>
      <c r="CJ702" s="114">
        <f t="shared" si="265"/>
        <v>87</v>
      </c>
      <c r="CK702" s="114">
        <f t="shared" si="266"/>
        <v>13</v>
      </c>
      <c r="CL702" s="114">
        <f t="shared" si="266"/>
        <v>14</v>
      </c>
      <c r="CM702" s="114">
        <f t="shared" si="266"/>
        <v>15</v>
      </c>
      <c r="CN702" s="114">
        <f t="shared" si="266"/>
        <v>16</v>
      </c>
    </row>
    <row r="703" spans="13:92" x14ac:dyDescent="0.25"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 s="114">
        <f t="shared" ref="CE703:CE730" si="267">INDEX($AW$11:$CB$120,$CJ703,CN703)</f>
        <v>0.47333333333333338</v>
      </c>
      <c r="CF703" s="114">
        <f t="shared" ref="CF703:CF730" si="268">INDEX($AW$11:$CB$120,$CJ703,CK703)</f>
        <v>0</v>
      </c>
      <c r="CG703" s="114">
        <f t="shared" ref="CG703:CG730" si="269">INDEX($AW$11:$CB$120,$CJ703,CL703)</f>
        <v>0</v>
      </c>
      <c r="CH703" s="114">
        <f t="shared" ref="CH703:CH730" si="270">INDEX($AW$11:$CB$120,$CJ703,CM703)</f>
        <v>0</v>
      </c>
      <c r="CI703"/>
      <c r="CJ703" s="114">
        <f t="shared" si="265"/>
        <v>87</v>
      </c>
      <c r="CK703" s="114">
        <f t="shared" si="266"/>
        <v>17</v>
      </c>
      <c r="CL703" s="114">
        <f t="shared" si="266"/>
        <v>18</v>
      </c>
      <c r="CM703" s="114">
        <f t="shared" si="266"/>
        <v>19</v>
      </c>
      <c r="CN703" s="114">
        <f t="shared" si="266"/>
        <v>20</v>
      </c>
    </row>
    <row r="704" spans="13:92" x14ac:dyDescent="0.25"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 s="114">
        <f t="shared" si="267"/>
        <v>0.47333333333333338</v>
      </c>
      <c r="CF704" s="114">
        <f t="shared" si="268"/>
        <v>0</v>
      </c>
      <c r="CG704" s="114">
        <f t="shared" si="269"/>
        <v>0</v>
      </c>
      <c r="CH704" s="114">
        <f t="shared" si="270"/>
        <v>0</v>
      </c>
      <c r="CI704"/>
      <c r="CJ704" s="114">
        <f t="shared" si="265"/>
        <v>87</v>
      </c>
      <c r="CK704" s="114">
        <f t="shared" si="266"/>
        <v>21</v>
      </c>
      <c r="CL704" s="114">
        <f t="shared" si="266"/>
        <v>22</v>
      </c>
      <c r="CM704" s="114">
        <f t="shared" si="266"/>
        <v>23</v>
      </c>
      <c r="CN704" s="114">
        <f t="shared" si="266"/>
        <v>24</v>
      </c>
    </row>
    <row r="705" spans="13:92" x14ac:dyDescent="0.25"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 s="114">
        <f t="shared" si="267"/>
        <v>0.47333333333333338</v>
      </c>
      <c r="CF705" s="114">
        <f t="shared" si="268"/>
        <v>0</v>
      </c>
      <c r="CG705" s="114">
        <f t="shared" si="269"/>
        <v>0</v>
      </c>
      <c r="CH705" s="114">
        <f t="shared" si="270"/>
        <v>0</v>
      </c>
      <c r="CI705"/>
      <c r="CJ705" s="114">
        <f t="shared" si="265"/>
        <v>87</v>
      </c>
      <c r="CK705" s="114">
        <f t="shared" si="266"/>
        <v>25</v>
      </c>
      <c r="CL705" s="114">
        <f t="shared" si="266"/>
        <v>26</v>
      </c>
      <c r="CM705" s="114">
        <f t="shared" si="266"/>
        <v>27</v>
      </c>
      <c r="CN705" s="114">
        <f t="shared" si="266"/>
        <v>28</v>
      </c>
    </row>
    <row r="706" spans="13:92" x14ac:dyDescent="0.25"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 s="114">
        <f t="shared" si="267"/>
        <v>0.47333333333333338</v>
      </c>
      <c r="CF706" s="114">
        <f t="shared" si="268"/>
        <v>0</v>
      </c>
      <c r="CG706" s="114">
        <f t="shared" si="269"/>
        <v>0</v>
      </c>
      <c r="CH706" s="114">
        <f t="shared" si="270"/>
        <v>0</v>
      </c>
      <c r="CI706"/>
      <c r="CJ706" s="114">
        <f t="shared" si="265"/>
        <v>87</v>
      </c>
      <c r="CK706" s="114">
        <f t="shared" si="266"/>
        <v>29</v>
      </c>
      <c r="CL706" s="114">
        <f t="shared" si="266"/>
        <v>30</v>
      </c>
      <c r="CM706" s="114">
        <f t="shared" si="266"/>
        <v>31</v>
      </c>
      <c r="CN706" s="114">
        <f t="shared" si="266"/>
        <v>32</v>
      </c>
    </row>
    <row r="707" spans="13:92" x14ac:dyDescent="0.25"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 s="114">
        <f t="shared" si="267"/>
        <v>0.47333333333333338</v>
      </c>
      <c r="CF707" s="114">
        <f t="shared" si="268"/>
        <v>0</v>
      </c>
      <c r="CG707" s="114">
        <f t="shared" si="269"/>
        <v>0</v>
      </c>
      <c r="CH707" s="114">
        <f t="shared" si="270"/>
        <v>0</v>
      </c>
      <c r="CI707"/>
      <c r="CJ707" s="114">
        <f t="shared" si="265"/>
        <v>88</v>
      </c>
      <c r="CK707" s="114">
        <f t="shared" si="266"/>
        <v>1</v>
      </c>
      <c r="CL707" s="114">
        <f t="shared" si="266"/>
        <v>2</v>
      </c>
      <c r="CM707" s="114">
        <f t="shared" si="266"/>
        <v>3</v>
      </c>
      <c r="CN707" s="114">
        <f>CN699</f>
        <v>4</v>
      </c>
    </row>
    <row r="708" spans="13:92" x14ac:dyDescent="0.25"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 s="114">
        <f t="shared" si="267"/>
        <v>0.47333333333333338</v>
      </c>
      <c r="CF708" s="114">
        <f t="shared" si="268"/>
        <v>0</v>
      </c>
      <c r="CG708" s="114">
        <f t="shared" si="269"/>
        <v>0</v>
      </c>
      <c r="CH708" s="114">
        <f t="shared" si="270"/>
        <v>0</v>
      </c>
      <c r="CI708"/>
      <c r="CJ708" s="114">
        <f t="shared" ref="CJ708:CJ713" si="271">CJ628+10</f>
        <v>88</v>
      </c>
      <c r="CK708" s="114">
        <f t="shared" ref="CK708:CN730" si="272">CK700</f>
        <v>5</v>
      </c>
      <c r="CL708" s="114">
        <f t="shared" si="272"/>
        <v>6</v>
      </c>
      <c r="CM708" s="114">
        <f t="shared" si="272"/>
        <v>7</v>
      </c>
      <c r="CN708" s="114">
        <f t="shared" si="272"/>
        <v>8</v>
      </c>
    </row>
    <row r="709" spans="13:92" x14ac:dyDescent="0.25"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 s="114">
        <f t="shared" si="267"/>
        <v>0.47333333333333338</v>
      </c>
      <c r="CF709" s="114">
        <f t="shared" si="268"/>
        <v>0</v>
      </c>
      <c r="CG709" s="114">
        <f t="shared" si="269"/>
        <v>0</v>
      </c>
      <c r="CH709" s="114">
        <f t="shared" si="270"/>
        <v>0</v>
      </c>
      <c r="CI709"/>
      <c r="CJ709" s="114">
        <f t="shared" si="271"/>
        <v>88</v>
      </c>
      <c r="CK709" s="114">
        <f t="shared" si="272"/>
        <v>9</v>
      </c>
      <c r="CL709" s="114">
        <f t="shared" si="272"/>
        <v>10</v>
      </c>
      <c r="CM709" s="114">
        <f t="shared" si="272"/>
        <v>11</v>
      </c>
      <c r="CN709" s="114">
        <f t="shared" si="272"/>
        <v>12</v>
      </c>
    </row>
    <row r="710" spans="13:92" x14ac:dyDescent="0.25"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 s="114">
        <f t="shared" si="267"/>
        <v>0.47333333333333338</v>
      </c>
      <c r="CF710" s="114">
        <f t="shared" si="268"/>
        <v>0</v>
      </c>
      <c r="CG710" s="114">
        <f t="shared" si="269"/>
        <v>0</v>
      </c>
      <c r="CH710" s="114">
        <f t="shared" si="270"/>
        <v>0</v>
      </c>
      <c r="CI710"/>
      <c r="CJ710" s="114">
        <f t="shared" si="271"/>
        <v>88</v>
      </c>
      <c r="CK710" s="114">
        <f t="shared" si="272"/>
        <v>13</v>
      </c>
      <c r="CL710" s="114">
        <f t="shared" si="272"/>
        <v>14</v>
      </c>
      <c r="CM710" s="114">
        <f t="shared" si="272"/>
        <v>15</v>
      </c>
      <c r="CN710" s="114">
        <f t="shared" si="272"/>
        <v>16</v>
      </c>
    </row>
    <row r="711" spans="13:92" x14ac:dyDescent="0.25"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 s="114">
        <f t="shared" si="267"/>
        <v>0.47333333333333338</v>
      </c>
      <c r="CF711" s="114">
        <f t="shared" si="268"/>
        <v>0</v>
      </c>
      <c r="CG711" s="114">
        <f t="shared" si="269"/>
        <v>0</v>
      </c>
      <c r="CH711" s="114">
        <f t="shared" si="270"/>
        <v>0</v>
      </c>
      <c r="CI711"/>
      <c r="CJ711" s="114">
        <f t="shared" si="271"/>
        <v>88</v>
      </c>
      <c r="CK711" s="114">
        <f t="shared" si="272"/>
        <v>17</v>
      </c>
      <c r="CL711" s="114">
        <f t="shared" si="272"/>
        <v>18</v>
      </c>
      <c r="CM711" s="114">
        <f t="shared" si="272"/>
        <v>19</v>
      </c>
      <c r="CN711" s="114">
        <f t="shared" si="272"/>
        <v>20</v>
      </c>
    </row>
    <row r="712" spans="13:92" x14ac:dyDescent="0.25"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 s="114">
        <f t="shared" si="267"/>
        <v>0.47333333333333338</v>
      </c>
      <c r="CF712" s="114">
        <f t="shared" si="268"/>
        <v>0</v>
      </c>
      <c r="CG712" s="114">
        <f t="shared" si="269"/>
        <v>0</v>
      </c>
      <c r="CH712" s="114">
        <f t="shared" si="270"/>
        <v>0</v>
      </c>
      <c r="CI712"/>
      <c r="CJ712" s="114">
        <f t="shared" si="271"/>
        <v>88</v>
      </c>
      <c r="CK712" s="114">
        <f t="shared" si="272"/>
        <v>21</v>
      </c>
      <c r="CL712" s="114">
        <f t="shared" si="272"/>
        <v>22</v>
      </c>
      <c r="CM712" s="114">
        <f t="shared" si="272"/>
        <v>23</v>
      </c>
      <c r="CN712" s="114">
        <f t="shared" si="272"/>
        <v>24</v>
      </c>
    </row>
    <row r="713" spans="13:92" x14ac:dyDescent="0.25"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 s="114">
        <f t="shared" si="267"/>
        <v>0.47333333333333338</v>
      </c>
      <c r="CF713" s="114">
        <f t="shared" si="268"/>
        <v>0</v>
      </c>
      <c r="CG713" s="114">
        <f t="shared" si="269"/>
        <v>0</v>
      </c>
      <c r="CH713" s="114">
        <f t="shared" si="270"/>
        <v>0</v>
      </c>
      <c r="CI713"/>
      <c r="CJ713" s="114">
        <f t="shared" si="271"/>
        <v>88</v>
      </c>
      <c r="CK713" s="114">
        <f t="shared" si="272"/>
        <v>25</v>
      </c>
      <c r="CL713" s="114">
        <f t="shared" si="272"/>
        <v>26</v>
      </c>
      <c r="CM713" s="114">
        <f t="shared" si="272"/>
        <v>27</v>
      </c>
      <c r="CN713" s="114">
        <f t="shared" si="272"/>
        <v>28</v>
      </c>
    </row>
    <row r="714" spans="13:92" x14ac:dyDescent="0.25"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 s="114">
        <f t="shared" si="267"/>
        <v>0.47333333333333338</v>
      </c>
      <c r="CF714" s="114">
        <f t="shared" si="268"/>
        <v>0</v>
      </c>
      <c r="CG714" s="114">
        <f t="shared" si="269"/>
        <v>0</v>
      </c>
      <c r="CH714" s="114">
        <f t="shared" si="270"/>
        <v>0</v>
      </c>
      <c r="CI714"/>
      <c r="CJ714" s="114">
        <f>CJ634+10</f>
        <v>88</v>
      </c>
      <c r="CK714" s="114">
        <f t="shared" si="272"/>
        <v>29</v>
      </c>
      <c r="CL714" s="114">
        <f t="shared" si="272"/>
        <v>30</v>
      </c>
      <c r="CM714" s="114">
        <f t="shared" si="272"/>
        <v>31</v>
      </c>
      <c r="CN714" s="114">
        <f t="shared" si="272"/>
        <v>32</v>
      </c>
    </row>
    <row r="715" spans="13:92" x14ac:dyDescent="0.25"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 s="114">
        <f t="shared" si="267"/>
        <v>0.47333333333333338</v>
      </c>
      <c r="CF715" s="114">
        <f t="shared" si="268"/>
        <v>0</v>
      </c>
      <c r="CG715" s="114">
        <f t="shared" si="269"/>
        <v>0</v>
      </c>
      <c r="CH715" s="114">
        <f t="shared" si="270"/>
        <v>0</v>
      </c>
      <c r="CI715"/>
      <c r="CJ715" s="114">
        <f t="shared" ref="CJ715:CJ780" si="273">CJ635+10</f>
        <v>89</v>
      </c>
      <c r="CK715" s="114">
        <f t="shared" si="272"/>
        <v>1</v>
      </c>
      <c r="CL715" s="114">
        <f t="shared" si="272"/>
        <v>2</v>
      </c>
      <c r="CM715" s="114">
        <f t="shared" si="272"/>
        <v>3</v>
      </c>
      <c r="CN715" s="114">
        <f t="shared" si="272"/>
        <v>4</v>
      </c>
    </row>
    <row r="716" spans="13:92" x14ac:dyDescent="0.25"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 s="114">
        <f t="shared" si="267"/>
        <v>0.47333333333333338</v>
      </c>
      <c r="CF716" s="114">
        <f t="shared" si="268"/>
        <v>0</v>
      </c>
      <c r="CG716" s="114">
        <f t="shared" si="269"/>
        <v>0</v>
      </c>
      <c r="CH716" s="114">
        <f t="shared" si="270"/>
        <v>0</v>
      </c>
      <c r="CI716"/>
      <c r="CJ716" s="114">
        <f t="shared" si="273"/>
        <v>89</v>
      </c>
      <c r="CK716" s="114">
        <f t="shared" si="272"/>
        <v>5</v>
      </c>
      <c r="CL716" s="114">
        <f t="shared" si="272"/>
        <v>6</v>
      </c>
      <c r="CM716" s="114">
        <f t="shared" si="272"/>
        <v>7</v>
      </c>
      <c r="CN716" s="114">
        <f t="shared" si="272"/>
        <v>8</v>
      </c>
    </row>
    <row r="717" spans="13:92" x14ac:dyDescent="0.25"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 s="114">
        <f t="shared" si="267"/>
        <v>0.47333333333333338</v>
      </c>
      <c r="CF717" s="114">
        <f t="shared" si="268"/>
        <v>0</v>
      </c>
      <c r="CG717" s="114">
        <f t="shared" si="269"/>
        <v>0</v>
      </c>
      <c r="CH717" s="114">
        <f t="shared" si="270"/>
        <v>0</v>
      </c>
      <c r="CI717"/>
      <c r="CJ717" s="114">
        <f t="shared" si="273"/>
        <v>89</v>
      </c>
      <c r="CK717" s="114">
        <f t="shared" si="272"/>
        <v>9</v>
      </c>
      <c r="CL717" s="114">
        <f t="shared" si="272"/>
        <v>10</v>
      </c>
      <c r="CM717" s="114">
        <f t="shared" si="272"/>
        <v>11</v>
      </c>
      <c r="CN717" s="114">
        <f t="shared" si="272"/>
        <v>12</v>
      </c>
    </row>
    <row r="718" spans="13:92" x14ac:dyDescent="0.25"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 s="114">
        <f t="shared" si="267"/>
        <v>0.47333333333333338</v>
      </c>
      <c r="CF718" s="114">
        <f t="shared" si="268"/>
        <v>0</v>
      </c>
      <c r="CG718" s="114">
        <f t="shared" si="269"/>
        <v>0</v>
      </c>
      <c r="CH718" s="114">
        <f t="shared" si="270"/>
        <v>0</v>
      </c>
      <c r="CI718"/>
      <c r="CJ718" s="114">
        <f t="shared" si="273"/>
        <v>89</v>
      </c>
      <c r="CK718" s="114">
        <f t="shared" si="272"/>
        <v>13</v>
      </c>
      <c r="CL718" s="114">
        <f t="shared" si="272"/>
        <v>14</v>
      </c>
      <c r="CM718" s="114">
        <f t="shared" si="272"/>
        <v>15</v>
      </c>
      <c r="CN718" s="114">
        <f t="shared" si="272"/>
        <v>16</v>
      </c>
    </row>
    <row r="719" spans="13:92" x14ac:dyDescent="0.25"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 s="114">
        <f t="shared" si="267"/>
        <v>0.47333333333333338</v>
      </c>
      <c r="CF719" s="114">
        <f t="shared" si="268"/>
        <v>0</v>
      </c>
      <c r="CG719" s="114">
        <f t="shared" si="269"/>
        <v>0</v>
      </c>
      <c r="CH719" s="114">
        <f t="shared" si="270"/>
        <v>0</v>
      </c>
      <c r="CI719"/>
      <c r="CJ719" s="114">
        <f t="shared" si="273"/>
        <v>89</v>
      </c>
      <c r="CK719" s="114">
        <f t="shared" si="272"/>
        <v>17</v>
      </c>
      <c r="CL719" s="114">
        <f t="shared" si="272"/>
        <v>18</v>
      </c>
      <c r="CM719" s="114">
        <f t="shared" si="272"/>
        <v>19</v>
      </c>
      <c r="CN719" s="114">
        <f t="shared" si="272"/>
        <v>20</v>
      </c>
    </row>
    <row r="720" spans="13:92" x14ac:dyDescent="0.25"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 s="114">
        <f t="shared" si="267"/>
        <v>0.47333333333333338</v>
      </c>
      <c r="CF720" s="114">
        <f t="shared" si="268"/>
        <v>0</v>
      </c>
      <c r="CG720" s="114">
        <f t="shared" si="269"/>
        <v>0</v>
      </c>
      <c r="CH720" s="114">
        <f t="shared" si="270"/>
        <v>0</v>
      </c>
      <c r="CI720"/>
      <c r="CJ720" s="114">
        <f t="shared" si="273"/>
        <v>89</v>
      </c>
      <c r="CK720" s="114">
        <f t="shared" si="272"/>
        <v>21</v>
      </c>
      <c r="CL720" s="114">
        <f t="shared" si="272"/>
        <v>22</v>
      </c>
      <c r="CM720" s="114">
        <f t="shared" si="272"/>
        <v>23</v>
      </c>
      <c r="CN720" s="114">
        <f t="shared" si="272"/>
        <v>24</v>
      </c>
    </row>
    <row r="721" spans="13:92" x14ac:dyDescent="0.25"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 s="114">
        <f t="shared" si="267"/>
        <v>0.47333333333333338</v>
      </c>
      <c r="CF721" s="114">
        <f t="shared" si="268"/>
        <v>0</v>
      </c>
      <c r="CG721" s="114">
        <f t="shared" si="269"/>
        <v>0</v>
      </c>
      <c r="CH721" s="114">
        <f t="shared" si="270"/>
        <v>0</v>
      </c>
      <c r="CI721"/>
      <c r="CJ721" s="114">
        <f t="shared" si="273"/>
        <v>89</v>
      </c>
      <c r="CK721" s="114">
        <f t="shared" si="272"/>
        <v>25</v>
      </c>
      <c r="CL721" s="114">
        <f t="shared" si="272"/>
        <v>26</v>
      </c>
      <c r="CM721" s="114">
        <f t="shared" si="272"/>
        <v>27</v>
      </c>
      <c r="CN721" s="114">
        <f t="shared" si="272"/>
        <v>28</v>
      </c>
    </row>
    <row r="722" spans="13:92" x14ac:dyDescent="0.25"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 s="114">
        <f t="shared" si="267"/>
        <v>0.47333333333333338</v>
      </c>
      <c r="CF722" s="114">
        <f t="shared" si="268"/>
        <v>0</v>
      </c>
      <c r="CG722" s="114">
        <f t="shared" si="269"/>
        <v>0</v>
      </c>
      <c r="CH722" s="114">
        <f t="shared" si="270"/>
        <v>0</v>
      </c>
      <c r="CI722"/>
      <c r="CJ722" s="114">
        <f t="shared" si="273"/>
        <v>89</v>
      </c>
      <c r="CK722" s="114">
        <f t="shared" si="272"/>
        <v>29</v>
      </c>
      <c r="CL722" s="114">
        <f t="shared" si="272"/>
        <v>30</v>
      </c>
      <c r="CM722" s="114">
        <f t="shared" si="272"/>
        <v>31</v>
      </c>
      <c r="CN722" s="114">
        <f t="shared" si="272"/>
        <v>32</v>
      </c>
    </row>
    <row r="723" spans="13:92" x14ac:dyDescent="0.25"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 s="114">
        <f t="shared" si="267"/>
        <v>0.47333333333333338</v>
      </c>
      <c r="CF723" s="114">
        <f t="shared" si="268"/>
        <v>0</v>
      </c>
      <c r="CG723" s="114">
        <f t="shared" si="269"/>
        <v>0</v>
      </c>
      <c r="CH723" s="114">
        <f t="shared" si="270"/>
        <v>0</v>
      </c>
      <c r="CI723"/>
      <c r="CJ723" s="114">
        <f t="shared" si="273"/>
        <v>90</v>
      </c>
      <c r="CK723" s="114">
        <f t="shared" si="272"/>
        <v>1</v>
      </c>
      <c r="CL723" s="114">
        <f t="shared" si="272"/>
        <v>2</v>
      </c>
      <c r="CM723" s="114">
        <f t="shared" si="272"/>
        <v>3</v>
      </c>
      <c r="CN723" s="114">
        <f t="shared" si="272"/>
        <v>4</v>
      </c>
    </row>
    <row r="724" spans="13:92" x14ac:dyDescent="0.25"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 s="114">
        <f t="shared" si="267"/>
        <v>0.47333333333333338</v>
      </c>
      <c r="CF724" s="114">
        <f t="shared" si="268"/>
        <v>0</v>
      </c>
      <c r="CG724" s="114">
        <f t="shared" si="269"/>
        <v>0</v>
      </c>
      <c r="CH724" s="114">
        <f t="shared" si="270"/>
        <v>0</v>
      </c>
      <c r="CI724"/>
      <c r="CJ724" s="114">
        <f t="shared" si="273"/>
        <v>90</v>
      </c>
      <c r="CK724" s="114">
        <f t="shared" si="272"/>
        <v>5</v>
      </c>
      <c r="CL724" s="114">
        <f t="shared" si="272"/>
        <v>6</v>
      </c>
      <c r="CM724" s="114">
        <f t="shared" si="272"/>
        <v>7</v>
      </c>
      <c r="CN724" s="114">
        <f t="shared" si="272"/>
        <v>8</v>
      </c>
    </row>
    <row r="725" spans="13:92" x14ac:dyDescent="0.25"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 s="114">
        <f t="shared" si="267"/>
        <v>0.47333333333333338</v>
      </c>
      <c r="CF725" s="114">
        <f t="shared" si="268"/>
        <v>0</v>
      </c>
      <c r="CG725" s="114">
        <f t="shared" si="269"/>
        <v>0</v>
      </c>
      <c r="CH725" s="114">
        <f t="shared" si="270"/>
        <v>0</v>
      </c>
      <c r="CI725"/>
      <c r="CJ725" s="114">
        <f t="shared" si="273"/>
        <v>90</v>
      </c>
      <c r="CK725" s="114">
        <f t="shared" si="272"/>
        <v>9</v>
      </c>
      <c r="CL725" s="114">
        <f t="shared" si="272"/>
        <v>10</v>
      </c>
      <c r="CM725" s="114">
        <f t="shared" si="272"/>
        <v>11</v>
      </c>
      <c r="CN725" s="114">
        <f t="shared" si="272"/>
        <v>12</v>
      </c>
    </row>
    <row r="726" spans="13:92" x14ac:dyDescent="0.25"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 s="114">
        <f t="shared" si="267"/>
        <v>0.47333333333333338</v>
      </c>
      <c r="CF726" s="114">
        <f t="shared" si="268"/>
        <v>0</v>
      </c>
      <c r="CG726" s="114">
        <f t="shared" si="269"/>
        <v>0</v>
      </c>
      <c r="CH726" s="114">
        <f t="shared" si="270"/>
        <v>0</v>
      </c>
      <c r="CI726"/>
      <c r="CJ726" s="114">
        <f t="shared" si="273"/>
        <v>90</v>
      </c>
      <c r="CK726" s="114">
        <f t="shared" si="272"/>
        <v>13</v>
      </c>
      <c r="CL726" s="114">
        <f t="shared" si="272"/>
        <v>14</v>
      </c>
      <c r="CM726" s="114">
        <f t="shared" si="272"/>
        <v>15</v>
      </c>
      <c r="CN726" s="114">
        <f t="shared" si="272"/>
        <v>16</v>
      </c>
    </row>
    <row r="727" spans="13:92" x14ac:dyDescent="0.25"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 s="114">
        <f t="shared" si="267"/>
        <v>0.47333333333333338</v>
      </c>
      <c r="CF727" s="114">
        <f t="shared" si="268"/>
        <v>0</v>
      </c>
      <c r="CG727" s="114">
        <f t="shared" si="269"/>
        <v>0</v>
      </c>
      <c r="CH727" s="114">
        <f t="shared" si="270"/>
        <v>0</v>
      </c>
      <c r="CI727"/>
      <c r="CJ727" s="114">
        <f t="shared" si="273"/>
        <v>90</v>
      </c>
      <c r="CK727" s="114">
        <f t="shared" si="272"/>
        <v>17</v>
      </c>
      <c r="CL727" s="114">
        <f t="shared" si="272"/>
        <v>18</v>
      </c>
      <c r="CM727" s="114">
        <f t="shared" si="272"/>
        <v>19</v>
      </c>
      <c r="CN727" s="114">
        <f t="shared" si="272"/>
        <v>20</v>
      </c>
    </row>
    <row r="728" spans="13:92" x14ac:dyDescent="0.25"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 s="114">
        <f t="shared" si="267"/>
        <v>0.47333333333333338</v>
      </c>
      <c r="CF728" s="114">
        <f t="shared" si="268"/>
        <v>0</v>
      </c>
      <c r="CG728" s="114">
        <f t="shared" si="269"/>
        <v>0</v>
      </c>
      <c r="CH728" s="114">
        <f t="shared" si="270"/>
        <v>0</v>
      </c>
      <c r="CI728"/>
      <c r="CJ728" s="114">
        <f t="shared" si="273"/>
        <v>90</v>
      </c>
      <c r="CK728" s="114">
        <f t="shared" si="272"/>
        <v>21</v>
      </c>
      <c r="CL728" s="114">
        <f t="shared" si="272"/>
        <v>22</v>
      </c>
      <c r="CM728" s="114">
        <f t="shared" si="272"/>
        <v>23</v>
      </c>
      <c r="CN728" s="114">
        <f t="shared" si="272"/>
        <v>24</v>
      </c>
    </row>
    <row r="729" spans="13:92" x14ac:dyDescent="0.25"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 s="114">
        <f t="shared" si="267"/>
        <v>0.47333333333333338</v>
      </c>
      <c r="CF729" s="114">
        <f t="shared" si="268"/>
        <v>0</v>
      </c>
      <c r="CG729" s="114">
        <f t="shared" si="269"/>
        <v>0</v>
      </c>
      <c r="CH729" s="114">
        <f t="shared" si="270"/>
        <v>0</v>
      </c>
      <c r="CI729"/>
      <c r="CJ729" s="114">
        <f t="shared" si="273"/>
        <v>90</v>
      </c>
      <c r="CK729" s="114">
        <f t="shared" si="272"/>
        <v>25</v>
      </c>
      <c r="CL729" s="114">
        <f t="shared" si="272"/>
        <v>26</v>
      </c>
      <c r="CM729" s="114">
        <f t="shared" si="272"/>
        <v>27</v>
      </c>
      <c r="CN729" s="114">
        <f t="shared" si="272"/>
        <v>28</v>
      </c>
    </row>
    <row r="730" spans="13:92" x14ac:dyDescent="0.25"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 s="114">
        <f t="shared" si="267"/>
        <v>0.47333333333333338</v>
      </c>
      <c r="CF730" s="114">
        <f t="shared" si="268"/>
        <v>0</v>
      </c>
      <c r="CG730" s="114">
        <f t="shared" si="269"/>
        <v>0</v>
      </c>
      <c r="CH730" s="114">
        <f t="shared" si="270"/>
        <v>0</v>
      </c>
      <c r="CI730"/>
      <c r="CJ730" s="114">
        <f t="shared" si="273"/>
        <v>90</v>
      </c>
      <c r="CK730" s="114">
        <f t="shared" si="272"/>
        <v>29</v>
      </c>
      <c r="CL730" s="114">
        <f t="shared" si="272"/>
        <v>30</v>
      </c>
      <c r="CM730" s="114">
        <f t="shared" si="272"/>
        <v>31</v>
      </c>
      <c r="CN730" s="114">
        <f t="shared" si="272"/>
        <v>32</v>
      </c>
    </row>
    <row r="731" spans="13:92" x14ac:dyDescent="0.25"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 s="114">
        <f t="shared" ref="CE731:CE758" si="274">INDEX($AW$11:$CB$120,$CJ731,CN731)</f>
        <v>0.47333333333333338</v>
      </c>
      <c r="CF731" s="114">
        <f t="shared" ref="CF731:CF758" si="275">INDEX($AW$11:$CB$120,$CJ731,CK731)</f>
        <v>0</v>
      </c>
      <c r="CG731" s="114">
        <f t="shared" ref="CG731:CG758" si="276">INDEX($AW$11:$CB$120,$CJ731,CL731)</f>
        <v>0</v>
      </c>
      <c r="CH731" s="114">
        <f t="shared" ref="CH731:CH758" si="277">INDEX($AW$11:$CB$120,$CJ731,CM731)</f>
        <v>0</v>
      </c>
      <c r="CI731"/>
      <c r="CJ731" s="114">
        <f t="shared" si="273"/>
        <v>91</v>
      </c>
      <c r="CK731" s="114">
        <f t="shared" ref="CK731:CN750" si="278">CK723</f>
        <v>1</v>
      </c>
      <c r="CL731" s="114">
        <f t="shared" si="278"/>
        <v>2</v>
      </c>
      <c r="CM731" s="114">
        <f t="shared" si="278"/>
        <v>3</v>
      </c>
      <c r="CN731" s="114">
        <f t="shared" si="278"/>
        <v>4</v>
      </c>
    </row>
    <row r="732" spans="13:92" x14ac:dyDescent="0.25"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 s="114">
        <f t="shared" si="274"/>
        <v>0.47333333333333338</v>
      </c>
      <c r="CF732" s="114">
        <f t="shared" si="275"/>
        <v>0</v>
      </c>
      <c r="CG732" s="114">
        <f t="shared" si="276"/>
        <v>0</v>
      </c>
      <c r="CH732" s="114">
        <f t="shared" si="277"/>
        <v>0</v>
      </c>
      <c r="CI732"/>
      <c r="CJ732" s="114">
        <f t="shared" si="273"/>
        <v>91</v>
      </c>
      <c r="CK732" s="114">
        <f t="shared" si="278"/>
        <v>5</v>
      </c>
      <c r="CL732" s="114">
        <f t="shared" si="278"/>
        <v>6</v>
      </c>
      <c r="CM732" s="114">
        <f t="shared" si="278"/>
        <v>7</v>
      </c>
      <c r="CN732" s="114">
        <f t="shared" si="278"/>
        <v>8</v>
      </c>
    </row>
    <row r="733" spans="13:92" x14ac:dyDescent="0.25"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 s="114">
        <f t="shared" si="274"/>
        <v>0.47333333333333338</v>
      </c>
      <c r="CF733" s="114">
        <f t="shared" si="275"/>
        <v>0</v>
      </c>
      <c r="CG733" s="114">
        <f t="shared" si="276"/>
        <v>0</v>
      </c>
      <c r="CH733" s="114">
        <f t="shared" si="277"/>
        <v>0</v>
      </c>
      <c r="CI733"/>
      <c r="CJ733" s="114">
        <f t="shared" si="273"/>
        <v>91</v>
      </c>
      <c r="CK733" s="114">
        <f t="shared" si="278"/>
        <v>9</v>
      </c>
      <c r="CL733" s="114">
        <f t="shared" si="278"/>
        <v>10</v>
      </c>
      <c r="CM733" s="114">
        <f t="shared" si="278"/>
        <v>11</v>
      </c>
      <c r="CN733" s="114">
        <f t="shared" si="278"/>
        <v>12</v>
      </c>
    </row>
    <row r="734" spans="13:92" x14ac:dyDescent="0.25"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 s="114">
        <f t="shared" si="274"/>
        <v>0.47333333333333338</v>
      </c>
      <c r="CF734" s="114">
        <f t="shared" si="275"/>
        <v>0</v>
      </c>
      <c r="CG734" s="114">
        <f t="shared" si="276"/>
        <v>0</v>
      </c>
      <c r="CH734" s="114">
        <f t="shared" si="277"/>
        <v>0</v>
      </c>
      <c r="CI734"/>
      <c r="CJ734" s="114">
        <f t="shared" si="273"/>
        <v>91</v>
      </c>
      <c r="CK734" s="114">
        <f t="shared" si="278"/>
        <v>13</v>
      </c>
      <c r="CL734" s="114">
        <f t="shared" si="278"/>
        <v>14</v>
      </c>
      <c r="CM734" s="114">
        <f t="shared" si="278"/>
        <v>15</v>
      </c>
      <c r="CN734" s="114">
        <f t="shared" si="278"/>
        <v>16</v>
      </c>
    </row>
    <row r="735" spans="13:92" x14ac:dyDescent="0.25"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 s="114">
        <f t="shared" si="274"/>
        <v>0.47333333333333338</v>
      </c>
      <c r="CF735" s="114">
        <f t="shared" si="275"/>
        <v>0</v>
      </c>
      <c r="CG735" s="114">
        <f t="shared" si="276"/>
        <v>0</v>
      </c>
      <c r="CH735" s="114">
        <f t="shared" si="277"/>
        <v>0</v>
      </c>
      <c r="CI735"/>
      <c r="CJ735" s="114">
        <f t="shared" si="273"/>
        <v>91</v>
      </c>
      <c r="CK735" s="114">
        <f t="shared" si="278"/>
        <v>17</v>
      </c>
      <c r="CL735" s="114">
        <f t="shared" si="278"/>
        <v>18</v>
      </c>
      <c r="CM735" s="114">
        <f t="shared" si="278"/>
        <v>19</v>
      </c>
      <c r="CN735" s="114">
        <f t="shared" si="278"/>
        <v>20</v>
      </c>
    </row>
    <row r="736" spans="13:92" x14ac:dyDescent="0.25"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 s="114">
        <f t="shared" si="274"/>
        <v>0.47333333333333338</v>
      </c>
      <c r="CF736" s="114">
        <f t="shared" si="275"/>
        <v>0</v>
      </c>
      <c r="CG736" s="114">
        <f t="shared" si="276"/>
        <v>0</v>
      </c>
      <c r="CH736" s="114">
        <f t="shared" si="277"/>
        <v>0</v>
      </c>
      <c r="CI736"/>
      <c r="CJ736" s="114">
        <f t="shared" si="273"/>
        <v>91</v>
      </c>
      <c r="CK736" s="114">
        <f t="shared" si="278"/>
        <v>21</v>
      </c>
      <c r="CL736" s="114">
        <f t="shared" si="278"/>
        <v>22</v>
      </c>
      <c r="CM736" s="114">
        <f t="shared" si="278"/>
        <v>23</v>
      </c>
      <c r="CN736" s="114">
        <f t="shared" si="278"/>
        <v>24</v>
      </c>
    </row>
    <row r="737" spans="13:92" x14ac:dyDescent="0.25"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 s="114">
        <f t="shared" si="274"/>
        <v>0.47333333333333338</v>
      </c>
      <c r="CF737" s="114">
        <f t="shared" si="275"/>
        <v>0</v>
      </c>
      <c r="CG737" s="114">
        <f t="shared" si="276"/>
        <v>0</v>
      </c>
      <c r="CH737" s="114">
        <f t="shared" si="277"/>
        <v>0</v>
      </c>
      <c r="CI737"/>
      <c r="CJ737" s="114">
        <f t="shared" si="273"/>
        <v>91</v>
      </c>
      <c r="CK737" s="114">
        <f t="shared" si="278"/>
        <v>25</v>
      </c>
      <c r="CL737" s="114">
        <f t="shared" si="278"/>
        <v>26</v>
      </c>
      <c r="CM737" s="114">
        <f t="shared" si="278"/>
        <v>27</v>
      </c>
      <c r="CN737" s="114">
        <f t="shared" si="278"/>
        <v>28</v>
      </c>
    </row>
    <row r="738" spans="13:92" x14ac:dyDescent="0.25"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 s="114">
        <f t="shared" si="274"/>
        <v>0.47333333333333338</v>
      </c>
      <c r="CF738" s="114">
        <f t="shared" si="275"/>
        <v>0</v>
      </c>
      <c r="CG738" s="114">
        <f t="shared" si="276"/>
        <v>0</v>
      </c>
      <c r="CH738" s="114">
        <f t="shared" si="277"/>
        <v>0</v>
      </c>
      <c r="CI738"/>
      <c r="CJ738" s="114">
        <f t="shared" si="273"/>
        <v>91</v>
      </c>
      <c r="CK738" s="114">
        <f t="shared" si="278"/>
        <v>29</v>
      </c>
      <c r="CL738" s="114">
        <f t="shared" si="278"/>
        <v>30</v>
      </c>
      <c r="CM738" s="114">
        <f t="shared" si="278"/>
        <v>31</v>
      </c>
      <c r="CN738" s="114">
        <f t="shared" si="278"/>
        <v>32</v>
      </c>
    </row>
    <row r="739" spans="13:92" x14ac:dyDescent="0.25"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 s="114">
        <f t="shared" si="274"/>
        <v>0.47333333333333338</v>
      </c>
      <c r="CF739" s="114">
        <f t="shared" si="275"/>
        <v>0</v>
      </c>
      <c r="CG739" s="114">
        <f t="shared" si="276"/>
        <v>0</v>
      </c>
      <c r="CH739" s="114">
        <f t="shared" si="277"/>
        <v>0</v>
      </c>
      <c r="CI739"/>
      <c r="CJ739" s="114">
        <f t="shared" si="273"/>
        <v>92</v>
      </c>
      <c r="CK739" s="114">
        <f t="shared" si="278"/>
        <v>1</v>
      </c>
      <c r="CL739" s="114">
        <f t="shared" si="278"/>
        <v>2</v>
      </c>
      <c r="CM739" s="114">
        <f t="shared" si="278"/>
        <v>3</v>
      </c>
      <c r="CN739" s="114">
        <f t="shared" si="278"/>
        <v>4</v>
      </c>
    </row>
    <row r="740" spans="13:92" x14ac:dyDescent="0.25"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 s="114">
        <f t="shared" si="274"/>
        <v>0.47333333333333338</v>
      </c>
      <c r="CF740" s="114">
        <f t="shared" si="275"/>
        <v>0</v>
      </c>
      <c r="CG740" s="114">
        <f t="shared" si="276"/>
        <v>0</v>
      </c>
      <c r="CH740" s="114">
        <f t="shared" si="277"/>
        <v>0</v>
      </c>
      <c r="CI740"/>
      <c r="CJ740" s="114">
        <f t="shared" si="273"/>
        <v>92</v>
      </c>
      <c r="CK740" s="114">
        <f t="shared" si="278"/>
        <v>5</v>
      </c>
      <c r="CL740" s="114">
        <f t="shared" si="278"/>
        <v>6</v>
      </c>
      <c r="CM740" s="114">
        <f t="shared" si="278"/>
        <v>7</v>
      </c>
      <c r="CN740" s="114">
        <f t="shared" si="278"/>
        <v>8</v>
      </c>
    </row>
    <row r="741" spans="13:92" x14ac:dyDescent="0.25"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 s="114">
        <f t="shared" si="274"/>
        <v>0.47333333333333338</v>
      </c>
      <c r="CF741" s="114">
        <f t="shared" si="275"/>
        <v>0</v>
      </c>
      <c r="CG741" s="114">
        <f t="shared" si="276"/>
        <v>0</v>
      </c>
      <c r="CH741" s="114">
        <f t="shared" si="277"/>
        <v>0</v>
      </c>
      <c r="CI741"/>
      <c r="CJ741" s="114">
        <f t="shared" si="273"/>
        <v>92</v>
      </c>
      <c r="CK741" s="114">
        <f t="shared" si="278"/>
        <v>9</v>
      </c>
      <c r="CL741" s="114">
        <f t="shared" si="278"/>
        <v>10</v>
      </c>
      <c r="CM741" s="114">
        <f t="shared" si="278"/>
        <v>11</v>
      </c>
      <c r="CN741" s="114">
        <f t="shared" si="278"/>
        <v>12</v>
      </c>
    </row>
    <row r="742" spans="13:92" x14ac:dyDescent="0.25"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 s="114">
        <f t="shared" si="274"/>
        <v>0.47333333333333338</v>
      </c>
      <c r="CF742" s="114">
        <f t="shared" si="275"/>
        <v>0</v>
      </c>
      <c r="CG742" s="114">
        <f t="shared" si="276"/>
        <v>0</v>
      </c>
      <c r="CH742" s="114">
        <f t="shared" si="277"/>
        <v>0</v>
      </c>
      <c r="CI742"/>
      <c r="CJ742" s="114">
        <f t="shared" si="273"/>
        <v>92</v>
      </c>
      <c r="CK742" s="114">
        <f t="shared" si="278"/>
        <v>13</v>
      </c>
      <c r="CL742" s="114">
        <f t="shared" si="278"/>
        <v>14</v>
      </c>
      <c r="CM742" s="114">
        <f t="shared" si="278"/>
        <v>15</v>
      </c>
      <c r="CN742" s="114">
        <f t="shared" si="278"/>
        <v>16</v>
      </c>
    </row>
    <row r="743" spans="13:92" x14ac:dyDescent="0.25"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 s="114">
        <f t="shared" si="274"/>
        <v>0.47333333333333338</v>
      </c>
      <c r="CF743" s="114">
        <f t="shared" si="275"/>
        <v>0</v>
      </c>
      <c r="CG743" s="114">
        <f t="shared" si="276"/>
        <v>0</v>
      </c>
      <c r="CH743" s="114">
        <f t="shared" si="277"/>
        <v>0</v>
      </c>
      <c r="CI743"/>
      <c r="CJ743" s="114">
        <f t="shared" si="273"/>
        <v>92</v>
      </c>
      <c r="CK743" s="114">
        <f t="shared" si="278"/>
        <v>17</v>
      </c>
      <c r="CL743" s="114">
        <f t="shared" si="278"/>
        <v>18</v>
      </c>
      <c r="CM743" s="114">
        <f t="shared" si="278"/>
        <v>19</v>
      </c>
      <c r="CN743" s="114">
        <f t="shared" si="278"/>
        <v>20</v>
      </c>
    </row>
    <row r="744" spans="13:92" x14ac:dyDescent="0.25"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 s="114">
        <f t="shared" si="274"/>
        <v>0.47333333333333338</v>
      </c>
      <c r="CF744" s="114">
        <f t="shared" si="275"/>
        <v>0</v>
      </c>
      <c r="CG744" s="114">
        <f t="shared" si="276"/>
        <v>0</v>
      </c>
      <c r="CH744" s="114">
        <f t="shared" si="277"/>
        <v>0</v>
      </c>
      <c r="CI744"/>
      <c r="CJ744" s="114">
        <f t="shared" si="273"/>
        <v>92</v>
      </c>
      <c r="CK744" s="114">
        <f t="shared" si="278"/>
        <v>21</v>
      </c>
      <c r="CL744" s="114">
        <f t="shared" si="278"/>
        <v>22</v>
      </c>
      <c r="CM744" s="114">
        <f t="shared" si="278"/>
        <v>23</v>
      </c>
      <c r="CN744" s="114">
        <f t="shared" si="278"/>
        <v>24</v>
      </c>
    </row>
    <row r="745" spans="13:92" x14ac:dyDescent="0.25"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 s="114">
        <f t="shared" si="274"/>
        <v>0.47333333333333338</v>
      </c>
      <c r="CF745" s="114">
        <f t="shared" si="275"/>
        <v>0</v>
      </c>
      <c r="CG745" s="114">
        <f t="shared" si="276"/>
        <v>0</v>
      </c>
      <c r="CH745" s="114">
        <f t="shared" si="277"/>
        <v>0</v>
      </c>
      <c r="CI745"/>
      <c r="CJ745" s="114">
        <f t="shared" si="273"/>
        <v>92</v>
      </c>
      <c r="CK745" s="114">
        <f t="shared" si="278"/>
        <v>25</v>
      </c>
      <c r="CL745" s="114">
        <f t="shared" si="278"/>
        <v>26</v>
      </c>
      <c r="CM745" s="114">
        <f t="shared" si="278"/>
        <v>27</v>
      </c>
      <c r="CN745" s="114">
        <f t="shared" si="278"/>
        <v>28</v>
      </c>
    </row>
    <row r="746" spans="13:92" x14ac:dyDescent="0.25"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 s="114">
        <f t="shared" si="274"/>
        <v>0.47333333333333338</v>
      </c>
      <c r="CF746" s="114">
        <f t="shared" si="275"/>
        <v>0</v>
      </c>
      <c r="CG746" s="114">
        <f t="shared" si="276"/>
        <v>0</v>
      </c>
      <c r="CH746" s="114">
        <f t="shared" si="277"/>
        <v>0</v>
      </c>
      <c r="CI746"/>
      <c r="CJ746" s="114">
        <f t="shared" si="273"/>
        <v>92</v>
      </c>
      <c r="CK746" s="114">
        <f t="shared" si="278"/>
        <v>29</v>
      </c>
      <c r="CL746" s="114">
        <f t="shared" si="278"/>
        <v>30</v>
      </c>
      <c r="CM746" s="114">
        <f t="shared" si="278"/>
        <v>31</v>
      </c>
      <c r="CN746" s="114">
        <f t="shared" si="278"/>
        <v>32</v>
      </c>
    </row>
    <row r="747" spans="13:92" x14ac:dyDescent="0.25"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 s="114">
        <f t="shared" si="274"/>
        <v>0.47333333333333338</v>
      </c>
      <c r="CF747" s="114">
        <f t="shared" si="275"/>
        <v>0</v>
      </c>
      <c r="CG747" s="114">
        <f t="shared" si="276"/>
        <v>0</v>
      </c>
      <c r="CH747" s="114">
        <f t="shared" si="277"/>
        <v>0</v>
      </c>
      <c r="CI747"/>
      <c r="CJ747" s="114">
        <f t="shared" si="273"/>
        <v>93</v>
      </c>
      <c r="CK747" s="114">
        <f t="shared" si="278"/>
        <v>1</v>
      </c>
      <c r="CL747" s="114">
        <f t="shared" si="278"/>
        <v>2</v>
      </c>
      <c r="CM747" s="114">
        <f t="shared" si="278"/>
        <v>3</v>
      </c>
      <c r="CN747" s="114">
        <f t="shared" si="278"/>
        <v>4</v>
      </c>
    </row>
    <row r="748" spans="13:92" x14ac:dyDescent="0.25"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 s="114">
        <f t="shared" si="274"/>
        <v>0.47333333333333338</v>
      </c>
      <c r="CF748" s="114">
        <f t="shared" si="275"/>
        <v>0</v>
      </c>
      <c r="CG748" s="114">
        <f t="shared" si="276"/>
        <v>0</v>
      </c>
      <c r="CH748" s="114">
        <f t="shared" si="277"/>
        <v>0</v>
      </c>
      <c r="CI748"/>
      <c r="CJ748" s="114">
        <f t="shared" si="273"/>
        <v>93</v>
      </c>
      <c r="CK748" s="114">
        <f t="shared" si="278"/>
        <v>5</v>
      </c>
      <c r="CL748" s="114">
        <f t="shared" si="278"/>
        <v>6</v>
      </c>
      <c r="CM748" s="114">
        <f t="shared" si="278"/>
        <v>7</v>
      </c>
      <c r="CN748" s="114">
        <f t="shared" si="278"/>
        <v>8</v>
      </c>
    </row>
    <row r="749" spans="13:92" x14ac:dyDescent="0.25"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 s="114">
        <f t="shared" si="274"/>
        <v>0.47333333333333338</v>
      </c>
      <c r="CF749" s="114">
        <f t="shared" si="275"/>
        <v>0</v>
      </c>
      <c r="CG749" s="114">
        <f t="shared" si="276"/>
        <v>0</v>
      </c>
      <c r="CH749" s="114">
        <f t="shared" si="277"/>
        <v>0</v>
      </c>
      <c r="CI749"/>
      <c r="CJ749" s="114">
        <f t="shared" si="273"/>
        <v>93</v>
      </c>
      <c r="CK749" s="114">
        <f t="shared" si="278"/>
        <v>9</v>
      </c>
      <c r="CL749" s="114">
        <f t="shared" si="278"/>
        <v>10</v>
      </c>
      <c r="CM749" s="114">
        <f t="shared" si="278"/>
        <v>11</v>
      </c>
      <c r="CN749" s="114">
        <f t="shared" si="278"/>
        <v>12</v>
      </c>
    </row>
    <row r="750" spans="13:92" x14ac:dyDescent="0.25"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 s="114">
        <f t="shared" si="274"/>
        <v>0.47333333333333338</v>
      </c>
      <c r="CF750" s="114">
        <f t="shared" si="275"/>
        <v>0</v>
      </c>
      <c r="CG750" s="114">
        <f t="shared" si="276"/>
        <v>0</v>
      </c>
      <c r="CH750" s="114">
        <f t="shared" si="277"/>
        <v>0</v>
      </c>
      <c r="CI750"/>
      <c r="CJ750" s="114">
        <f t="shared" si="273"/>
        <v>93</v>
      </c>
      <c r="CK750" s="114">
        <f t="shared" si="278"/>
        <v>13</v>
      </c>
      <c r="CL750" s="114">
        <f t="shared" si="278"/>
        <v>14</v>
      </c>
      <c r="CM750" s="114">
        <f t="shared" si="278"/>
        <v>15</v>
      </c>
      <c r="CN750" s="114">
        <f t="shared" si="278"/>
        <v>16</v>
      </c>
    </row>
    <row r="751" spans="13:92" x14ac:dyDescent="0.25"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 s="114">
        <f t="shared" si="274"/>
        <v>0.47333333333333338</v>
      </c>
      <c r="CF751" s="114">
        <f t="shared" si="275"/>
        <v>0</v>
      </c>
      <c r="CG751" s="114">
        <f t="shared" si="276"/>
        <v>0</v>
      </c>
      <c r="CH751" s="114">
        <f t="shared" si="277"/>
        <v>0</v>
      </c>
      <c r="CI751"/>
      <c r="CJ751" s="114">
        <f t="shared" si="273"/>
        <v>93</v>
      </c>
      <c r="CK751" s="114">
        <f t="shared" ref="CK751:CN770" si="279">CK743</f>
        <v>17</v>
      </c>
      <c r="CL751" s="114">
        <f t="shared" si="279"/>
        <v>18</v>
      </c>
      <c r="CM751" s="114">
        <f t="shared" si="279"/>
        <v>19</v>
      </c>
      <c r="CN751" s="114">
        <f t="shared" si="279"/>
        <v>20</v>
      </c>
    </row>
    <row r="752" spans="13:92" x14ac:dyDescent="0.25"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 s="114">
        <f t="shared" si="274"/>
        <v>0.47333333333333338</v>
      </c>
      <c r="CF752" s="114">
        <f t="shared" si="275"/>
        <v>0</v>
      </c>
      <c r="CG752" s="114">
        <f t="shared" si="276"/>
        <v>0</v>
      </c>
      <c r="CH752" s="114">
        <f t="shared" si="277"/>
        <v>0</v>
      </c>
      <c r="CI752"/>
      <c r="CJ752" s="114">
        <f t="shared" si="273"/>
        <v>93</v>
      </c>
      <c r="CK752" s="114">
        <f t="shared" si="279"/>
        <v>21</v>
      </c>
      <c r="CL752" s="114">
        <f t="shared" si="279"/>
        <v>22</v>
      </c>
      <c r="CM752" s="114">
        <f t="shared" si="279"/>
        <v>23</v>
      </c>
      <c r="CN752" s="114">
        <f t="shared" si="279"/>
        <v>24</v>
      </c>
    </row>
    <row r="753" spans="13:92" x14ac:dyDescent="0.25"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 s="114">
        <f t="shared" si="274"/>
        <v>0.47333333333333338</v>
      </c>
      <c r="CF753" s="114">
        <f t="shared" si="275"/>
        <v>0</v>
      </c>
      <c r="CG753" s="114">
        <f t="shared" si="276"/>
        <v>0</v>
      </c>
      <c r="CH753" s="114">
        <f t="shared" si="277"/>
        <v>0</v>
      </c>
      <c r="CI753"/>
      <c r="CJ753" s="114">
        <f t="shared" si="273"/>
        <v>93</v>
      </c>
      <c r="CK753" s="114">
        <f t="shared" si="279"/>
        <v>25</v>
      </c>
      <c r="CL753" s="114">
        <f t="shared" si="279"/>
        <v>26</v>
      </c>
      <c r="CM753" s="114">
        <f t="shared" si="279"/>
        <v>27</v>
      </c>
      <c r="CN753" s="114">
        <f t="shared" si="279"/>
        <v>28</v>
      </c>
    </row>
    <row r="754" spans="13:92" x14ac:dyDescent="0.25"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 s="114">
        <f t="shared" si="274"/>
        <v>0.47333333333333338</v>
      </c>
      <c r="CF754" s="114">
        <f t="shared" si="275"/>
        <v>0</v>
      </c>
      <c r="CG754" s="114">
        <f t="shared" si="276"/>
        <v>0</v>
      </c>
      <c r="CH754" s="114">
        <f t="shared" si="277"/>
        <v>0</v>
      </c>
      <c r="CI754"/>
      <c r="CJ754" s="114">
        <f t="shared" si="273"/>
        <v>93</v>
      </c>
      <c r="CK754" s="114">
        <f t="shared" si="279"/>
        <v>29</v>
      </c>
      <c r="CL754" s="114">
        <f t="shared" si="279"/>
        <v>30</v>
      </c>
      <c r="CM754" s="114">
        <f t="shared" si="279"/>
        <v>31</v>
      </c>
      <c r="CN754" s="114">
        <f t="shared" si="279"/>
        <v>32</v>
      </c>
    </row>
    <row r="755" spans="13:92" x14ac:dyDescent="0.25"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 s="114">
        <f t="shared" si="274"/>
        <v>0.47333333333333338</v>
      </c>
      <c r="CF755" s="114">
        <f t="shared" si="275"/>
        <v>0</v>
      </c>
      <c r="CG755" s="114">
        <f t="shared" si="276"/>
        <v>0</v>
      </c>
      <c r="CH755" s="114">
        <f t="shared" si="277"/>
        <v>0</v>
      </c>
      <c r="CI755"/>
      <c r="CJ755" s="114">
        <f t="shared" si="273"/>
        <v>94</v>
      </c>
      <c r="CK755" s="114">
        <f t="shared" si="279"/>
        <v>1</v>
      </c>
      <c r="CL755" s="114">
        <f t="shared" si="279"/>
        <v>2</v>
      </c>
      <c r="CM755" s="114">
        <f t="shared" si="279"/>
        <v>3</v>
      </c>
      <c r="CN755" s="114">
        <f t="shared" si="279"/>
        <v>4</v>
      </c>
    </row>
    <row r="756" spans="13:92" x14ac:dyDescent="0.25"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 s="114">
        <f t="shared" si="274"/>
        <v>0.47333333333333338</v>
      </c>
      <c r="CF756" s="114">
        <f t="shared" si="275"/>
        <v>0</v>
      </c>
      <c r="CG756" s="114">
        <f t="shared" si="276"/>
        <v>0</v>
      </c>
      <c r="CH756" s="114">
        <f t="shared" si="277"/>
        <v>0</v>
      </c>
      <c r="CI756"/>
      <c r="CJ756" s="114">
        <f t="shared" si="273"/>
        <v>94</v>
      </c>
      <c r="CK756" s="114">
        <f t="shared" si="279"/>
        <v>5</v>
      </c>
      <c r="CL756" s="114">
        <f t="shared" si="279"/>
        <v>6</v>
      </c>
      <c r="CM756" s="114">
        <f t="shared" si="279"/>
        <v>7</v>
      </c>
      <c r="CN756" s="114">
        <f t="shared" si="279"/>
        <v>8</v>
      </c>
    </row>
    <row r="757" spans="13:92" x14ac:dyDescent="0.25"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 s="114">
        <f t="shared" si="274"/>
        <v>0.47333333333333338</v>
      </c>
      <c r="CF757" s="114">
        <f t="shared" si="275"/>
        <v>0</v>
      </c>
      <c r="CG757" s="114">
        <f t="shared" si="276"/>
        <v>0</v>
      </c>
      <c r="CH757" s="114">
        <f t="shared" si="277"/>
        <v>0</v>
      </c>
      <c r="CI757"/>
      <c r="CJ757" s="114">
        <f t="shared" si="273"/>
        <v>94</v>
      </c>
      <c r="CK757" s="114">
        <f t="shared" si="279"/>
        <v>9</v>
      </c>
      <c r="CL757" s="114">
        <f t="shared" si="279"/>
        <v>10</v>
      </c>
      <c r="CM757" s="114">
        <f t="shared" si="279"/>
        <v>11</v>
      </c>
      <c r="CN757" s="114">
        <f t="shared" si="279"/>
        <v>12</v>
      </c>
    </row>
    <row r="758" spans="13:92" x14ac:dyDescent="0.25"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 s="114">
        <f t="shared" si="274"/>
        <v>0.47333333333333338</v>
      </c>
      <c r="CF758" s="114">
        <f t="shared" si="275"/>
        <v>0</v>
      </c>
      <c r="CG758" s="114">
        <f t="shared" si="276"/>
        <v>0</v>
      </c>
      <c r="CH758" s="114">
        <f t="shared" si="277"/>
        <v>0</v>
      </c>
      <c r="CI758"/>
      <c r="CJ758" s="114">
        <f t="shared" si="273"/>
        <v>94</v>
      </c>
      <c r="CK758" s="114">
        <f t="shared" si="279"/>
        <v>13</v>
      </c>
      <c r="CL758" s="114">
        <f t="shared" si="279"/>
        <v>14</v>
      </c>
      <c r="CM758" s="114">
        <f t="shared" si="279"/>
        <v>15</v>
      </c>
      <c r="CN758" s="114">
        <f t="shared" si="279"/>
        <v>16</v>
      </c>
    </row>
    <row r="759" spans="13:92" x14ac:dyDescent="0.25"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 s="114">
        <f t="shared" ref="CE759:CE822" si="280">INDEX($AW$11:$CB$120,$CJ759,CN759)</f>
        <v>0.47333333333333338</v>
      </c>
      <c r="CF759" s="114">
        <f t="shared" ref="CF759:CF822" si="281">INDEX($AW$11:$CB$120,$CJ759,CK759)</f>
        <v>0</v>
      </c>
      <c r="CG759" s="114">
        <f t="shared" ref="CG759:CG822" si="282">INDEX($AW$11:$CB$120,$CJ759,CL759)</f>
        <v>0</v>
      </c>
      <c r="CH759" s="114">
        <f t="shared" ref="CH759:CH822" si="283">INDEX($AW$11:$CB$120,$CJ759,CM759)</f>
        <v>0</v>
      </c>
      <c r="CI759"/>
      <c r="CJ759" s="114">
        <f t="shared" si="273"/>
        <v>94</v>
      </c>
      <c r="CK759" s="114">
        <f t="shared" si="279"/>
        <v>17</v>
      </c>
      <c r="CL759" s="114">
        <f t="shared" si="279"/>
        <v>18</v>
      </c>
      <c r="CM759" s="114">
        <f t="shared" si="279"/>
        <v>19</v>
      </c>
      <c r="CN759" s="114">
        <f t="shared" si="279"/>
        <v>20</v>
      </c>
    </row>
    <row r="760" spans="13:92" x14ac:dyDescent="0.25"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 s="114">
        <f t="shared" si="280"/>
        <v>0.47333333333333338</v>
      </c>
      <c r="CF760" s="114">
        <f t="shared" si="281"/>
        <v>0</v>
      </c>
      <c r="CG760" s="114">
        <f t="shared" si="282"/>
        <v>0</v>
      </c>
      <c r="CH760" s="114">
        <f t="shared" si="283"/>
        <v>0</v>
      </c>
      <c r="CI760"/>
      <c r="CJ760" s="114">
        <f t="shared" si="273"/>
        <v>94</v>
      </c>
      <c r="CK760" s="114">
        <f t="shared" si="279"/>
        <v>21</v>
      </c>
      <c r="CL760" s="114">
        <f t="shared" si="279"/>
        <v>22</v>
      </c>
      <c r="CM760" s="114">
        <f t="shared" si="279"/>
        <v>23</v>
      </c>
      <c r="CN760" s="114">
        <f t="shared" si="279"/>
        <v>24</v>
      </c>
    </row>
    <row r="761" spans="13:92" x14ac:dyDescent="0.25"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 s="114">
        <f t="shared" si="280"/>
        <v>0.47333333333333338</v>
      </c>
      <c r="CF761" s="114">
        <f t="shared" si="281"/>
        <v>0</v>
      </c>
      <c r="CG761" s="114">
        <f t="shared" si="282"/>
        <v>0</v>
      </c>
      <c r="CH761" s="114">
        <f t="shared" si="283"/>
        <v>0</v>
      </c>
      <c r="CI761"/>
      <c r="CJ761" s="114">
        <f t="shared" si="273"/>
        <v>94</v>
      </c>
      <c r="CK761" s="114">
        <f t="shared" si="279"/>
        <v>25</v>
      </c>
      <c r="CL761" s="114">
        <f t="shared" si="279"/>
        <v>26</v>
      </c>
      <c r="CM761" s="114">
        <f t="shared" si="279"/>
        <v>27</v>
      </c>
      <c r="CN761" s="114">
        <f t="shared" si="279"/>
        <v>28</v>
      </c>
    </row>
    <row r="762" spans="13:92" x14ac:dyDescent="0.25"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 s="114">
        <f t="shared" si="280"/>
        <v>0.47333333333333338</v>
      </c>
      <c r="CF762" s="114">
        <f t="shared" si="281"/>
        <v>0</v>
      </c>
      <c r="CG762" s="114">
        <f t="shared" si="282"/>
        <v>0</v>
      </c>
      <c r="CH762" s="114">
        <f t="shared" si="283"/>
        <v>0</v>
      </c>
      <c r="CI762"/>
      <c r="CJ762" s="114">
        <f t="shared" si="273"/>
        <v>94</v>
      </c>
      <c r="CK762" s="114">
        <f t="shared" si="279"/>
        <v>29</v>
      </c>
      <c r="CL762" s="114">
        <f t="shared" si="279"/>
        <v>30</v>
      </c>
      <c r="CM762" s="114">
        <f t="shared" si="279"/>
        <v>31</v>
      </c>
      <c r="CN762" s="114">
        <f t="shared" si="279"/>
        <v>32</v>
      </c>
    </row>
    <row r="763" spans="13:92" x14ac:dyDescent="0.25"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 s="114">
        <f t="shared" si="280"/>
        <v>0.47333333333333338</v>
      </c>
      <c r="CF763" s="114">
        <f t="shared" si="281"/>
        <v>0</v>
      </c>
      <c r="CG763" s="114">
        <f t="shared" si="282"/>
        <v>0</v>
      </c>
      <c r="CH763" s="114">
        <f t="shared" si="283"/>
        <v>0</v>
      </c>
      <c r="CI763"/>
      <c r="CJ763" s="114">
        <f t="shared" si="273"/>
        <v>95</v>
      </c>
      <c r="CK763" s="114">
        <f t="shared" si="279"/>
        <v>1</v>
      </c>
      <c r="CL763" s="114">
        <f t="shared" si="279"/>
        <v>2</v>
      </c>
      <c r="CM763" s="114">
        <f t="shared" si="279"/>
        <v>3</v>
      </c>
      <c r="CN763" s="114">
        <f t="shared" si="279"/>
        <v>4</v>
      </c>
    </row>
    <row r="764" spans="13:92" x14ac:dyDescent="0.25"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 s="114">
        <f t="shared" si="280"/>
        <v>0.47333333333333338</v>
      </c>
      <c r="CF764" s="114">
        <f t="shared" si="281"/>
        <v>0</v>
      </c>
      <c r="CG764" s="114">
        <f t="shared" si="282"/>
        <v>0</v>
      </c>
      <c r="CH764" s="114">
        <f t="shared" si="283"/>
        <v>0</v>
      </c>
      <c r="CI764"/>
      <c r="CJ764" s="114">
        <f t="shared" si="273"/>
        <v>95</v>
      </c>
      <c r="CK764" s="114">
        <f t="shared" si="279"/>
        <v>5</v>
      </c>
      <c r="CL764" s="114">
        <f t="shared" si="279"/>
        <v>6</v>
      </c>
      <c r="CM764" s="114">
        <f t="shared" si="279"/>
        <v>7</v>
      </c>
      <c r="CN764" s="114">
        <f t="shared" si="279"/>
        <v>8</v>
      </c>
    </row>
    <row r="765" spans="13:92" x14ac:dyDescent="0.25"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 s="114">
        <f t="shared" si="280"/>
        <v>0.47333333333333338</v>
      </c>
      <c r="CF765" s="114">
        <f t="shared" si="281"/>
        <v>0</v>
      </c>
      <c r="CG765" s="114">
        <f t="shared" si="282"/>
        <v>0</v>
      </c>
      <c r="CH765" s="114">
        <f t="shared" si="283"/>
        <v>0</v>
      </c>
      <c r="CI765"/>
      <c r="CJ765" s="114">
        <f t="shared" si="273"/>
        <v>95</v>
      </c>
      <c r="CK765" s="114">
        <f t="shared" si="279"/>
        <v>9</v>
      </c>
      <c r="CL765" s="114">
        <f t="shared" si="279"/>
        <v>10</v>
      </c>
      <c r="CM765" s="114">
        <f t="shared" si="279"/>
        <v>11</v>
      </c>
      <c r="CN765" s="114">
        <f t="shared" si="279"/>
        <v>12</v>
      </c>
    </row>
    <row r="766" spans="13:92" x14ac:dyDescent="0.25"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 s="114">
        <f t="shared" si="280"/>
        <v>0.47333333333333338</v>
      </c>
      <c r="CF766" s="114">
        <f t="shared" si="281"/>
        <v>0</v>
      </c>
      <c r="CG766" s="114">
        <f t="shared" si="282"/>
        <v>0</v>
      </c>
      <c r="CH766" s="114">
        <f t="shared" si="283"/>
        <v>0</v>
      </c>
      <c r="CI766"/>
      <c r="CJ766" s="114">
        <f t="shared" si="273"/>
        <v>95</v>
      </c>
      <c r="CK766" s="114">
        <f t="shared" si="279"/>
        <v>13</v>
      </c>
      <c r="CL766" s="114">
        <f t="shared" si="279"/>
        <v>14</v>
      </c>
      <c r="CM766" s="114">
        <f t="shared" si="279"/>
        <v>15</v>
      </c>
      <c r="CN766" s="114">
        <f t="shared" si="279"/>
        <v>16</v>
      </c>
    </row>
    <row r="767" spans="13:92" x14ac:dyDescent="0.25"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 s="114">
        <f t="shared" si="280"/>
        <v>0.47333333333333338</v>
      </c>
      <c r="CF767" s="114">
        <f t="shared" si="281"/>
        <v>0</v>
      </c>
      <c r="CG767" s="114">
        <f t="shared" si="282"/>
        <v>0</v>
      </c>
      <c r="CH767" s="114">
        <f t="shared" si="283"/>
        <v>0</v>
      </c>
      <c r="CI767"/>
      <c r="CJ767" s="114">
        <f t="shared" si="273"/>
        <v>95</v>
      </c>
      <c r="CK767" s="114">
        <f t="shared" si="279"/>
        <v>17</v>
      </c>
      <c r="CL767" s="114">
        <f t="shared" si="279"/>
        <v>18</v>
      </c>
      <c r="CM767" s="114">
        <f t="shared" si="279"/>
        <v>19</v>
      </c>
      <c r="CN767" s="114">
        <f t="shared" si="279"/>
        <v>20</v>
      </c>
    </row>
    <row r="768" spans="13:92" x14ac:dyDescent="0.25"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 s="114">
        <f t="shared" si="280"/>
        <v>0.47333333333333338</v>
      </c>
      <c r="CF768" s="114">
        <f t="shared" si="281"/>
        <v>0</v>
      </c>
      <c r="CG768" s="114">
        <f t="shared" si="282"/>
        <v>0</v>
      </c>
      <c r="CH768" s="114">
        <f t="shared" si="283"/>
        <v>0</v>
      </c>
      <c r="CI768"/>
      <c r="CJ768" s="114">
        <f t="shared" si="273"/>
        <v>95</v>
      </c>
      <c r="CK768" s="114">
        <f t="shared" si="279"/>
        <v>21</v>
      </c>
      <c r="CL768" s="114">
        <f t="shared" si="279"/>
        <v>22</v>
      </c>
      <c r="CM768" s="114">
        <f t="shared" si="279"/>
        <v>23</v>
      </c>
      <c r="CN768" s="114">
        <f t="shared" si="279"/>
        <v>24</v>
      </c>
    </row>
    <row r="769" spans="13:92" x14ac:dyDescent="0.25"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 s="114">
        <f t="shared" si="280"/>
        <v>0.47333333333333338</v>
      </c>
      <c r="CF769" s="114">
        <f t="shared" si="281"/>
        <v>0</v>
      </c>
      <c r="CG769" s="114">
        <f t="shared" si="282"/>
        <v>0</v>
      </c>
      <c r="CH769" s="114">
        <f t="shared" si="283"/>
        <v>0</v>
      </c>
      <c r="CI769"/>
      <c r="CJ769" s="114">
        <f t="shared" si="273"/>
        <v>95</v>
      </c>
      <c r="CK769" s="114">
        <f t="shared" si="279"/>
        <v>25</v>
      </c>
      <c r="CL769" s="114">
        <f t="shared" si="279"/>
        <v>26</v>
      </c>
      <c r="CM769" s="114">
        <f t="shared" si="279"/>
        <v>27</v>
      </c>
      <c r="CN769" s="114">
        <f t="shared" si="279"/>
        <v>28</v>
      </c>
    </row>
    <row r="770" spans="13:92" x14ac:dyDescent="0.25"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 s="114">
        <f t="shared" si="280"/>
        <v>0.47333333333333338</v>
      </c>
      <c r="CF770" s="114">
        <f t="shared" si="281"/>
        <v>0</v>
      </c>
      <c r="CG770" s="114">
        <f t="shared" si="282"/>
        <v>0</v>
      </c>
      <c r="CH770" s="114">
        <f t="shared" si="283"/>
        <v>0</v>
      </c>
      <c r="CI770"/>
      <c r="CJ770" s="114">
        <f t="shared" si="273"/>
        <v>95</v>
      </c>
      <c r="CK770" s="114">
        <f t="shared" si="279"/>
        <v>29</v>
      </c>
      <c r="CL770" s="114">
        <f t="shared" si="279"/>
        <v>30</v>
      </c>
      <c r="CM770" s="114">
        <f t="shared" si="279"/>
        <v>31</v>
      </c>
      <c r="CN770" s="114">
        <f t="shared" si="279"/>
        <v>32</v>
      </c>
    </row>
    <row r="771" spans="13:92" x14ac:dyDescent="0.25"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 s="114">
        <f t="shared" si="280"/>
        <v>0.47333333333333338</v>
      </c>
      <c r="CF771" s="114">
        <f t="shared" si="281"/>
        <v>0</v>
      </c>
      <c r="CG771" s="114">
        <f t="shared" si="282"/>
        <v>0</v>
      </c>
      <c r="CH771" s="114">
        <f t="shared" si="283"/>
        <v>0</v>
      </c>
      <c r="CI771"/>
      <c r="CJ771" s="114">
        <f t="shared" si="273"/>
        <v>96</v>
      </c>
      <c r="CK771" s="114">
        <f t="shared" ref="CK771:CN790" si="284">CK763</f>
        <v>1</v>
      </c>
      <c r="CL771" s="114">
        <f t="shared" si="284"/>
        <v>2</v>
      </c>
      <c r="CM771" s="114">
        <f t="shared" si="284"/>
        <v>3</v>
      </c>
      <c r="CN771" s="114">
        <f t="shared" si="284"/>
        <v>4</v>
      </c>
    </row>
    <row r="772" spans="13:92" x14ac:dyDescent="0.25"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 s="114">
        <f t="shared" si="280"/>
        <v>0.47333333333333338</v>
      </c>
      <c r="CF772" s="114">
        <f t="shared" si="281"/>
        <v>0</v>
      </c>
      <c r="CG772" s="114">
        <f t="shared" si="282"/>
        <v>0</v>
      </c>
      <c r="CH772" s="114">
        <f t="shared" si="283"/>
        <v>0</v>
      </c>
      <c r="CI772"/>
      <c r="CJ772" s="114">
        <f t="shared" si="273"/>
        <v>96</v>
      </c>
      <c r="CK772" s="114">
        <f t="shared" si="284"/>
        <v>5</v>
      </c>
      <c r="CL772" s="114">
        <f t="shared" si="284"/>
        <v>6</v>
      </c>
      <c r="CM772" s="114">
        <f t="shared" si="284"/>
        <v>7</v>
      </c>
      <c r="CN772" s="114">
        <f t="shared" si="284"/>
        <v>8</v>
      </c>
    </row>
    <row r="773" spans="13:92" x14ac:dyDescent="0.25"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 s="114">
        <f t="shared" si="280"/>
        <v>0.47333333333333338</v>
      </c>
      <c r="CF773" s="114">
        <f t="shared" si="281"/>
        <v>0</v>
      </c>
      <c r="CG773" s="114">
        <f t="shared" si="282"/>
        <v>0</v>
      </c>
      <c r="CH773" s="114">
        <f t="shared" si="283"/>
        <v>0</v>
      </c>
      <c r="CI773"/>
      <c r="CJ773" s="114">
        <f t="shared" si="273"/>
        <v>96</v>
      </c>
      <c r="CK773" s="114">
        <f t="shared" si="284"/>
        <v>9</v>
      </c>
      <c r="CL773" s="114">
        <f t="shared" si="284"/>
        <v>10</v>
      </c>
      <c r="CM773" s="114">
        <f t="shared" si="284"/>
        <v>11</v>
      </c>
      <c r="CN773" s="114">
        <f t="shared" si="284"/>
        <v>12</v>
      </c>
    </row>
    <row r="774" spans="13:92" x14ac:dyDescent="0.25"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 s="114">
        <f t="shared" si="280"/>
        <v>0.47333333333333338</v>
      </c>
      <c r="CF774" s="114">
        <f t="shared" si="281"/>
        <v>0</v>
      </c>
      <c r="CG774" s="114">
        <f t="shared" si="282"/>
        <v>0</v>
      </c>
      <c r="CH774" s="114">
        <f t="shared" si="283"/>
        <v>0</v>
      </c>
      <c r="CI774"/>
      <c r="CJ774" s="114">
        <f t="shared" si="273"/>
        <v>96</v>
      </c>
      <c r="CK774" s="114">
        <f t="shared" si="284"/>
        <v>13</v>
      </c>
      <c r="CL774" s="114">
        <f t="shared" si="284"/>
        <v>14</v>
      </c>
      <c r="CM774" s="114">
        <f t="shared" si="284"/>
        <v>15</v>
      </c>
      <c r="CN774" s="114">
        <f t="shared" si="284"/>
        <v>16</v>
      </c>
    </row>
    <row r="775" spans="13:92" x14ac:dyDescent="0.25"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 s="114">
        <f t="shared" si="280"/>
        <v>0.47333333333333338</v>
      </c>
      <c r="CF775" s="114">
        <f t="shared" si="281"/>
        <v>0</v>
      </c>
      <c r="CG775" s="114">
        <f t="shared" si="282"/>
        <v>0</v>
      </c>
      <c r="CH775" s="114">
        <f t="shared" si="283"/>
        <v>0</v>
      </c>
      <c r="CI775"/>
      <c r="CJ775" s="114">
        <f t="shared" si="273"/>
        <v>96</v>
      </c>
      <c r="CK775" s="114">
        <f t="shared" si="284"/>
        <v>17</v>
      </c>
      <c r="CL775" s="114">
        <f t="shared" si="284"/>
        <v>18</v>
      </c>
      <c r="CM775" s="114">
        <f t="shared" si="284"/>
        <v>19</v>
      </c>
      <c r="CN775" s="114">
        <f t="shared" si="284"/>
        <v>20</v>
      </c>
    </row>
    <row r="776" spans="13:92" x14ac:dyDescent="0.25"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 s="114">
        <f t="shared" si="280"/>
        <v>0.47333333333333338</v>
      </c>
      <c r="CF776" s="114">
        <f t="shared" si="281"/>
        <v>0</v>
      </c>
      <c r="CG776" s="114">
        <f t="shared" si="282"/>
        <v>0</v>
      </c>
      <c r="CH776" s="114">
        <f t="shared" si="283"/>
        <v>0</v>
      </c>
      <c r="CI776"/>
      <c r="CJ776" s="114">
        <f t="shared" si="273"/>
        <v>96</v>
      </c>
      <c r="CK776" s="114">
        <f t="shared" si="284"/>
        <v>21</v>
      </c>
      <c r="CL776" s="114">
        <f t="shared" si="284"/>
        <v>22</v>
      </c>
      <c r="CM776" s="114">
        <f t="shared" si="284"/>
        <v>23</v>
      </c>
      <c r="CN776" s="114">
        <f t="shared" si="284"/>
        <v>24</v>
      </c>
    </row>
    <row r="777" spans="13:92" x14ac:dyDescent="0.25"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 s="114">
        <f t="shared" si="280"/>
        <v>0.47333333333333338</v>
      </c>
      <c r="CF777" s="114">
        <f t="shared" si="281"/>
        <v>0</v>
      </c>
      <c r="CG777" s="114">
        <f t="shared" si="282"/>
        <v>0</v>
      </c>
      <c r="CH777" s="114">
        <f t="shared" si="283"/>
        <v>0</v>
      </c>
      <c r="CI777"/>
      <c r="CJ777" s="114">
        <f t="shared" si="273"/>
        <v>96</v>
      </c>
      <c r="CK777" s="114">
        <f t="shared" si="284"/>
        <v>25</v>
      </c>
      <c r="CL777" s="114">
        <f t="shared" si="284"/>
        <v>26</v>
      </c>
      <c r="CM777" s="114">
        <f t="shared" si="284"/>
        <v>27</v>
      </c>
      <c r="CN777" s="114">
        <f t="shared" si="284"/>
        <v>28</v>
      </c>
    </row>
    <row r="778" spans="13:92" x14ac:dyDescent="0.25"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 s="114">
        <f t="shared" si="280"/>
        <v>0.47333333333333338</v>
      </c>
      <c r="CF778" s="114">
        <f t="shared" si="281"/>
        <v>0</v>
      </c>
      <c r="CG778" s="114">
        <f t="shared" si="282"/>
        <v>0</v>
      </c>
      <c r="CH778" s="114">
        <f t="shared" si="283"/>
        <v>0</v>
      </c>
      <c r="CI778"/>
      <c r="CJ778" s="114">
        <f t="shared" si="273"/>
        <v>96</v>
      </c>
      <c r="CK778" s="114">
        <f t="shared" si="284"/>
        <v>29</v>
      </c>
      <c r="CL778" s="114">
        <f t="shared" si="284"/>
        <v>30</v>
      </c>
      <c r="CM778" s="114">
        <f t="shared" si="284"/>
        <v>31</v>
      </c>
      <c r="CN778" s="114">
        <f t="shared" si="284"/>
        <v>32</v>
      </c>
    </row>
    <row r="779" spans="13:92" x14ac:dyDescent="0.25"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 s="114">
        <f t="shared" si="280"/>
        <v>0.47333333333333338</v>
      </c>
      <c r="CF779" s="114">
        <f t="shared" si="281"/>
        <v>0</v>
      </c>
      <c r="CG779" s="114">
        <f t="shared" si="282"/>
        <v>0</v>
      </c>
      <c r="CH779" s="114">
        <f t="shared" si="283"/>
        <v>0</v>
      </c>
      <c r="CI779"/>
      <c r="CJ779" s="114">
        <f>CJ699+10</f>
        <v>97</v>
      </c>
      <c r="CK779" s="114">
        <f t="shared" si="284"/>
        <v>1</v>
      </c>
      <c r="CL779" s="114">
        <f t="shared" si="284"/>
        <v>2</v>
      </c>
      <c r="CM779" s="114">
        <f t="shared" si="284"/>
        <v>3</v>
      </c>
      <c r="CN779" s="114">
        <f t="shared" si="284"/>
        <v>4</v>
      </c>
    </row>
    <row r="780" spans="13:92" x14ac:dyDescent="0.25"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 s="114">
        <f t="shared" si="280"/>
        <v>0.47333333333333338</v>
      </c>
      <c r="CF780" s="114">
        <f t="shared" si="281"/>
        <v>0</v>
      </c>
      <c r="CG780" s="114">
        <f t="shared" si="282"/>
        <v>0</v>
      </c>
      <c r="CH780" s="114">
        <f t="shared" si="283"/>
        <v>0</v>
      </c>
      <c r="CI780"/>
      <c r="CJ780" s="114">
        <f t="shared" si="273"/>
        <v>97</v>
      </c>
      <c r="CK780" s="114">
        <f t="shared" si="284"/>
        <v>5</v>
      </c>
      <c r="CL780" s="114">
        <f t="shared" si="284"/>
        <v>6</v>
      </c>
      <c r="CM780" s="114">
        <f t="shared" si="284"/>
        <v>7</v>
      </c>
      <c r="CN780" s="114">
        <f t="shared" si="284"/>
        <v>8</v>
      </c>
    </row>
    <row r="781" spans="13:92" x14ac:dyDescent="0.25"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 s="114">
        <f t="shared" si="280"/>
        <v>0.47333333333333338</v>
      </c>
      <c r="CF781" s="114">
        <f t="shared" si="281"/>
        <v>0</v>
      </c>
      <c r="CG781" s="114">
        <f t="shared" si="282"/>
        <v>0</v>
      </c>
      <c r="CH781" s="114">
        <f t="shared" si="283"/>
        <v>0</v>
      </c>
      <c r="CI781"/>
      <c r="CJ781" s="114">
        <f t="shared" ref="CJ781:CJ844" si="285">CJ701+10</f>
        <v>97</v>
      </c>
      <c r="CK781" s="114">
        <f t="shared" si="284"/>
        <v>9</v>
      </c>
      <c r="CL781" s="114">
        <f t="shared" si="284"/>
        <v>10</v>
      </c>
      <c r="CM781" s="114">
        <f t="shared" si="284"/>
        <v>11</v>
      </c>
      <c r="CN781" s="114">
        <f t="shared" si="284"/>
        <v>12</v>
      </c>
    </row>
    <row r="782" spans="13:92" x14ac:dyDescent="0.25"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 s="114">
        <f t="shared" si="280"/>
        <v>0.47333333333333338</v>
      </c>
      <c r="CF782" s="114">
        <f t="shared" si="281"/>
        <v>0</v>
      </c>
      <c r="CG782" s="114">
        <f t="shared" si="282"/>
        <v>0</v>
      </c>
      <c r="CH782" s="114">
        <f t="shared" si="283"/>
        <v>0</v>
      </c>
      <c r="CI782"/>
      <c r="CJ782" s="114">
        <f t="shared" si="285"/>
        <v>97</v>
      </c>
      <c r="CK782" s="114">
        <f t="shared" si="284"/>
        <v>13</v>
      </c>
      <c r="CL782" s="114">
        <f t="shared" si="284"/>
        <v>14</v>
      </c>
      <c r="CM782" s="114">
        <f t="shared" si="284"/>
        <v>15</v>
      </c>
      <c r="CN782" s="114">
        <f t="shared" si="284"/>
        <v>16</v>
      </c>
    </row>
    <row r="783" spans="13:92" x14ac:dyDescent="0.25"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 s="114">
        <f t="shared" si="280"/>
        <v>0.47333333333333338</v>
      </c>
      <c r="CF783" s="114">
        <f t="shared" si="281"/>
        <v>0</v>
      </c>
      <c r="CG783" s="114">
        <f t="shared" si="282"/>
        <v>0</v>
      </c>
      <c r="CH783" s="114">
        <f t="shared" si="283"/>
        <v>0</v>
      </c>
      <c r="CI783"/>
      <c r="CJ783" s="114">
        <f t="shared" si="285"/>
        <v>97</v>
      </c>
      <c r="CK783" s="114">
        <f t="shared" si="284"/>
        <v>17</v>
      </c>
      <c r="CL783" s="114">
        <f t="shared" si="284"/>
        <v>18</v>
      </c>
      <c r="CM783" s="114">
        <f t="shared" si="284"/>
        <v>19</v>
      </c>
      <c r="CN783" s="114">
        <f t="shared" si="284"/>
        <v>20</v>
      </c>
    </row>
    <row r="784" spans="13:92" x14ac:dyDescent="0.25"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 s="114">
        <f t="shared" si="280"/>
        <v>0.47333333333333338</v>
      </c>
      <c r="CF784" s="114">
        <f t="shared" si="281"/>
        <v>0</v>
      </c>
      <c r="CG784" s="114">
        <f t="shared" si="282"/>
        <v>0</v>
      </c>
      <c r="CH784" s="114">
        <f t="shared" si="283"/>
        <v>0</v>
      </c>
      <c r="CI784"/>
      <c r="CJ784" s="114">
        <f t="shared" si="285"/>
        <v>97</v>
      </c>
      <c r="CK784" s="114">
        <f t="shared" si="284"/>
        <v>21</v>
      </c>
      <c r="CL784" s="114">
        <f t="shared" si="284"/>
        <v>22</v>
      </c>
      <c r="CM784" s="114">
        <f t="shared" si="284"/>
        <v>23</v>
      </c>
      <c r="CN784" s="114">
        <f t="shared" si="284"/>
        <v>24</v>
      </c>
    </row>
    <row r="785" spans="13:92" x14ac:dyDescent="0.25"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 s="114">
        <f t="shared" si="280"/>
        <v>0.47333333333333338</v>
      </c>
      <c r="CF785" s="114">
        <f t="shared" si="281"/>
        <v>0</v>
      </c>
      <c r="CG785" s="114">
        <f t="shared" si="282"/>
        <v>0</v>
      </c>
      <c r="CH785" s="114">
        <f t="shared" si="283"/>
        <v>0</v>
      </c>
      <c r="CI785"/>
      <c r="CJ785" s="114">
        <f t="shared" si="285"/>
        <v>97</v>
      </c>
      <c r="CK785" s="114">
        <f t="shared" si="284"/>
        <v>25</v>
      </c>
      <c r="CL785" s="114">
        <f t="shared" si="284"/>
        <v>26</v>
      </c>
      <c r="CM785" s="114">
        <f t="shared" si="284"/>
        <v>27</v>
      </c>
      <c r="CN785" s="114">
        <f t="shared" si="284"/>
        <v>28</v>
      </c>
    </row>
    <row r="786" spans="13:92" x14ac:dyDescent="0.25"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 s="114">
        <f t="shared" si="280"/>
        <v>0.47333333333333338</v>
      </c>
      <c r="CF786" s="114">
        <f t="shared" si="281"/>
        <v>0</v>
      </c>
      <c r="CG786" s="114">
        <f t="shared" si="282"/>
        <v>0</v>
      </c>
      <c r="CH786" s="114">
        <f t="shared" si="283"/>
        <v>0</v>
      </c>
      <c r="CI786"/>
      <c r="CJ786" s="114">
        <f t="shared" si="285"/>
        <v>97</v>
      </c>
      <c r="CK786" s="114">
        <f t="shared" si="284"/>
        <v>29</v>
      </c>
      <c r="CL786" s="114">
        <f t="shared" si="284"/>
        <v>30</v>
      </c>
      <c r="CM786" s="114">
        <f t="shared" si="284"/>
        <v>31</v>
      </c>
      <c r="CN786" s="114">
        <f t="shared" si="284"/>
        <v>32</v>
      </c>
    </row>
    <row r="787" spans="13:92" x14ac:dyDescent="0.25"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 s="114">
        <f t="shared" si="280"/>
        <v>0.47333333333333338</v>
      </c>
      <c r="CF787" s="114">
        <f t="shared" si="281"/>
        <v>0</v>
      </c>
      <c r="CG787" s="114">
        <f t="shared" si="282"/>
        <v>0</v>
      </c>
      <c r="CH787" s="114">
        <f t="shared" si="283"/>
        <v>0</v>
      </c>
      <c r="CI787"/>
      <c r="CJ787" s="114">
        <f t="shared" si="285"/>
        <v>98</v>
      </c>
      <c r="CK787" s="114">
        <f t="shared" si="284"/>
        <v>1</v>
      </c>
      <c r="CL787" s="114">
        <f t="shared" si="284"/>
        <v>2</v>
      </c>
      <c r="CM787" s="114">
        <f t="shared" si="284"/>
        <v>3</v>
      </c>
      <c r="CN787" s="114">
        <f t="shared" si="284"/>
        <v>4</v>
      </c>
    </row>
    <row r="788" spans="13:92" x14ac:dyDescent="0.25"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 s="114">
        <f t="shared" si="280"/>
        <v>0.47333333333333338</v>
      </c>
      <c r="CF788" s="114">
        <f t="shared" si="281"/>
        <v>0</v>
      </c>
      <c r="CG788" s="114">
        <f t="shared" si="282"/>
        <v>0</v>
      </c>
      <c r="CH788" s="114">
        <f t="shared" si="283"/>
        <v>0</v>
      </c>
      <c r="CI788"/>
      <c r="CJ788" s="114">
        <f t="shared" si="285"/>
        <v>98</v>
      </c>
      <c r="CK788" s="114">
        <f t="shared" si="284"/>
        <v>5</v>
      </c>
      <c r="CL788" s="114">
        <f t="shared" si="284"/>
        <v>6</v>
      </c>
      <c r="CM788" s="114">
        <f t="shared" si="284"/>
        <v>7</v>
      </c>
      <c r="CN788" s="114">
        <f t="shared" si="284"/>
        <v>8</v>
      </c>
    </row>
    <row r="789" spans="13:92" x14ac:dyDescent="0.25"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 s="114">
        <f t="shared" si="280"/>
        <v>0.47333333333333338</v>
      </c>
      <c r="CF789" s="114">
        <f t="shared" si="281"/>
        <v>0</v>
      </c>
      <c r="CG789" s="114">
        <f t="shared" si="282"/>
        <v>0</v>
      </c>
      <c r="CH789" s="114">
        <f t="shared" si="283"/>
        <v>0</v>
      </c>
      <c r="CI789"/>
      <c r="CJ789" s="114">
        <f t="shared" si="285"/>
        <v>98</v>
      </c>
      <c r="CK789" s="114">
        <f t="shared" si="284"/>
        <v>9</v>
      </c>
      <c r="CL789" s="114">
        <f t="shared" si="284"/>
        <v>10</v>
      </c>
      <c r="CM789" s="114">
        <f t="shared" si="284"/>
        <v>11</v>
      </c>
      <c r="CN789" s="114">
        <f t="shared" si="284"/>
        <v>12</v>
      </c>
    </row>
    <row r="790" spans="13:92" x14ac:dyDescent="0.25"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 s="114">
        <f t="shared" si="280"/>
        <v>0.47333333333333338</v>
      </c>
      <c r="CF790" s="114">
        <f t="shared" si="281"/>
        <v>0</v>
      </c>
      <c r="CG790" s="114">
        <f t="shared" si="282"/>
        <v>0</v>
      </c>
      <c r="CH790" s="114">
        <f t="shared" si="283"/>
        <v>0</v>
      </c>
      <c r="CI790"/>
      <c r="CJ790" s="114">
        <f t="shared" si="285"/>
        <v>98</v>
      </c>
      <c r="CK790" s="114">
        <f t="shared" si="284"/>
        <v>13</v>
      </c>
      <c r="CL790" s="114">
        <f t="shared" si="284"/>
        <v>14</v>
      </c>
      <c r="CM790" s="114">
        <f t="shared" si="284"/>
        <v>15</v>
      </c>
      <c r="CN790" s="114">
        <f t="shared" si="284"/>
        <v>16</v>
      </c>
    </row>
    <row r="791" spans="13:92" x14ac:dyDescent="0.25"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 s="114">
        <f t="shared" si="280"/>
        <v>0.47333333333333338</v>
      </c>
      <c r="CF791" s="114">
        <f t="shared" si="281"/>
        <v>0</v>
      </c>
      <c r="CG791" s="114">
        <f t="shared" si="282"/>
        <v>0</v>
      </c>
      <c r="CH791" s="114">
        <f t="shared" si="283"/>
        <v>0</v>
      </c>
      <c r="CI791"/>
      <c r="CJ791" s="114">
        <f t="shared" si="285"/>
        <v>98</v>
      </c>
      <c r="CK791" s="114">
        <f t="shared" ref="CK791:CN810" si="286">CK783</f>
        <v>17</v>
      </c>
      <c r="CL791" s="114">
        <f t="shared" si="286"/>
        <v>18</v>
      </c>
      <c r="CM791" s="114">
        <f t="shared" si="286"/>
        <v>19</v>
      </c>
      <c r="CN791" s="114">
        <f t="shared" si="286"/>
        <v>20</v>
      </c>
    </row>
    <row r="792" spans="13:92" x14ac:dyDescent="0.25"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 s="114">
        <f t="shared" si="280"/>
        <v>0.47333333333333338</v>
      </c>
      <c r="CF792" s="114">
        <f t="shared" si="281"/>
        <v>0</v>
      </c>
      <c r="CG792" s="114">
        <f t="shared" si="282"/>
        <v>0</v>
      </c>
      <c r="CH792" s="114">
        <f t="shared" si="283"/>
        <v>0</v>
      </c>
      <c r="CI792"/>
      <c r="CJ792" s="114">
        <f t="shared" si="285"/>
        <v>98</v>
      </c>
      <c r="CK792" s="114">
        <f t="shared" si="286"/>
        <v>21</v>
      </c>
      <c r="CL792" s="114">
        <f t="shared" si="286"/>
        <v>22</v>
      </c>
      <c r="CM792" s="114">
        <f t="shared" si="286"/>
        <v>23</v>
      </c>
      <c r="CN792" s="114">
        <f t="shared" si="286"/>
        <v>24</v>
      </c>
    </row>
    <row r="793" spans="13:92" x14ac:dyDescent="0.25"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 s="114">
        <f t="shared" si="280"/>
        <v>0.47333333333333338</v>
      </c>
      <c r="CF793" s="114">
        <f t="shared" si="281"/>
        <v>0</v>
      </c>
      <c r="CG793" s="114">
        <f t="shared" si="282"/>
        <v>0</v>
      </c>
      <c r="CH793" s="114">
        <f t="shared" si="283"/>
        <v>0</v>
      </c>
      <c r="CI793"/>
      <c r="CJ793" s="114">
        <f t="shared" si="285"/>
        <v>98</v>
      </c>
      <c r="CK793" s="114">
        <f t="shared" si="286"/>
        <v>25</v>
      </c>
      <c r="CL793" s="114">
        <f t="shared" si="286"/>
        <v>26</v>
      </c>
      <c r="CM793" s="114">
        <f t="shared" si="286"/>
        <v>27</v>
      </c>
      <c r="CN793" s="114">
        <f t="shared" si="286"/>
        <v>28</v>
      </c>
    </row>
    <row r="794" spans="13:92" x14ac:dyDescent="0.25"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 s="114">
        <f t="shared" si="280"/>
        <v>0.47333333333333338</v>
      </c>
      <c r="CF794" s="114">
        <f t="shared" si="281"/>
        <v>0</v>
      </c>
      <c r="CG794" s="114">
        <f t="shared" si="282"/>
        <v>0</v>
      </c>
      <c r="CH794" s="114">
        <f t="shared" si="283"/>
        <v>0</v>
      </c>
      <c r="CI794"/>
      <c r="CJ794" s="114">
        <f t="shared" si="285"/>
        <v>98</v>
      </c>
      <c r="CK794" s="114">
        <f t="shared" si="286"/>
        <v>29</v>
      </c>
      <c r="CL794" s="114">
        <f t="shared" si="286"/>
        <v>30</v>
      </c>
      <c r="CM794" s="114">
        <f t="shared" si="286"/>
        <v>31</v>
      </c>
      <c r="CN794" s="114">
        <f t="shared" si="286"/>
        <v>32</v>
      </c>
    </row>
    <row r="795" spans="13:92" x14ac:dyDescent="0.25"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 s="114">
        <f t="shared" si="280"/>
        <v>0.47333333333333338</v>
      </c>
      <c r="CF795" s="114">
        <f t="shared" si="281"/>
        <v>0</v>
      </c>
      <c r="CG795" s="114">
        <f t="shared" si="282"/>
        <v>0</v>
      </c>
      <c r="CH795" s="114">
        <f t="shared" si="283"/>
        <v>0</v>
      </c>
      <c r="CI795"/>
      <c r="CJ795" s="114">
        <f t="shared" si="285"/>
        <v>99</v>
      </c>
      <c r="CK795" s="114">
        <f t="shared" si="286"/>
        <v>1</v>
      </c>
      <c r="CL795" s="114">
        <f t="shared" si="286"/>
        <v>2</v>
      </c>
      <c r="CM795" s="114">
        <f t="shared" si="286"/>
        <v>3</v>
      </c>
      <c r="CN795" s="114">
        <f t="shared" si="286"/>
        <v>4</v>
      </c>
    </row>
    <row r="796" spans="13:92" x14ac:dyDescent="0.25"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 s="114">
        <f t="shared" si="280"/>
        <v>0.47333333333333338</v>
      </c>
      <c r="CF796" s="114">
        <f t="shared" si="281"/>
        <v>0</v>
      </c>
      <c r="CG796" s="114">
        <f t="shared" si="282"/>
        <v>0</v>
      </c>
      <c r="CH796" s="114">
        <f t="shared" si="283"/>
        <v>0</v>
      </c>
      <c r="CI796"/>
      <c r="CJ796" s="114">
        <f t="shared" si="285"/>
        <v>99</v>
      </c>
      <c r="CK796" s="114">
        <f t="shared" si="286"/>
        <v>5</v>
      </c>
      <c r="CL796" s="114">
        <f t="shared" si="286"/>
        <v>6</v>
      </c>
      <c r="CM796" s="114">
        <f t="shared" si="286"/>
        <v>7</v>
      </c>
      <c r="CN796" s="114">
        <f t="shared" si="286"/>
        <v>8</v>
      </c>
    </row>
    <row r="797" spans="13:92" x14ac:dyDescent="0.25"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 s="114">
        <f t="shared" si="280"/>
        <v>0.47333333333333338</v>
      </c>
      <c r="CF797" s="114">
        <f t="shared" si="281"/>
        <v>0</v>
      </c>
      <c r="CG797" s="114">
        <f t="shared" si="282"/>
        <v>0</v>
      </c>
      <c r="CH797" s="114">
        <f t="shared" si="283"/>
        <v>0</v>
      </c>
      <c r="CI797"/>
      <c r="CJ797" s="114">
        <f t="shared" si="285"/>
        <v>99</v>
      </c>
      <c r="CK797" s="114">
        <f t="shared" si="286"/>
        <v>9</v>
      </c>
      <c r="CL797" s="114">
        <f t="shared" si="286"/>
        <v>10</v>
      </c>
      <c r="CM797" s="114">
        <f t="shared" si="286"/>
        <v>11</v>
      </c>
      <c r="CN797" s="114">
        <f t="shared" si="286"/>
        <v>12</v>
      </c>
    </row>
    <row r="798" spans="13:92" x14ac:dyDescent="0.25"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 s="114">
        <f t="shared" si="280"/>
        <v>0.47333333333333338</v>
      </c>
      <c r="CF798" s="114">
        <f t="shared" si="281"/>
        <v>0</v>
      </c>
      <c r="CG798" s="114">
        <f t="shared" si="282"/>
        <v>0</v>
      </c>
      <c r="CH798" s="114">
        <f t="shared" si="283"/>
        <v>0</v>
      </c>
      <c r="CI798"/>
      <c r="CJ798" s="114">
        <f t="shared" si="285"/>
        <v>99</v>
      </c>
      <c r="CK798" s="114">
        <f t="shared" si="286"/>
        <v>13</v>
      </c>
      <c r="CL798" s="114">
        <f t="shared" si="286"/>
        <v>14</v>
      </c>
      <c r="CM798" s="114">
        <f t="shared" si="286"/>
        <v>15</v>
      </c>
      <c r="CN798" s="114">
        <f t="shared" si="286"/>
        <v>16</v>
      </c>
    </row>
    <row r="799" spans="13:92" x14ac:dyDescent="0.25"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 s="114">
        <f t="shared" si="280"/>
        <v>0.47333333333333338</v>
      </c>
      <c r="CF799" s="114">
        <f t="shared" si="281"/>
        <v>0</v>
      </c>
      <c r="CG799" s="114">
        <f t="shared" si="282"/>
        <v>0</v>
      </c>
      <c r="CH799" s="114">
        <f t="shared" si="283"/>
        <v>0</v>
      </c>
      <c r="CI799"/>
      <c r="CJ799" s="114">
        <f t="shared" si="285"/>
        <v>99</v>
      </c>
      <c r="CK799" s="114">
        <f t="shared" si="286"/>
        <v>17</v>
      </c>
      <c r="CL799" s="114">
        <f t="shared" si="286"/>
        <v>18</v>
      </c>
      <c r="CM799" s="114">
        <f t="shared" si="286"/>
        <v>19</v>
      </c>
      <c r="CN799" s="114">
        <f t="shared" si="286"/>
        <v>20</v>
      </c>
    </row>
    <row r="800" spans="13:92" x14ac:dyDescent="0.25"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 s="114">
        <f t="shared" si="280"/>
        <v>0.47333333333333338</v>
      </c>
      <c r="CF800" s="114">
        <f t="shared" si="281"/>
        <v>0</v>
      </c>
      <c r="CG800" s="114">
        <f t="shared" si="282"/>
        <v>0</v>
      </c>
      <c r="CH800" s="114">
        <f t="shared" si="283"/>
        <v>0</v>
      </c>
      <c r="CI800"/>
      <c r="CJ800" s="114">
        <f t="shared" si="285"/>
        <v>99</v>
      </c>
      <c r="CK800" s="114">
        <f t="shared" si="286"/>
        <v>21</v>
      </c>
      <c r="CL800" s="114">
        <f t="shared" si="286"/>
        <v>22</v>
      </c>
      <c r="CM800" s="114">
        <f t="shared" si="286"/>
        <v>23</v>
      </c>
      <c r="CN800" s="114">
        <f t="shared" si="286"/>
        <v>24</v>
      </c>
    </row>
    <row r="801" spans="13:92" x14ac:dyDescent="0.25"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 s="114">
        <f t="shared" si="280"/>
        <v>0.47333333333333338</v>
      </c>
      <c r="CF801" s="114">
        <f t="shared" si="281"/>
        <v>0</v>
      </c>
      <c r="CG801" s="114">
        <f t="shared" si="282"/>
        <v>0</v>
      </c>
      <c r="CH801" s="114">
        <f t="shared" si="283"/>
        <v>0</v>
      </c>
      <c r="CI801"/>
      <c r="CJ801" s="114">
        <f t="shared" si="285"/>
        <v>99</v>
      </c>
      <c r="CK801" s="114">
        <f t="shared" si="286"/>
        <v>25</v>
      </c>
      <c r="CL801" s="114">
        <f t="shared" si="286"/>
        <v>26</v>
      </c>
      <c r="CM801" s="114">
        <f t="shared" si="286"/>
        <v>27</v>
      </c>
      <c r="CN801" s="114">
        <f t="shared" si="286"/>
        <v>28</v>
      </c>
    </row>
    <row r="802" spans="13:92" x14ac:dyDescent="0.25"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 s="114">
        <f t="shared" si="280"/>
        <v>0.47333333333333338</v>
      </c>
      <c r="CF802" s="114">
        <f t="shared" si="281"/>
        <v>0</v>
      </c>
      <c r="CG802" s="114">
        <f t="shared" si="282"/>
        <v>0</v>
      </c>
      <c r="CH802" s="114">
        <f t="shared" si="283"/>
        <v>0</v>
      </c>
      <c r="CI802"/>
      <c r="CJ802" s="114">
        <f t="shared" si="285"/>
        <v>99</v>
      </c>
      <c r="CK802" s="114">
        <f t="shared" si="286"/>
        <v>29</v>
      </c>
      <c r="CL802" s="114">
        <f t="shared" si="286"/>
        <v>30</v>
      </c>
      <c r="CM802" s="114">
        <f t="shared" si="286"/>
        <v>31</v>
      </c>
      <c r="CN802" s="114">
        <f t="shared" si="286"/>
        <v>32</v>
      </c>
    </row>
    <row r="803" spans="13:92" x14ac:dyDescent="0.25"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 s="114">
        <f t="shared" si="280"/>
        <v>0.47333333333333338</v>
      </c>
      <c r="CF803" s="114">
        <f t="shared" si="281"/>
        <v>0</v>
      </c>
      <c r="CG803" s="114">
        <f t="shared" si="282"/>
        <v>0</v>
      </c>
      <c r="CH803" s="114">
        <f t="shared" si="283"/>
        <v>0</v>
      </c>
      <c r="CI803"/>
      <c r="CJ803" s="114">
        <f t="shared" si="285"/>
        <v>100</v>
      </c>
      <c r="CK803" s="114">
        <f t="shared" si="286"/>
        <v>1</v>
      </c>
      <c r="CL803" s="114">
        <f t="shared" si="286"/>
        <v>2</v>
      </c>
      <c r="CM803" s="114">
        <f t="shared" si="286"/>
        <v>3</v>
      </c>
      <c r="CN803" s="114">
        <f t="shared" si="286"/>
        <v>4</v>
      </c>
    </row>
    <row r="804" spans="13:92" x14ac:dyDescent="0.25"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 s="114">
        <f t="shared" si="280"/>
        <v>0.47333333333333338</v>
      </c>
      <c r="CF804" s="114">
        <f t="shared" si="281"/>
        <v>0</v>
      </c>
      <c r="CG804" s="114">
        <f t="shared" si="282"/>
        <v>0</v>
      </c>
      <c r="CH804" s="114">
        <f t="shared" si="283"/>
        <v>0</v>
      </c>
      <c r="CI804"/>
      <c r="CJ804" s="114">
        <f t="shared" si="285"/>
        <v>100</v>
      </c>
      <c r="CK804" s="114">
        <f t="shared" si="286"/>
        <v>5</v>
      </c>
      <c r="CL804" s="114">
        <f t="shared" si="286"/>
        <v>6</v>
      </c>
      <c r="CM804" s="114">
        <f t="shared" si="286"/>
        <v>7</v>
      </c>
      <c r="CN804" s="114">
        <f t="shared" si="286"/>
        <v>8</v>
      </c>
    </row>
    <row r="805" spans="13:92" x14ac:dyDescent="0.25"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 s="114">
        <f t="shared" si="280"/>
        <v>0.47333333333333338</v>
      </c>
      <c r="CF805" s="114">
        <f t="shared" si="281"/>
        <v>0</v>
      </c>
      <c r="CG805" s="114">
        <f t="shared" si="282"/>
        <v>0</v>
      </c>
      <c r="CH805" s="114">
        <f t="shared" si="283"/>
        <v>0</v>
      </c>
      <c r="CI805"/>
      <c r="CJ805" s="114">
        <f t="shared" si="285"/>
        <v>100</v>
      </c>
      <c r="CK805" s="114">
        <f t="shared" si="286"/>
        <v>9</v>
      </c>
      <c r="CL805" s="114">
        <f t="shared" si="286"/>
        <v>10</v>
      </c>
      <c r="CM805" s="114">
        <f t="shared" si="286"/>
        <v>11</v>
      </c>
      <c r="CN805" s="114">
        <f t="shared" si="286"/>
        <v>12</v>
      </c>
    </row>
    <row r="806" spans="13:92" x14ac:dyDescent="0.25"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 s="114">
        <f t="shared" si="280"/>
        <v>0.47333333333333338</v>
      </c>
      <c r="CF806" s="114">
        <f t="shared" si="281"/>
        <v>0</v>
      </c>
      <c r="CG806" s="114">
        <f t="shared" si="282"/>
        <v>0</v>
      </c>
      <c r="CH806" s="114">
        <f t="shared" si="283"/>
        <v>0</v>
      </c>
      <c r="CI806"/>
      <c r="CJ806" s="114">
        <f t="shared" si="285"/>
        <v>100</v>
      </c>
      <c r="CK806" s="114">
        <f t="shared" si="286"/>
        <v>13</v>
      </c>
      <c r="CL806" s="114">
        <f t="shared" si="286"/>
        <v>14</v>
      </c>
      <c r="CM806" s="114">
        <f t="shared" si="286"/>
        <v>15</v>
      </c>
      <c r="CN806" s="114">
        <f t="shared" si="286"/>
        <v>16</v>
      </c>
    </row>
    <row r="807" spans="13:92" x14ac:dyDescent="0.25"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 s="114">
        <f t="shared" si="280"/>
        <v>0.47333333333333338</v>
      </c>
      <c r="CF807" s="114">
        <f t="shared" si="281"/>
        <v>0</v>
      </c>
      <c r="CG807" s="114">
        <f t="shared" si="282"/>
        <v>0</v>
      </c>
      <c r="CH807" s="114">
        <f t="shared" si="283"/>
        <v>0</v>
      </c>
      <c r="CI807"/>
      <c r="CJ807" s="114">
        <f t="shared" si="285"/>
        <v>100</v>
      </c>
      <c r="CK807" s="114">
        <f t="shared" si="286"/>
        <v>17</v>
      </c>
      <c r="CL807" s="114">
        <f t="shared" si="286"/>
        <v>18</v>
      </c>
      <c r="CM807" s="114">
        <f t="shared" si="286"/>
        <v>19</v>
      </c>
      <c r="CN807" s="114">
        <f t="shared" si="286"/>
        <v>20</v>
      </c>
    </row>
    <row r="808" spans="13:92" x14ac:dyDescent="0.25"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 s="114">
        <f t="shared" si="280"/>
        <v>0.47333333333333338</v>
      </c>
      <c r="CF808" s="114">
        <f t="shared" si="281"/>
        <v>0</v>
      </c>
      <c r="CG808" s="114">
        <f t="shared" si="282"/>
        <v>0</v>
      </c>
      <c r="CH808" s="114">
        <f t="shared" si="283"/>
        <v>0</v>
      </c>
      <c r="CI808"/>
      <c r="CJ808" s="114">
        <f t="shared" si="285"/>
        <v>100</v>
      </c>
      <c r="CK808" s="114">
        <f t="shared" si="286"/>
        <v>21</v>
      </c>
      <c r="CL808" s="114">
        <f t="shared" si="286"/>
        <v>22</v>
      </c>
      <c r="CM808" s="114">
        <f t="shared" si="286"/>
        <v>23</v>
      </c>
      <c r="CN808" s="114">
        <f t="shared" si="286"/>
        <v>24</v>
      </c>
    </row>
    <row r="809" spans="13:92" x14ac:dyDescent="0.25"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 s="114">
        <f t="shared" si="280"/>
        <v>0.47333333333333338</v>
      </c>
      <c r="CF809" s="114">
        <f t="shared" si="281"/>
        <v>0</v>
      </c>
      <c r="CG809" s="114">
        <f t="shared" si="282"/>
        <v>0</v>
      </c>
      <c r="CH809" s="114">
        <f t="shared" si="283"/>
        <v>0</v>
      </c>
      <c r="CI809"/>
      <c r="CJ809" s="114">
        <f t="shared" si="285"/>
        <v>100</v>
      </c>
      <c r="CK809" s="114">
        <f t="shared" si="286"/>
        <v>25</v>
      </c>
      <c r="CL809" s="114">
        <f t="shared" si="286"/>
        <v>26</v>
      </c>
      <c r="CM809" s="114">
        <f t="shared" si="286"/>
        <v>27</v>
      </c>
      <c r="CN809" s="114">
        <f t="shared" si="286"/>
        <v>28</v>
      </c>
    </row>
    <row r="810" spans="13:92" x14ac:dyDescent="0.25"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 s="114">
        <f t="shared" si="280"/>
        <v>0.47333333333333338</v>
      </c>
      <c r="CF810" s="114">
        <f t="shared" si="281"/>
        <v>0</v>
      </c>
      <c r="CG810" s="114">
        <f t="shared" si="282"/>
        <v>0</v>
      </c>
      <c r="CH810" s="114">
        <f t="shared" si="283"/>
        <v>0</v>
      </c>
      <c r="CI810"/>
      <c r="CJ810" s="114">
        <f t="shared" si="285"/>
        <v>100</v>
      </c>
      <c r="CK810" s="114">
        <f t="shared" si="286"/>
        <v>29</v>
      </c>
      <c r="CL810" s="114">
        <f t="shared" si="286"/>
        <v>30</v>
      </c>
      <c r="CM810" s="114">
        <f t="shared" si="286"/>
        <v>31</v>
      </c>
      <c r="CN810" s="114">
        <f t="shared" si="286"/>
        <v>32</v>
      </c>
    </row>
    <row r="811" spans="13:92" x14ac:dyDescent="0.25"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 s="114">
        <f t="shared" si="280"/>
        <v>0.47333333333333338</v>
      </c>
      <c r="CF811" s="114">
        <f t="shared" si="281"/>
        <v>0</v>
      </c>
      <c r="CG811" s="114">
        <f t="shared" si="282"/>
        <v>0</v>
      </c>
      <c r="CH811" s="114">
        <f t="shared" si="283"/>
        <v>0</v>
      </c>
      <c r="CI811"/>
      <c r="CJ811" s="114">
        <f t="shared" si="285"/>
        <v>101</v>
      </c>
      <c r="CK811" s="114">
        <f t="shared" ref="CK811:CN830" si="287">CK803</f>
        <v>1</v>
      </c>
      <c r="CL811" s="114">
        <f t="shared" si="287"/>
        <v>2</v>
      </c>
      <c r="CM811" s="114">
        <f t="shared" si="287"/>
        <v>3</v>
      </c>
      <c r="CN811" s="114">
        <f t="shared" si="287"/>
        <v>4</v>
      </c>
    </row>
    <row r="812" spans="13:92" x14ac:dyDescent="0.25"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 s="114">
        <f t="shared" si="280"/>
        <v>0.47333333333333338</v>
      </c>
      <c r="CF812" s="114">
        <f t="shared" si="281"/>
        <v>0</v>
      </c>
      <c r="CG812" s="114">
        <f t="shared" si="282"/>
        <v>0</v>
      </c>
      <c r="CH812" s="114">
        <f t="shared" si="283"/>
        <v>0</v>
      </c>
      <c r="CI812"/>
      <c r="CJ812" s="114">
        <f t="shared" si="285"/>
        <v>101</v>
      </c>
      <c r="CK812" s="114">
        <f t="shared" si="287"/>
        <v>5</v>
      </c>
      <c r="CL812" s="114">
        <f t="shared" si="287"/>
        <v>6</v>
      </c>
      <c r="CM812" s="114">
        <f t="shared" si="287"/>
        <v>7</v>
      </c>
      <c r="CN812" s="114">
        <f t="shared" si="287"/>
        <v>8</v>
      </c>
    </row>
    <row r="813" spans="13:92" x14ac:dyDescent="0.25"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 s="114">
        <f t="shared" si="280"/>
        <v>0.47333333333333338</v>
      </c>
      <c r="CF813" s="114">
        <f t="shared" si="281"/>
        <v>0</v>
      </c>
      <c r="CG813" s="114">
        <f t="shared" si="282"/>
        <v>0</v>
      </c>
      <c r="CH813" s="114">
        <f t="shared" si="283"/>
        <v>0</v>
      </c>
      <c r="CI813"/>
      <c r="CJ813" s="114">
        <f t="shared" si="285"/>
        <v>101</v>
      </c>
      <c r="CK813" s="114">
        <f t="shared" si="287"/>
        <v>9</v>
      </c>
      <c r="CL813" s="114">
        <f t="shared" si="287"/>
        <v>10</v>
      </c>
      <c r="CM813" s="114">
        <f t="shared" si="287"/>
        <v>11</v>
      </c>
      <c r="CN813" s="114">
        <f t="shared" si="287"/>
        <v>12</v>
      </c>
    </row>
    <row r="814" spans="13:92" x14ac:dyDescent="0.25"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 s="114">
        <f t="shared" si="280"/>
        <v>0.47333333333333338</v>
      </c>
      <c r="CF814" s="114">
        <f t="shared" si="281"/>
        <v>0</v>
      </c>
      <c r="CG814" s="114">
        <f t="shared" si="282"/>
        <v>0</v>
      </c>
      <c r="CH814" s="114">
        <f t="shared" si="283"/>
        <v>0</v>
      </c>
      <c r="CI814"/>
      <c r="CJ814" s="114">
        <f t="shared" si="285"/>
        <v>101</v>
      </c>
      <c r="CK814" s="114">
        <f t="shared" si="287"/>
        <v>13</v>
      </c>
      <c r="CL814" s="114">
        <f t="shared" si="287"/>
        <v>14</v>
      </c>
      <c r="CM814" s="114">
        <f t="shared" si="287"/>
        <v>15</v>
      </c>
      <c r="CN814" s="114">
        <f t="shared" si="287"/>
        <v>16</v>
      </c>
    </row>
    <row r="815" spans="13:92" x14ac:dyDescent="0.25"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 s="114">
        <f t="shared" si="280"/>
        <v>0.47333333333333338</v>
      </c>
      <c r="CF815" s="114">
        <f t="shared" si="281"/>
        <v>0</v>
      </c>
      <c r="CG815" s="114">
        <f t="shared" si="282"/>
        <v>0</v>
      </c>
      <c r="CH815" s="114">
        <f t="shared" si="283"/>
        <v>0</v>
      </c>
      <c r="CI815"/>
      <c r="CJ815" s="114">
        <f t="shared" si="285"/>
        <v>101</v>
      </c>
      <c r="CK815" s="114">
        <f t="shared" si="287"/>
        <v>17</v>
      </c>
      <c r="CL815" s="114">
        <f t="shared" si="287"/>
        <v>18</v>
      </c>
      <c r="CM815" s="114">
        <f t="shared" si="287"/>
        <v>19</v>
      </c>
      <c r="CN815" s="114">
        <f t="shared" si="287"/>
        <v>20</v>
      </c>
    </row>
    <row r="816" spans="13:92" x14ac:dyDescent="0.25"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 s="114">
        <f t="shared" si="280"/>
        <v>0.47333333333333338</v>
      </c>
      <c r="CF816" s="114">
        <f t="shared" si="281"/>
        <v>0</v>
      </c>
      <c r="CG816" s="114">
        <f t="shared" si="282"/>
        <v>0</v>
      </c>
      <c r="CH816" s="114">
        <f t="shared" si="283"/>
        <v>0</v>
      </c>
      <c r="CI816"/>
      <c r="CJ816" s="114">
        <f t="shared" si="285"/>
        <v>101</v>
      </c>
      <c r="CK816" s="114">
        <f t="shared" si="287"/>
        <v>21</v>
      </c>
      <c r="CL816" s="114">
        <f t="shared" si="287"/>
        <v>22</v>
      </c>
      <c r="CM816" s="114">
        <f t="shared" si="287"/>
        <v>23</v>
      </c>
      <c r="CN816" s="114">
        <f t="shared" si="287"/>
        <v>24</v>
      </c>
    </row>
    <row r="817" spans="13:92" x14ac:dyDescent="0.25"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 s="114">
        <f t="shared" si="280"/>
        <v>0.47333333333333338</v>
      </c>
      <c r="CF817" s="114">
        <f t="shared" si="281"/>
        <v>0</v>
      </c>
      <c r="CG817" s="114">
        <f t="shared" si="282"/>
        <v>0</v>
      </c>
      <c r="CH817" s="114">
        <f t="shared" si="283"/>
        <v>0</v>
      </c>
      <c r="CI817"/>
      <c r="CJ817" s="114">
        <f t="shared" si="285"/>
        <v>101</v>
      </c>
      <c r="CK817" s="114">
        <f t="shared" si="287"/>
        <v>25</v>
      </c>
      <c r="CL817" s="114">
        <f t="shared" si="287"/>
        <v>26</v>
      </c>
      <c r="CM817" s="114">
        <f t="shared" si="287"/>
        <v>27</v>
      </c>
      <c r="CN817" s="114">
        <f t="shared" si="287"/>
        <v>28</v>
      </c>
    </row>
    <row r="818" spans="13:92" x14ac:dyDescent="0.25"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 s="114">
        <f t="shared" si="280"/>
        <v>0.47333333333333338</v>
      </c>
      <c r="CF818" s="114">
        <f t="shared" si="281"/>
        <v>0</v>
      </c>
      <c r="CG818" s="114">
        <f t="shared" si="282"/>
        <v>0</v>
      </c>
      <c r="CH818" s="114">
        <f t="shared" si="283"/>
        <v>0</v>
      </c>
      <c r="CI818"/>
      <c r="CJ818" s="114">
        <f t="shared" si="285"/>
        <v>101</v>
      </c>
      <c r="CK818" s="114">
        <f t="shared" si="287"/>
        <v>29</v>
      </c>
      <c r="CL818" s="114">
        <f t="shared" si="287"/>
        <v>30</v>
      </c>
      <c r="CM818" s="114">
        <f t="shared" si="287"/>
        <v>31</v>
      </c>
      <c r="CN818" s="114">
        <f t="shared" si="287"/>
        <v>32</v>
      </c>
    </row>
    <row r="819" spans="13:92" x14ac:dyDescent="0.25"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 s="114">
        <f t="shared" si="280"/>
        <v>0.47333333333333338</v>
      </c>
      <c r="CF819" s="114">
        <f t="shared" si="281"/>
        <v>0</v>
      </c>
      <c r="CG819" s="114">
        <f t="shared" si="282"/>
        <v>0</v>
      </c>
      <c r="CH819" s="114">
        <f t="shared" si="283"/>
        <v>0</v>
      </c>
      <c r="CI819"/>
      <c r="CJ819" s="114">
        <f t="shared" si="285"/>
        <v>102</v>
      </c>
      <c r="CK819" s="114">
        <f t="shared" si="287"/>
        <v>1</v>
      </c>
      <c r="CL819" s="114">
        <f t="shared" si="287"/>
        <v>2</v>
      </c>
      <c r="CM819" s="114">
        <f t="shared" si="287"/>
        <v>3</v>
      </c>
      <c r="CN819" s="114">
        <f t="shared" si="287"/>
        <v>4</v>
      </c>
    </row>
    <row r="820" spans="13:92" x14ac:dyDescent="0.25"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 s="114">
        <f t="shared" si="280"/>
        <v>0.47333333333333338</v>
      </c>
      <c r="CF820" s="114">
        <f t="shared" si="281"/>
        <v>0</v>
      </c>
      <c r="CG820" s="114">
        <f t="shared" si="282"/>
        <v>0</v>
      </c>
      <c r="CH820" s="114">
        <f t="shared" si="283"/>
        <v>0</v>
      </c>
      <c r="CI820"/>
      <c r="CJ820" s="114">
        <f t="shared" si="285"/>
        <v>102</v>
      </c>
      <c r="CK820" s="114">
        <f t="shared" si="287"/>
        <v>5</v>
      </c>
      <c r="CL820" s="114">
        <f t="shared" si="287"/>
        <v>6</v>
      </c>
      <c r="CM820" s="114">
        <f t="shared" si="287"/>
        <v>7</v>
      </c>
      <c r="CN820" s="114">
        <f t="shared" si="287"/>
        <v>8</v>
      </c>
    </row>
    <row r="821" spans="13:92" x14ac:dyDescent="0.25"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 s="114">
        <f t="shared" si="280"/>
        <v>0.47333333333333338</v>
      </c>
      <c r="CF821" s="114">
        <f t="shared" si="281"/>
        <v>0</v>
      </c>
      <c r="CG821" s="114">
        <f t="shared" si="282"/>
        <v>0</v>
      </c>
      <c r="CH821" s="114">
        <f t="shared" si="283"/>
        <v>0</v>
      </c>
      <c r="CI821"/>
      <c r="CJ821" s="114">
        <f t="shared" si="285"/>
        <v>102</v>
      </c>
      <c r="CK821" s="114">
        <f t="shared" si="287"/>
        <v>9</v>
      </c>
      <c r="CL821" s="114">
        <f t="shared" si="287"/>
        <v>10</v>
      </c>
      <c r="CM821" s="114">
        <f t="shared" si="287"/>
        <v>11</v>
      </c>
      <c r="CN821" s="114">
        <f t="shared" si="287"/>
        <v>12</v>
      </c>
    </row>
    <row r="822" spans="13:92" x14ac:dyDescent="0.25"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 s="114">
        <f t="shared" si="280"/>
        <v>0.47333333333333338</v>
      </c>
      <c r="CF822" s="114">
        <f t="shared" si="281"/>
        <v>0</v>
      </c>
      <c r="CG822" s="114">
        <f t="shared" si="282"/>
        <v>0</v>
      </c>
      <c r="CH822" s="114">
        <f t="shared" si="283"/>
        <v>0</v>
      </c>
      <c r="CI822"/>
      <c r="CJ822" s="114">
        <f t="shared" si="285"/>
        <v>102</v>
      </c>
      <c r="CK822" s="114">
        <f t="shared" si="287"/>
        <v>13</v>
      </c>
      <c r="CL822" s="114">
        <f t="shared" si="287"/>
        <v>14</v>
      </c>
      <c r="CM822" s="114">
        <f t="shared" si="287"/>
        <v>15</v>
      </c>
      <c r="CN822" s="114">
        <f t="shared" si="287"/>
        <v>16</v>
      </c>
    </row>
    <row r="823" spans="13:92" x14ac:dyDescent="0.25"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 s="114">
        <f t="shared" ref="CE823:CE829" si="288">INDEX($AW$11:$CB$120,$CJ823,CN823)</f>
        <v>0.47333333333333338</v>
      </c>
      <c r="CF823" s="114">
        <f t="shared" ref="CF823:CF829" si="289">INDEX($AW$11:$CB$120,$CJ823,CK823)</f>
        <v>0</v>
      </c>
      <c r="CG823" s="114">
        <f t="shared" ref="CG823:CG829" si="290">INDEX($AW$11:$CB$120,$CJ823,CL823)</f>
        <v>0</v>
      </c>
      <c r="CH823" s="114">
        <f t="shared" ref="CH823:CH829" si="291">INDEX($AW$11:$CB$120,$CJ823,CM823)</f>
        <v>0</v>
      </c>
      <c r="CI823"/>
      <c r="CJ823" s="114">
        <f t="shared" si="285"/>
        <v>102</v>
      </c>
      <c r="CK823" s="114">
        <f t="shared" si="287"/>
        <v>17</v>
      </c>
      <c r="CL823" s="114">
        <f t="shared" si="287"/>
        <v>18</v>
      </c>
      <c r="CM823" s="114">
        <f t="shared" si="287"/>
        <v>19</v>
      </c>
      <c r="CN823" s="114">
        <f t="shared" si="287"/>
        <v>20</v>
      </c>
    </row>
    <row r="824" spans="13:92" x14ac:dyDescent="0.25"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 s="114">
        <f t="shared" si="288"/>
        <v>0.47333333333333338</v>
      </c>
      <c r="CF824" s="114">
        <f t="shared" si="289"/>
        <v>0</v>
      </c>
      <c r="CG824" s="114">
        <f t="shared" si="290"/>
        <v>0</v>
      </c>
      <c r="CH824" s="114">
        <f t="shared" si="291"/>
        <v>0</v>
      </c>
      <c r="CI824"/>
      <c r="CJ824" s="114">
        <f t="shared" si="285"/>
        <v>102</v>
      </c>
      <c r="CK824" s="114">
        <f t="shared" si="287"/>
        <v>21</v>
      </c>
      <c r="CL824" s="114">
        <f t="shared" si="287"/>
        <v>22</v>
      </c>
      <c r="CM824" s="114">
        <f t="shared" si="287"/>
        <v>23</v>
      </c>
      <c r="CN824" s="114">
        <f t="shared" si="287"/>
        <v>24</v>
      </c>
    </row>
    <row r="825" spans="13:92" x14ac:dyDescent="0.25"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 s="114">
        <f t="shared" si="288"/>
        <v>0.47333333333333338</v>
      </c>
      <c r="CF825" s="114">
        <f t="shared" si="289"/>
        <v>0</v>
      </c>
      <c r="CG825" s="114">
        <f t="shared" si="290"/>
        <v>0</v>
      </c>
      <c r="CH825" s="114">
        <f t="shared" si="291"/>
        <v>0</v>
      </c>
      <c r="CI825"/>
      <c r="CJ825" s="114">
        <f t="shared" si="285"/>
        <v>102</v>
      </c>
      <c r="CK825" s="114">
        <f t="shared" si="287"/>
        <v>25</v>
      </c>
      <c r="CL825" s="114">
        <f t="shared" si="287"/>
        <v>26</v>
      </c>
      <c r="CM825" s="114">
        <f t="shared" si="287"/>
        <v>27</v>
      </c>
      <c r="CN825" s="114">
        <f t="shared" si="287"/>
        <v>28</v>
      </c>
    </row>
    <row r="826" spans="13:92" x14ac:dyDescent="0.25"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 s="114">
        <f t="shared" si="288"/>
        <v>0.47333333333333338</v>
      </c>
      <c r="CF826" s="114">
        <f t="shared" si="289"/>
        <v>0</v>
      </c>
      <c r="CG826" s="114">
        <f t="shared" si="290"/>
        <v>0</v>
      </c>
      <c r="CH826" s="114">
        <f t="shared" si="291"/>
        <v>0</v>
      </c>
      <c r="CI826"/>
      <c r="CJ826" s="114">
        <f t="shared" si="285"/>
        <v>102</v>
      </c>
      <c r="CK826" s="114">
        <f t="shared" si="287"/>
        <v>29</v>
      </c>
      <c r="CL826" s="114">
        <f t="shared" si="287"/>
        <v>30</v>
      </c>
      <c r="CM826" s="114">
        <f t="shared" si="287"/>
        <v>31</v>
      </c>
      <c r="CN826" s="114">
        <f t="shared" si="287"/>
        <v>32</v>
      </c>
    </row>
    <row r="827" spans="13:92" x14ac:dyDescent="0.25"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 s="114">
        <f t="shared" si="288"/>
        <v>0.47333333333333338</v>
      </c>
      <c r="CF827" s="114">
        <f t="shared" si="289"/>
        <v>0</v>
      </c>
      <c r="CG827" s="114">
        <f t="shared" si="290"/>
        <v>0</v>
      </c>
      <c r="CH827" s="114">
        <f t="shared" si="291"/>
        <v>0</v>
      </c>
      <c r="CI827"/>
      <c r="CJ827" s="114">
        <f t="shared" si="285"/>
        <v>103</v>
      </c>
      <c r="CK827" s="114">
        <f t="shared" si="287"/>
        <v>1</v>
      </c>
      <c r="CL827" s="114">
        <f t="shared" si="287"/>
        <v>2</v>
      </c>
      <c r="CM827" s="114">
        <f t="shared" si="287"/>
        <v>3</v>
      </c>
      <c r="CN827" s="114">
        <f t="shared" si="287"/>
        <v>4</v>
      </c>
    </row>
    <row r="828" spans="13:92" x14ac:dyDescent="0.25"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 s="114">
        <f t="shared" si="288"/>
        <v>0.47333333333333338</v>
      </c>
      <c r="CF828" s="114">
        <f t="shared" si="289"/>
        <v>0</v>
      </c>
      <c r="CG828" s="114">
        <f t="shared" si="290"/>
        <v>0</v>
      </c>
      <c r="CH828" s="114">
        <f t="shared" si="291"/>
        <v>0</v>
      </c>
      <c r="CI828"/>
      <c r="CJ828" s="114">
        <f t="shared" si="285"/>
        <v>103</v>
      </c>
      <c r="CK828" s="114">
        <f t="shared" si="287"/>
        <v>5</v>
      </c>
      <c r="CL828" s="114">
        <f t="shared" si="287"/>
        <v>6</v>
      </c>
      <c r="CM828" s="114">
        <f t="shared" si="287"/>
        <v>7</v>
      </c>
      <c r="CN828" s="114">
        <f t="shared" si="287"/>
        <v>8</v>
      </c>
    </row>
    <row r="829" spans="13:92" x14ac:dyDescent="0.25"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 s="114">
        <f t="shared" si="288"/>
        <v>0.47333333333333338</v>
      </c>
      <c r="CF829" s="114">
        <f t="shared" si="289"/>
        <v>0</v>
      </c>
      <c r="CG829" s="114">
        <f t="shared" si="290"/>
        <v>0</v>
      </c>
      <c r="CH829" s="114">
        <f t="shared" si="291"/>
        <v>0</v>
      </c>
      <c r="CI829"/>
      <c r="CJ829" s="114">
        <f t="shared" si="285"/>
        <v>103</v>
      </c>
      <c r="CK829" s="114">
        <f t="shared" si="287"/>
        <v>9</v>
      </c>
      <c r="CL829" s="114">
        <f t="shared" si="287"/>
        <v>10</v>
      </c>
      <c r="CM829" s="114">
        <f t="shared" si="287"/>
        <v>11</v>
      </c>
      <c r="CN829" s="114">
        <f t="shared" si="287"/>
        <v>12</v>
      </c>
    </row>
    <row r="830" spans="13:92" x14ac:dyDescent="0.25"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 s="114">
        <f t="shared" ref="CE830:CE854" si="292">INDEX($AW$11:$CB$120,$CJ830,CN830)</f>
        <v>0.47333333333333338</v>
      </c>
      <c r="CF830" s="114">
        <f t="shared" ref="CF830:CF854" si="293">INDEX($AW$11:$CB$120,$CJ830,CK830)</f>
        <v>0</v>
      </c>
      <c r="CG830" s="114">
        <f t="shared" ref="CG830:CG854" si="294">INDEX($AW$11:$CB$120,$CJ830,CL830)</f>
        <v>0</v>
      </c>
      <c r="CH830" s="114">
        <f t="shared" ref="CH830:CH854" si="295">INDEX($AW$11:$CB$120,$CJ830,CM830)</f>
        <v>0</v>
      </c>
      <c r="CI830"/>
      <c r="CJ830" s="114">
        <f t="shared" si="285"/>
        <v>103</v>
      </c>
      <c r="CK830" s="114">
        <f t="shared" si="287"/>
        <v>13</v>
      </c>
      <c r="CL830" s="114">
        <f t="shared" si="287"/>
        <v>14</v>
      </c>
      <c r="CM830" s="114">
        <f t="shared" si="287"/>
        <v>15</v>
      </c>
      <c r="CN830" s="114">
        <f t="shared" si="287"/>
        <v>16</v>
      </c>
    </row>
    <row r="831" spans="13:92" x14ac:dyDescent="0.25"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 s="114">
        <f t="shared" si="292"/>
        <v>0.47333333333333338</v>
      </c>
      <c r="CF831" s="114">
        <f t="shared" si="293"/>
        <v>0</v>
      </c>
      <c r="CG831" s="114">
        <f t="shared" si="294"/>
        <v>0</v>
      </c>
      <c r="CH831" s="114">
        <f t="shared" si="295"/>
        <v>0</v>
      </c>
      <c r="CI831"/>
      <c r="CJ831" s="114">
        <f t="shared" si="285"/>
        <v>103</v>
      </c>
      <c r="CK831" s="114">
        <f t="shared" ref="CK831:CN850" si="296">CK823</f>
        <v>17</v>
      </c>
      <c r="CL831" s="114">
        <f t="shared" si="296"/>
        <v>18</v>
      </c>
      <c r="CM831" s="114">
        <f t="shared" si="296"/>
        <v>19</v>
      </c>
      <c r="CN831" s="114">
        <f t="shared" si="296"/>
        <v>20</v>
      </c>
    </row>
    <row r="832" spans="13:92" x14ac:dyDescent="0.25"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 s="114">
        <f t="shared" si="292"/>
        <v>0.47333333333333338</v>
      </c>
      <c r="CF832" s="114">
        <f t="shared" si="293"/>
        <v>0</v>
      </c>
      <c r="CG832" s="114">
        <f t="shared" si="294"/>
        <v>0</v>
      </c>
      <c r="CH832" s="114">
        <f t="shared" si="295"/>
        <v>0</v>
      </c>
      <c r="CI832"/>
      <c r="CJ832" s="114">
        <f t="shared" si="285"/>
        <v>103</v>
      </c>
      <c r="CK832" s="114">
        <f t="shared" si="296"/>
        <v>21</v>
      </c>
      <c r="CL832" s="114">
        <f t="shared" si="296"/>
        <v>22</v>
      </c>
      <c r="CM832" s="114">
        <f t="shared" si="296"/>
        <v>23</v>
      </c>
      <c r="CN832" s="114">
        <f t="shared" si="296"/>
        <v>24</v>
      </c>
    </row>
    <row r="833" spans="13:92" x14ac:dyDescent="0.25"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 s="114">
        <f t="shared" si="292"/>
        <v>0.47333333333333338</v>
      </c>
      <c r="CF833" s="114">
        <f t="shared" si="293"/>
        <v>0</v>
      </c>
      <c r="CG833" s="114">
        <f t="shared" si="294"/>
        <v>0</v>
      </c>
      <c r="CH833" s="114">
        <f t="shared" si="295"/>
        <v>0</v>
      </c>
      <c r="CI833"/>
      <c r="CJ833" s="114">
        <f t="shared" si="285"/>
        <v>103</v>
      </c>
      <c r="CK833" s="114">
        <f t="shared" si="296"/>
        <v>25</v>
      </c>
      <c r="CL833" s="114">
        <f t="shared" si="296"/>
        <v>26</v>
      </c>
      <c r="CM833" s="114">
        <f t="shared" si="296"/>
        <v>27</v>
      </c>
      <c r="CN833" s="114">
        <f t="shared" si="296"/>
        <v>28</v>
      </c>
    </row>
    <row r="834" spans="13:92" x14ac:dyDescent="0.25"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 s="114">
        <f t="shared" si="292"/>
        <v>0.47333333333333338</v>
      </c>
      <c r="CF834" s="114">
        <f t="shared" si="293"/>
        <v>0</v>
      </c>
      <c r="CG834" s="114">
        <f t="shared" si="294"/>
        <v>0</v>
      </c>
      <c r="CH834" s="114">
        <f t="shared" si="295"/>
        <v>0</v>
      </c>
      <c r="CI834"/>
      <c r="CJ834" s="114">
        <f t="shared" si="285"/>
        <v>103</v>
      </c>
      <c r="CK834" s="114">
        <f t="shared" si="296"/>
        <v>29</v>
      </c>
      <c r="CL834" s="114">
        <f t="shared" si="296"/>
        <v>30</v>
      </c>
      <c r="CM834" s="114">
        <f t="shared" si="296"/>
        <v>31</v>
      </c>
      <c r="CN834" s="114">
        <f t="shared" si="296"/>
        <v>32</v>
      </c>
    </row>
    <row r="835" spans="13:92" x14ac:dyDescent="0.25"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 s="114">
        <f t="shared" si="292"/>
        <v>0.47333333333333338</v>
      </c>
      <c r="CF835" s="114">
        <f t="shared" si="293"/>
        <v>0</v>
      </c>
      <c r="CG835" s="114">
        <f t="shared" si="294"/>
        <v>0</v>
      </c>
      <c r="CH835" s="114">
        <f t="shared" si="295"/>
        <v>0</v>
      </c>
      <c r="CI835"/>
      <c r="CJ835" s="114">
        <f t="shared" si="285"/>
        <v>104</v>
      </c>
      <c r="CK835" s="114">
        <f t="shared" si="296"/>
        <v>1</v>
      </c>
      <c r="CL835" s="114">
        <f t="shared" si="296"/>
        <v>2</v>
      </c>
      <c r="CM835" s="114">
        <f t="shared" si="296"/>
        <v>3</v>
      </c>
      <c r="CN835" s="114">
        <f t="shared" si="296"/>
        <v>4</v>
      </c>
    </row>
    <row r="836" spans="13:92" x14ac:dyDescent="0.25"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 s="114">
        <f t="shared" si="292"/>
        <v>0.47333333333333338</v>
      </c>
      <c r="CF836" s="114">
        <f t="shared" si="293"/>
        <v>0</v>
      </c>
      <c r="CG836" s="114">
        <f t="shared" si="294"/>
        <v>0</v>
      </c>
      <c r="CH836" s="114">
        <f t="shared" si="295"/>
        <v>0</v>
      </c>
      <c r="CI836"/>
      <c r="CJ836" s="114">
        <f t="shared" si="285"/>
        <v>104</v>
      </c>
      <c r="CK836" s="114">
        <f t="shared" si="296"/>
        <v>5</v>
      </c>
      <c r="CL836" s="114">
        <f t="shared" si="296"/>
        <v>6</v>
      </c>
      <c r="CM836" s="114">
        <f t="shared" si="296"/>
        <v>7</v>
      </c>
      <c r="CN836" s="114">
        <f t="shared" si="296"/>
        <v>8</v>
      </c>
    </row>
    <row r="837" spans="13:92" x14ac:dyDescent="0.25"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 s="114">
        <f t="shared" si="292"/>
        <v>0.47333333333333338</v>
      </c>
      <c r="CF837" s="114">
        <f t="shared" si="293"/>
        <v>0</v>
      </c>
      <c r="CG837" s="114">
        <f t="shared" si="294"/>
        <v>0</v>
      </c>
      <c r="CH837" s="114">
        <f t="shared" si="295"/>
        <v>0</v>
      </c>
      <c r="CI837"/>
      <c r="CJ837" s="114">
        <f t="shared" si="285"/>
        <v>104</v>
      </c>
      <c r="CK837" s="114">
        <f t="shared" si="296"/>
        <v>9</v>
      </c>
      <c r="CL837" s="114">
        <f t="shared" si="296"/>
        <v>10</v>
      </c>
      <c r="CM837" s="114">
        <f t="shared" si="296"/>
        <v>11</v>
      </c>
      <c r="CN837" s="114">
        <f t="shared" si="296"/>
        <v>12</v>
      </c>
    </row>
    <row r="838" spans="13:92" x14ac:dyDescent="0.25"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 s="114">
        <f t="shared" si="292"/>
        <v>0.47333333333333338</v>
      </c>
      <c r="CF838" s="114">
        <f t="shared" si="293"/>
        <v>0</v>
      </c>
      <c r="CG838" s="114">
        <f t="shared" si="294"/>
        <v>0</v>
      </c>
      <c r="CH838" s="114">
        <f t="shared" si="295"/>
        <v>0</v>
      </c>
      <c r="CI838"/>
      <c r="CJ838" s="114">
        <f t="shared" si="285"/>
        <v>104</v>
      </c>
      <c r="CK838" s="114">
        <f t="shared" si="296"/>
        <v>13</v>
      </c>
      <c r="CL838" s="114">
        <f t="shared" si="296"/>
        <v>14</v>
      </c>
      <c r="CM838" s="114">
        <f t="shared" si="296"/>
        <v>15</v>
      </c>
      <c r="CN838" s="114">
        <f t="shared" si="296"/>
        <v>16</v>
      </c>
    </row>
    <row r="839" spans="13:92" x14ac:dyDescent="0.25"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 s="114">
        <f t="shared" si="292"/>
        <v>0.47333333333333338</v>
      </c>
      <c r="CF839" s="114">
        <f t="shared" si="293"/>
        <v>0</v>
      </c>
      <c r="CG839" s="114">
        <f t="shared" si="294"/>
        <v>0</v>
      </c>
      <c r="CH839" s="114">
        <f t="shared" si="295"/>
        <v>0</v>
      </c>
      <c r="CI839"/>
      <c r="CJ839" s="114">
        <f t="shared" si="285"/>
        <v>104</v>
      </c>
      <c r="CK839" s="114">
        <f t="shared" si="296"/>
        <v>17</v>
      </c>
      <c r="CL839" s="114">
        <f t="shared" si="296"/>
        <v>18</v>
      </c>
      <c r="CM839" s="114">
        <f t="shared" si="296"/>
        <v>19</v>
      </c>
      <c r="CN839" s="114">
        <f t="shared" si="296"/>
        <v>20</v>
      </c>
    </row>
    <row r="840" spans="13:92" x14ac:dyDescent="0.25"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 s="114">
        <f t="shared" si="292"/>
        <v>0.47333333333333338</v>
      </c>
      <c r="CF840" s="114">
        <f t="shared" si="293"/>
        <v>0</v>
      </c>
      <c r="CG840" s="114">
        <f t="shared" si="294"/>
        <v>0</v>
      </c>
      <c r="CH840" s="114">
        <f t="shared" si="295"/>
        <v>0</v>
      </c>
      <c r="CI840"/>
      <c r="CJ840" s="114">
        <f t="shared" si="285"/>
        <v>104</v>
      </c>
      <c r="CK840" s="114">
        <f t="shared" si="296"/>
        <v>21</v>
      </c>
      <c r="CL840" s="114">
        <f t="shared" si="296"/>
        <v>22</v>
      </c>
      <c r="CM840" s="114">
        <f t="shared" si="296"/>
        <v>23</v>
      </c>
      <c r="CN840" s="114">
        <f t="shared" si="296"/>
        <v>24</v>
      </c>
    </row>
    <row r="841" spans="13:92" x14ac:dyDescent="0.25"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 s="114">
        <f t="shared" si="292"/>
        <v>0.47333333333333338</v>
      </c>
      <c r="CF841" s="114">
        <f t="shared" si="293"/>
        <v>0</v>
      </c>
      <c r="CG841" s="114">
        <f t="shared" si="294"/>
        <v>0</v>
      </c>
      <c r="CH841" s="114">
        <f t="shared" si="295"/>
        <v>0</v>
      </c>
      <c r="CI841"/>
      <c r="CJ841" s="114">
        <f t="shared" si="285"/>
        <v>104</v>
      </c>
      <c r="CK841" s="114">
        <f t="shared" si="296"/>
        <v>25</v>
      </c>
      <c r="CL841" s="114">
        <f t="shared" si="296"/>
        <v>26</v>
      </c>
      <c r="CM841" s="114">
        <f t="shared" si="296"/>
        <v>27</v>
      </c>
      <c r="CN841" s="114">
        <f t="shared" si="296"/>
        <v>28</v>
      </c>
    </row>
    <row r="842" spans="13:92" x14ac:dyDescent="0.25"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 s="114">
        <f t="shared" si="292"/>
        <v>0.47333333333333338</v>
      </c>
      <c r="CF842" s="114">
        <f t="shared" si="293"/>
        <v>0</v>
      </c>
      <c r="CG842" s="114">
        <f t="shared" si="294"/>
        <v>0</v>
      </c>
      <c r="CH842" s="114">
        <f t="shared" si="295"/>
        <v>0</v>
      </c>
      <c r="CI842"/>
      <c r="CJ842" s="114">
        <f t="shared" si="285"/>
        <v>104</v>
      </c>
      <c r="CK842" s="114">
        <f t="shared" si="296"/>
        <v>29</v>
      </c>
      <c r="CL842" s="114">
        <f t="shared" si="296"/>
        <v>30</v>
      </c>
      <c r="CM842" s="114">
        <f t="shared" si="296"/>
        <v>31</v>
      </c>
      <c r="CN842" s="114">
        <f t="shared" si="296"/>
        <v>32</v>
      </c>
    </row>
    <row r="843" spans="13:92" x14ac:dyDescent="0.25"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 s="114">
        <f t="shared" si="292"/>
        <v>0.47333333333333338</v>
      </c>
      <c r="CF843" s="114">
        <f t="shared" si="293"/>
        <v>0</v>
      </c>
      <c r="CG843" s="114">
        <f t="shared" si="294"/>
        <v>0</v>
      </c>
      <c r="CH843" s="114">
        <f t="shared" si="295"/>
        <v>0</v>
      </c>
      <c r="CI843"/>
      <c r="CJ843" s="114">
        <f t="shared" si="285"/>
        <v>105</v>
      </c>
      <c r="CK843" s="114">
        <f t="shared" si="296"/>
        <v>1</v>
      </c>
      <c r="CL843" s="114">
        <f t="shared" si="296"/>
        <v>2</v>
      </c>
      <c r="CM843" s="114">
        <f t="shared" si="296"/>
        <v>3</v>
      </c>
      <c r="CN843" s="114">
        <f t="shared" si="296"/>
        <v>4</v>
      </c>
    </row>
    <row r="844" spans="13:92" x14ac:dyDescent="0.25"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 s="114">
        <f t="shared" si="292"/>
        <v>0.47333333333333338</v>
      </c>
      <c r="CF844" s="114">
        <f t="shared" si="293"/>
        <v>0</v>
      </c>
      <c r="CG844" s="114">
        <f t="shared" si="294"/>
        <v>0</v>
      </c>
      <c r="CH844" s="114">
        <f t="shared" si="295"/>
        <v>0</v>
      </c>
      <c r="CI844"/>
      <c r="CJ844" s="114">
        <f t="shared" si="285"/>
        <v>105</v>
      </c>
      <c r="CK844" s="114">
        <f t="shared" si="296"/>
        <v>5</v>
      </c>
      <c r="CL844" s="114">
        <f t="shared" si="296"/>
        <v>6</v>
      </c>
      <c r="CM844" s="114">
        <f t="shared" si="296"/>
        <v>7</v>
      </c>
      <c r="CN844" s="114">
        <f t="shared" si="296"/>
        <v>8</v>
      </c>
    </row>
    <row r="845" spans="13:92" x14ac:dyDescent="0.25"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 s="114">
        <f t="shared" si="292"/>
        <v>0.47333333333333338</v>
      </c>
      <c r="CF845" s="114">
        <f t="shared" si="293"/>
        <v>0</v>
      </c>
      <c r="CG845" s="114">
        <f t="shared" si="294"/>
        <v>0</v>
      </c>
      <c r="CH845" s="114">
        <f t="shared" si="295"/>
        <v>0</v>
      </c>
      <c r="CI845"/>
      <c r="CJ845" s="114">
        <f t="shared" ref="CJ845:CJ890" si="297">CJ765+10</f>
        <v>105</v>
      </c>
      <c r="CK845" s="114">
        <f t="shared" si="296"/>
        <v>9</v>
      </c>
      <c r="CL845" s="114">
        <f t="shared" si="296"/>
        <v>10</v>
      </c>
      <c r="CM845" s="114">
        <f t="shared" si="296"/>
        <v>11</v>
      </c>
      <c r="CN845" s="114">
        <f t="shared" si="296"/>
        <v>12</v>
      </c>
    </row>
    <row r="846" spans="13:92" x14ac:dyDescent="0.25"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 s="114">
        <f t="shared" si="292"/>
        <v>0.47333333333333338</v>
      </c>
      <c r="CF846" s="114">
        <f t="shared" si="293"/>
        <v>0</v>
      </c>
      <c r="CG846" s="114">
        <f t="shared" si="294"/>
        <v>0</v>
      </c>
      <c r="CH846" s="114">
        <f t="shared" si="295"/>
        <v>0</v>
      </c>
      <c r="CI846"/>
      <c r="CJ846" s="114">
        <f t="shared" si="297"/>
        <v>105</v>
      </c>
      <c r="CK846" s="114">
        <f t="shared" si="296"/>
        <v>13</v>
      </c>
      <c r="CL846" s="114">
        <f t="shared" si="296"/>
        <v>14</v>
      </c>
      <c r="CM846" s="114">
        <f t="shared" si="296"/>
        <v>15</v>
      </c>
      <c r="CN846" s="114">
        <f t="shared" si="296"/>
        <v>16</v>
      </c>
    </row>
    <row r="847" spans="13:92" x14ac:dyDescent="0.25"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 s="114">
        <f t="shared" si="292"/>
        <v>0.47333333333333338</v>
      </c>
      <c r="CF847" s="114">
        <f t="shared" si="293"/>
        <v>0</v>
      </c>
      <c r="CG847" s="114">
        <f t="shared" si="294"/>
        <v>0</v>
      </c>
      <c r="CH847" s="114">
        <f t="shared" si="295"/>
        <v>0</v>
      </c>
      <c r="CI847"/>
      <c r="CJ847" s="114">
        <f t="shared" si="297"/>
        <v>105</v>
      </c>
      <c r="CK847" s="114">
        <f t="shared" si="296"/>
        <v>17</v>
      </c>
      <c r="CL847" s="114">
        <f t="shared" si="296"/>
        <v>18</v>
      </c>
      <c r="CM847" s="114">
        <f t="shared" si="296"/>
        <v>19</v>
      </c>
      <c r="CN847" s="114">
        <f t="shared" si="296"/>
        <v>20</v>
      </c>
    </row>
    <row r="848" spans="13:92" x14ac:dyDescent="0.25"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 s="114">
        <f t="shared" si="292"/>
        <v>0.47333333333333338</v>
      </c>
      <c r="CF848" s="114">
        <f t="shared" si="293"/>
        <v>0</v>
      </c>
      <c r="CG848" s="114">
        <f t="shared" si="294"/>
        <v>0</v>
      </c>
      <c r="CH848" s="114">
        <f t="shared" si="295"/>
        <v>0</v>
      </c>
      <c r="CI848"/>
      <c r="CJ848" s="114">
        <f t="shared" si="297"/>
        <v>105</v>
      </c>
      <c r="CK848" s="114">
        <f t="shared" si="296"/>
        <v>21</v>
      </c>
      <c r="CL848" s="114">
        <f t="shared" si="296"/>
        <v>22</v>
      </c>
      <c r="CM848" s="114">
        <f t="shared" si="296"/>
        <v>23</v>
      </c>
      <c r="CN848" s="114">
        <f t="shared" si="296"/>
        <v>24</v>
      </c>
    </row>
    <row r="849" spans="13:92" x14ac:dyDescent="0.25"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 s="114">
        <f t="shared" si="292"/>
        <v>0.47333333333333338</v>
      </c>
      <c r="CF849" s="114">
        <f t="shared" si="293"/>
        <v>0</v>
      </c>
      <c r="CG849" s="114">
        <f t="shared" si="294"/>
        <v>0</v>
      </c>
      <c r="CH849" s="114">
        <f t="shared" si="295"/>
        <v>0</v>
      </c>
      <c r="CI849"/>
      <c r="CJ849" s="114">
        <f t="shared" si="297"/>
        <v>105</v>
      </c>
      <c r="CK849" s="114">
        <f t="shared" si="296"/>
        <v>25</v>
      </c>
      <c r="CL849" s="114">
        <f t="shared" si="296"/>
        <v>26</v>
      </c>
      <c r="CM849" s="114">
        <f t="shared" si="296"/>
        <v>27</v>
      </c>
      <c r="CN849" s="114">
        <f t="shared" si="296"/>
        <v>28</v>
      </c>
    </row>
    <row r="850" spans="13:92" x14ac:dyDescent="0.25"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 s="114">
        <f t="shared" si="292"/>
        <v>0.47333333333333338</v>
      </c>
      <c r="CF850" s="114">
        <f t="shared" si="293"/>
        <v>0</v>
      </c>
      <c r="CG850" s="114">
        <f t="shared" si="294"/>
        <v>0</v>
      </c>
      <c r="CH850" s="114">
        <f t="shared" si="295"/>
        <v>0</v>
      </c>
      <c r="CI850"/>
      <c r="CJ850" s="114">
        <f t="shared" si="297"/>
        <v>105</v>
      </c>
      <c r="CK850" s="114">
        <f t="shared" si="296"/>
        <v>29</v>
      </c>
      <c r="CL850" s="114">
        <f t="shared" si="296"/>
        <v>30</v>
      </c>
      <c r="CM850" s="114">
        <f t="shared" si="296"/>
        <v>31</v>
      </c>
      <c r="CN850" s="114">
        <f t="shared" si="296"/>
        <v>32</v>
      </c>
    </row>
    <row r="851" spans="13:92" x14ac:dyDescent="0.25"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 s="114">
        <f t="shared" si="292"/>
        <v>0.47333333333333338</v>
      </c>
      <c r="CF851" s="114">
        <f t="shared" si="293"/>
        <v>0</v>
      </c>
      <c r="CG851" s="114">
        <f t="shared" si="294"/>
        <v>0</v>
      </c>
      <c r="CH851" s="114">
        <f t="shared" si="295"/>
        <v>0</v>
      </c>
      <c r="CI851"/>
      <c r="CJ851" s="114">
        <f t="shared" si="297"/>
        <v>106</v>
      </c>
      <c r="CK851" s="114">
        <f t="shared" ref="CK851:CN870" si="298">CK843</f>
        <v>1</v>
      </c>
      <c r="CL851" s="114">
        <f t="shared" si="298"/>
        <v>2</v>
      </c>
      <c r="CM851" s="114">
        <f t="shared" si="298"/>
        <v>3</v>
      </c>
      <c r="CN851" s="114">
        <f t="shared" si="298"/>
        <v>4</v>
      </c>
    </row>
    <row r="852" spans="13:92" x14ac:dyDescent="0.25"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 s="114">
        <f t="shared" si="292"/>
        <v>0.47333333333333338</v>
      </c>
      <c r="CF852" s="114">
        <f t="shared" si="293"/>
        <v>0</v>
      </c>
      <c r="CG852" s="114">
        <f t="shared" si="294"/>
        <v>0</v>
      </c>
      <c r="CH852" s="114">
        <f t="shared" si="295"/>
        <v>0</v>
      </c>
      <c r="CI852"/>
      <c r="CJ852" s="114">
        <f t="shared" si="297"/>
        <v>106</v>
      </c>
      <c r="CK852" s="114">
        <f t="shared" si="298"/>
        <v>5</v>
      </c>
      <c r="CL852" s="114">
        <f t="shared" si="298"/>
        <v>6</v>
      </c>
      <c r="CM852" s="114">
        <f t="shared" si="298"/>
        <v>7</v>
      </c>
      <c r="CN852" s="114">
        <f t="shared" si="298"/>
        <v>8</v>
      </c>
    </row>
    <row r="853" spans="13:92" x14ac:dyDescent="0.25"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 s="114">
        <f t="shared" si="292"/>
        <v>0.47333333333333338</v>
      </c>
      <c r="CF853" s="114">
        <f t="shared" si="293"/>
        <v>0</v>
      </c>
      <c r="CG853" s="114">
        <f t="shared" si="294"/>
        <v>0</v>
      </c>
      <c r="CH853" s="114">
        <f t="shared" si="295"/>
        <v>0</v>
      </c>
      <c r="CI853"/>
      <c r="CJ853" s="114">
        <f t="shared" si="297"/>
        <v>106</v>
      </c>
      <c r="CK853" s="114">
        <f t="shared" si="298"/>
        <v>9</v>
      </c>
      <c r="CL853" s="114">
        <f t="shared" si="298"/>
        <v>10</v>
      </c>
      <c r="CM853" s="114">
        <f t="shared" si="298"/>
        <v>11</v>
      </c>
      <c r="CN853" s="114">
        <f t="shared" si="298"/>
        <v>12</v>
      </c>
    </row>
    <row r="854" spans="13:92" x14ac:dyDescent="0.25"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 s="114">
        <f t="shared" si="292"/>
        <v>0.47333333333333338</v>
      </c>
      <c r="CF854" s="114">
        <f t="shared" si="293"/>
        <v>0</v>
      </c>
      <c r="CG854" s="114">
        <f t="shared" si="294"/>
        <v>0</v>
      </c>
      <c r="CH854" s="114">
        <f t="shared" si="295"/>
        <v>0</v>
      </c>
      <c r="CI854"/>
      <c r="CJ854" s="114">
        <f t="shared" si="297"/>
        <v>106</v>
      </c>
      <c r="CK854" s="114">
        <f t="shared" si="298"/>
        <v>13</v>
      </c>
      <c r="CL854" s="114">
        <f t="shared" si="298"/>
        <v>14</v>
      </c>
      <c r="CM854" s="114">
        <f t="shared" si="298"/>
        <v>15</v>
      </c>
      <c r="CN854" s="114">
        <f t="shared" si="298"/>
        <v>16</v>
      </c>
    </row>
    <row r="855" spans="13:92" x14ac:dyDescent="0.25"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 s="114">
        <f t="shared" ref="CE855:CE890" si="299">INDEX($AW$11:$CB$120,$CJ855,CN855)</f>
        <v>0.47333333333333338</v>
      </c>
      <c r="CF855" s="114">
        <f t="shared" ref="CF855:CF890" si="300">INDEX($AW$11:$CB$120,$CJ855,CK855)</f>
        <v>0</v>
      </c>
      <c r="CG855" s="114">
        <f t="shared" ref="CG855:CG890" si="301">INDEX($AW$11:$CB$120,$CJ855,CL855)</f>
        <v>0</v>
      </c>
      <c r="CH855" s="114">
        <f t="shared" ref="CH855:CH890" si="302">INDEX($AW$11:$CB$120,$CJ855,CM855)</f>
        <v>0</v>
      </c>
      <c r="CI855"/>
      <c r="CJ855" s="114">
        <f t="shared" si="297"/>
        <v>106</v>
      </c>
      <c r="CK855" s="114">
        <f t="shared" si="298"/>
        <v>17</v>
      </c>
      <c r="CL855" s="114">
        <f t="shared" si="298"/>
        <v>18</v>
      </c>
      <c r="CM855" s="114">
        <f t="shared" si="298"/>
        <v>19</v>
      </c>
      <c r="CN855" s="114">
        <f t="shared" si="298"/>
        <v>20</v>
      </c>
    </row>
    <row r="856" spans="13:92" x14ac:dyDescent="0.25"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 s="114">
        <f t="shared" si="299"/>
        <v>0.47333333333333338</v>
      </c>
      <c r="CF856" s="114">
        <f t="shared" si="300"/>
        <v>0</v>
      </c>
      <c r="CG856" s="114">
        <f t="shared" si="301"/>
        <v>0</v>
      </c>
      <c r="CH856" s="114">
        <f t="shared" si="302"/>
        <v>0</v>
      </c>
      <c r="CI856"/>
      <c r="CJ856" s="114">
        <f t="shared" si="297"/>
        <v>106</v>
      </c>
      <c r="CK856" s="114">
        <f t="shared" si="298"/>
        <v>21</v>
      </c>
      <c r="CL856" s="114">
        <f t="shared" si="298"/>
        <v>22</v>
      </c>
      <c r="CM856" s="114">
        <f t="shared" si="298"/>
        <v>23</v>
      </c>
      <c r="CN856" s="114">
        <f t="shared" si="298"/>
        <v>24</v>
      </c>
    </row>
    <row r="857" spans="13:92" x14ac:dyDescent="0.25"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 s="114">
        <f t="shared" si="299"/>
        <v>0.47333333333333338</v>
      </c>
      <c r="CF857" s="114">
        <f t="shared" si="300"/>
        <v>0</v>
      </c>
      <c r="CG857" s="114">
        <f t="shared" si="301"/>
        <v>0</v>
      </c>
      <c r="CH857" s="114">
        <f t="shared" si="302"/>
        <v>0</v>
      </c>
      <c r="CI857"/>
      <c r="CJ857" s="114">
        <f t="shared" si="297"/>
        <v>106</v>
      </c>
      <c r="CK857" s="114">
        <f t="shared" si="298"/>
        <v>25</v>
      </c>
      <c r="CL857" s="114">
        <f t="shared" si="298"/>
        <v>26</v>
      </c>
      <c r="CM857" s="114">
        <f t="shared" si="298"/>
        <v>27</v>
      </c>
      <c r="CN857" s="114">
        <f t="shared" si="298"/>
        <v>28</v>
      </c>
    </row>
    <row r="858" spans="13:92" x14ac:dyDescent="0.25"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 s="114">
        <f t="shared" si="299"/>
        <v>0.47333333333333338</v>
      </c>
      <c r="CF858" s="114">
        <f t="shared" si="300"/>
        <v>0</v>
      </c>
      <c r="CG858" s="114">
        <f t="shared" si="301"/>
        <v>0</v>
      </c>
      <c r="CH858" s="114">
        <f t="shared" si="302"/>
        <v>0</v>
      </c>
      <c r="CI858"/>
      <c r="CJ858" s="114">
        <f t="shared" si="297"/>
        <v>106</v>
      </c>
      <c r="CK858" s="114">
        <f t="shared" si="298"/>
        <v>29</v>
      </c>
      <c r="CL858" s="114">
        <f t="shared" si="298"/>
        <v>30</v>
      </c>
      <c r="CM858" s="114">
        <f t="shared" si="298"/>
        <v>31</v>
      </c>
      <c r="CN858" s="114">
        <f t="shared" si="298"/>
        <v>32</v>
      </c>
    </row>
    <row r="859" spans="13:92" x14ac:dyDescent="0.25"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 s="114">
        <f t="shared" si="299"/>
        <v>0.47333333333333338</v>
      </c>
      <c r="CF859" s="114">
        <f t="shared" si="300"/>
        <v>0</v>
      </c>
      <c r="CG859" s="114">
        <f t="shared" si="301"/>
        <v>0</v>
      </c>
      <c r="CH859" s="114">
        <f t="shared" si="302"/>
        <v>0</v>
      </c>
      <c r="CI859"/>
      <c r="CJ859" s="114">
        <f t="shared" si="297"/>
        <v>107</v>
      </c>
      <c r="CK859" s="114">
        <f t="shared" si="298"/>
        <v>1</v>
      </c>
      <c r="CL859" s="114">
        <f t="shared" si="298"/>
        <v>2</v>
      </c>
      <c r="CM859" s="114">
        <f t="shared" si="298"/>
        <v>3</v>
      </c>
      <c r="CN859" s="114">
        <f t="shared" si="298"/>
        <v>4</v>
      </c>
    </row>
    <row r="860" spans="13:92" x14ac:dyDescent="0.25"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 s="114">
        <f t="shared" si="299"/>
        <v>0.47333333333333338</v>
      </c>
      <c r="CF860" s="114">
        <f t="shared" si="300"/>
        <v>0</v>
      </c>
      <c r="CG860" s="114">
        <f t="shared" si="301"/>
        <v>0</v>
      </c>
      <c r="CH860" s="114">
        <f t="shared" si="302"/>
        <v>0</v>
      </c>
      <c r="CI860"/>
      <c r="CJ860" s="114">
        <f t="shared" si="297"/>
        <v>107</v>
      </c>
      <c r="CK860" s="114">
        <f t="shared" si="298"/>
        <v>5</v>
      </c>
      <c r="CL860" s="114">
        <f t="shared" si="298"/>
        <v>6</v>
      </c>
      <c r="CM860" s="114">
        <f t="shared" si="298"/>
        <v>7</v>
      </c>
      <c r="CN860" s="114">
        <f t="shared" si="298"/>
        <v>8</v>
      </c>
    </row>
    <row r="861" spans="13:92" x14ac:dyDescent="0.25"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 s="114">
        <f t="shared" si="299"/>
        <v>0.47333333333333338</v>
      </c>
      <c r="CF861" s="114">
        <f t="shared" si="300"/>
        <v>0</v>
      </c>
      <c r="CG861" s="114">
        <f t="shared" si="301"/>
        <v>0</v>
      </c>
      <c r="CH861" s="114">
        <f t="shared" si="302"/>
        <v>0</v>
      </c>
      <c r="CI861"/>
      <c r="CJ861" s="114">
        <f t="shared" si="297"/>
        <v>107</v>
      </c>
      <c r="CK861" s="114">
        <f t="shared" si="298"/>
        <v>9</v>
      </c>
      <c r="CL861" s="114">
        <f t="shared" si="298"/>
        <v>10</v>
      </c>
      <c r="CM861" s="114">
        <f t="shared" si="298"/>
        <v>11</v>
      </c>
      <c r="CN861" s="114">
        <f t="shared" si="298"/>
        <v>12</v>
      </c>
    </row>
    <row r="862" spans="13:92" x14ac:dyDescent="0.25"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 s="114">
        <f t="shared" si="299"/>
        <v>0.47333333333333338</v>
      </c>
      <c r="CF862" s="114">
        <f t="shared" si="300"/>
        <v>0</v>
      </c>
      <c r="CG862" s="114">
        <f t="shared" si="301"/>
        <v>0</v>
      </c>
      <c r="CH862" s="114">
        <f t="shared" si="302"/>
        <v>0</v>
      </c>
      <c r="CI862"/>
      <c r="CJ862" s="114">
        <f t="shared" si="297"/>
        <v>107</v>
      </c>
      <c r="CK862" s="114">
        <f t="shared" si="298"/>
        <v>13</v>
      </c>
      <c r="CL862" s="114">
        <f t="shared" si="298"/>
        <v>14</v>
      </c>
      <c r="CM862" s="114">
        <f t="shared" si="298"/>
        <v>15</v>
      </c>
      <c r="CN862" s="114">
        <f t="shared" si="298"/>
        <v>16</v>
      </c>
    </row>
    <row r="863" spans="13:92" x14ac:dyDescent="0.25"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 s="114">
        <f t="shared" si="299"/>
        <v>0.47333333333333338</v>
      </c>
      <c r="CF863" s="114">
        <f t="shared" si="300"/>
        <v>0</v>
      </c>
      <c r="CG863" s="114">
        <f t="shared" si="301"/>
        <v>0</v>
      </c>
      <c r="CH863" s="114">
        <f t="shared" si="302"/>
        <v>0</v>
      </c>
      <c r="CI863"/>
      <c r="CJ863" s="114">
        <f t="shared" si="297"/>
        <v>107</v>
      </c>
      <c r="CK863" s="114">
        <f t="shared" si="298"/>
        <v>17</v>
      </c>
      <c r="CL863" s="114">
        <f t="shared" si="298"/>
        <v>18</v>
      </c>
      <c r="CM863" s="114">
        <f t="shared" si="298"/>
        <v>19</v>
      </c>
      <c r="CN863" s="114">
        <f t="shared" si="298"/>
        <v>20</v>
      </c>
    </row>
    <row r="864" spans="13:92" x14ac:dyDescent="0.25"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 s="114">
        <f t="shared" si="299"/>
        <v>0.47333333333333338</v>
      </c>
      <c r="CF864" s="114">
        <f t="shared" si="300"/>
        <v>0</v>
      </c>
      <c r="CG864" s="114">
        <f t="shared" si="301"/>
        <v>0</v>
      </c>
      <c r="CH864" s="114">
        <f t="shared" si="302"/>
        <v>0</v>
      </c>
      <c r="CI864"/>
      <c r="CJ864" s="114">
        <f t="shared" si="297"/>
        <v>107</v>
      </c>
      <c r="CK864" s="114">
        <f t="shared" si="298"/>
        <v>21</v>
      </c>
      <c r="CL864" s="114">
        <f t="shared" si="298"/>
        <v>22</v>
      </c>
      <c r="CM864" s="114">
        <f t="shared" si="298"/>
        <v>23</v>
      </c>
      <c r="CN864" s="114">
        <f t="shared" si="298"/>
        <v>24</v>
      </c>
    </row>
    <row r="865" spans="13:92" x14ac:dyDescent="0.25"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 s="114">
        <f t="shared" si="299"/>
        <v>0.47333333333333338</v>
      </c>
      <c r="CF865" s="114">
        <f t="shared" si="300"/>
        <v>0</v>
      </c>
      <c r="CG865" s="114">
        <f t="shared" si="301"/>
        <v>0</v>
      </c>
      <c r="CH865" s="114">
        <f t="shared" si="302"/>
        <v>0</v>
      </c>
      <c r="CI865"/>
      <c r="CJ865" s="114">
        <f t="shared" si="297"/>
        <v>107</v>
      </c>
      <c r="CK865" s="114">
        <f t="shared" si="298"/>
        <v>25</v>
      </c>
      <c r="CL865" s="114">
        <f t="shared" si="298"/>
        <v>26</v>
      </c>
      <c r="CM865" s="114">
        <f t="shared" si="298"/>
        <v>27</v>
      </c>
      <c r="CN865" s="114">
        <f t="shared" si="298"/>
        <v>28</v>
      </c>
    </row>
    <row r="866" spans="13:92" x14ac:dyDescent="0.25"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 s="114">
        <f t="shared" si="299"/>
        <v>0.47333333333333338</v>
      </c>
      <c r="CF866" s="114">
        <f t="shared" si="300"/>
        <v>0</v>
      </c>
      <c r="CG866" s="114">
        <f t="shared" si="301"/>
        <v>0</v>
      </c>
      <c r="CH866" s="114">
        <f t="shared" si="302"/>
        <v>0</v>
      </c>
      <c r="CI866"/>
      <c r="CJ866" s="114">
        <f t="shared" si="297"/>
        <v>107</v>
      </c>
      <c r="CK866" s="114">
        <f t="shared" si="298"/>
        <v>29</v>
      </c>
      <c r="CL866" s="114">
        <f t="shared" si="298"/>
        <v>30</v>
      </c>
      <c r="CM866" s="114">
        <f t="shared" si="298"/>
        <v>31</v>
      </c>
      <c r="CN866" s="114">
        <f t="shared" si="298"/>
        <v>32</v>
      </c>
    </row>
    <row r="867" spans="13:92" x14ac:dyDescent="0.25"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 s="114">
        <f t="shared" si="299"/>
        <v>0.47333333333333338</v>
      </c>
      <c r="CF867" s="114">
        <f t="shared" si="300"/>
        <v>0</v>
      </c>
      <c r="CG867" s="114">
        <f t="shared" si="301"/>
        <v>0</v>
      </c>
      <c r="CH867" s="114">
        <f t="shared" si="302"/>
        <v>0</v>
      </c>
      <c r="CI867"/>
      <c r="CJ867" s="114">
        <f t="shared" si="297"/>
        <v>108</v>
      </c>
      <c r="CK867" s="114">
        <f t="shared" si="298"/>
        <v>1</v>
      </c>
      <c r="CL867" s="114">
        <f t="shared" si="298"/>
        <v>2</v>
      </c>
      <c r="CM867" s="114">
        <f t="shared" si="298"/>
        <v>3</v>
      </c>
      <c r="CN867" s="114">
        <f t="shared" si="298"/>
        <v>4</v>
      </c>
    </row>
    <row r="868" spans="13:92" x14ac:dyDescent="0.25"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 s="114">
        <f t="shared" si="299"/>
        <v>0.47333333333333338</v>
      </c>
      <c r="CF868" s="114">
        <f t="shared" si="300"/>
        <v>0</v>
      </c>
      <c r="CG868" s="114">
        <f t="shared" si="301"/>
        <v>0</v>
      </c>
      <c r="CH868" s="114">
        <f t="shared" si="302"/>
        <v>0</v>
      </c>
      <c r="CI868"/>
      <c r="CJ868" s="114">
        <f t="shared" si="297"/>
        <v>108</v>
      </c>
      <c r="CK868" s="114">
        <f t="shared" si="298"/>
        <v>5</v>
      </c>
      <c r="CL868" s="114">
        <f t="shared" si="298"/>
        <v>6</v>
      </c>
      <c r="CM868" s="114">
        <f t="shared" si="298"/>
        <v>7</v>
      </c>
      <c r="CN868" s="114">
        <f t="shared" si="298"/>
        <v>8</v>
      </c>
    </row>
    <row r="869" spans="13:92" x14ac:dyDescent="0.25"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 s="114">
        <f t="shared" si="299"/>
        <v>0.47333333333333338</v>
      </c>
      <c r="CF869" s="114">
        <f t="shared" si="300"/>
        <v>0</v>
      </c>
      <c r="CG869" s="114">
        <f t="shared" si="301"/>
        <v>0</v>
      </c>
      <c r="CH869" s="114">
        <f t="shared" si="302"/>
        <v>0</v>
      </c>
      <c r="CI869"/>
      <c r="CJ869" s="114">
        <f t="shared" si="297"/>
        <v>108</v>
      </c>
      <c r="CK869" s="114">
        <f t="shared" si="298"/>
        <v>9</v>
      </c>
      <c r="CL869" s="114">
        <f t="shared" si="298"/>
        <v>10</v>
      </c>
      <c r="CM869" s="114">
        <f t="shared" si="298"/>
        <v>11</v>
      </c>
      <c r="CN869" s="114">
        <f t="shared" si="298"/>
        <v>12</v>
      </c>
    </row>
    <row r="870" spans="13:92" x14ac:dyDescent="0.25"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 s="114">
        <f t="shared" si="299"/>
        <v>0.47333333333333338</v>
      </c>
      <c r="CF870" s="114">
        <f t="shared" si="300"/>
        <v>0</v>
      </c>
      <c r="CG870" s="114">
        <f t="shared" si="301"/>
        <v>0</v>
      </c>
      <c r="CH870" s="114">
        <f t="shared" si="302"/>
        <v>0</v>
      </c>
      <c r="CI870"/>
      <c r="CJ870" s="114">
        <f t="shared" si="297"/>
        <v>108</v>
      </c>
      <c r="CK870" s="114">
        <f t="shared" si="298"/>
        <v>13</v>
      </c>
      <c r="CL870" s="114">
        <f t="shared" si="298"/>
        <v>14</v>
      </c>
      <c r="CM870" s="114">
        <f t="shared" si="298"/>
        <v>15</v>
      </c>
      <c r="CN870" s="114">
        <f t="shared" si="298"/>
        <v>16</v>
      </c>
    </row>
    <row r="871" spans="13:92" x14ac:dyDescent="0.25"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 s="114">
        <f t="shared" si="299"/>
        <v>0.47333333333333338</v>
      </c>
      <c r="CF871" s="114">
        <f t="shared" si="300"/>
        <v>0</v>
      </c>
      <c r="CG871" s="114">
        <f t="shared" si="301"/>
        <v>0</v>
      </c>
      <c r="CH871" s="114">
        <f t="shared" si="302"/>
        <v>0</v>
      </c>
      <c r="CI871"/>
      <c r="CJ871" s="114">
        <f t="shared" si="297"/>
        <v>108</v>
      </c>
      <c r="CK871" s="114">
        <f t="shared" ref="CK871:CN890" si="303">CK863</f>
        <v>17</v>
      </c>
      <c r="CL871" s="114">
        <f t="shared" si="303"/>
        <v>18</v>
      </c>
      <c r="CM871" s="114">
        <f t="shared" si="303"/>
        <v>19</v>
      </c>
      <c r="CN871" s="114">
        <f t="shared" si="303"/>
        <v>20</v>
      </c>
    </row>
    <row r="872" spans="13:92" x14ac:dyDescent="0.25"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 s="114">
        <f t="shared" si="299"/>
        <v>0.47333333333333338</v>
      </c>
      <c r="CF872" s="114">
        <f t="shared" si="300"/>
        <v>0</v>
      </c>
      <c r="CG872" s="114">
        <f t="shared" si="301"/>
        <v>0</v>
      </c>
      <c r="CH872" s="114">
        <f t="shared" si="302"/>
        <v>0</v>
      </c>
      <c r="CI872"/>
      <c r="CJ872" s="114">
        <f t="shared" si="297"/>
        <v>108</v>
      </c>
      <c r="CK872" s="114">
        <f t="shared" si="303"/>
        <v>21</v>
      </c>
      <c r="CL872" s="114">
        <f t="shared" si="303"/>
        <v>22</v>
      </c>
      <c r="CM872" s="114">
        <f t="shared" si="303"/>
        <v>23</v>
      </c>
      <c r="CN872" s="114">
        <f t="shared" si="303"/>
        <v>24</v>
      </c>
    </row>
    <row r="873" spans="13:92" x14ac:dyDescent="0.25"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 s="114">
        <f t="shared" si="299"/>
        <v>0.47333333333333338</v>
      </c>
      <c r="CF873" s="114">
        <f t="shared" si="300"/>
        <v>0</v>
      </c>
      <c r="CG873" s="114">
        <f t="shared" si="301"/>
        <v>0</v>
      </c>
      <c r="CH873" s="114">
        <f t="shared" si="302"/>
        <v>0</v>
      </c>
      <c r="CI873"/>
      <c r="CJ873" s="114">
        <f t="shared" si="297"/>
        <v>108</v>
      </c>
      <c r="CK873" s="114">
        <f t="shared" si="303"/>
        <v>25</v>
      </c>
      <c r="CL873" s="114">
        <f t="shared" si="303"/>
        <v>26</v>
      </c>
      <c r="CM873" s="114">
        <f t="shared" si="303"/>
        <v>27</v>
      </c>
      <c r="CN873" s="114">
        <f t="shared" si="303"/>
        <v>28</v>
      </c>
    </row>
    <row r="874" spans="13:92" x14ac:dyDescent="0.25"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 s="114">
        <f t="shared" si="299"/>
        <v>0.47333333333333338</v>
      </c>
      <c r="CF874" s="114">
        <f t="shared" si="300"/>
        <v>0</v>
      </c>
      <c r="CG874" s="114">
        <f t="shared" si="301"/>
        <v>0</v>
      </c>
      <c r="CH874" s="114">
        <f t="shared" si="302"/>
        <v>0</v>
      </c>
      <c r="CI874"/>
      <c r="CJ874" s="114">
        <f t="shared" si="297"/>
        <v>108</v>
      </c>
      <c r="CK874" s="114">
        <f t="shared" si="303"/>
        <v>29</v>
      </c>
      <c r="CL874" s="114">
        <f t="shared" si="303"/>
        <v>30</v>
      </c>
      <c r="CM874" s="114">
        <f t="shared" si="303"/>
        <v>31</v>
      </c>
      <c r="CN874" s="114">
        <f t="shared" si="303"/>
        <v>32</v>
      </c>
    </row>
    <row r="875" spans="13:92" x14ac:dyDescent="0.25"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 s="114">
        <f t="shared" si="299"/>
        <v>0.47333333333333338</v>
      </c>
      <c r="CF875" s="114">
        <f t="shared" si="300"/>
        <v>0</v>
      </c>
      <c r="CG875" s="114">
        <f t="shared" si="301"/>
        <v>0</v>
      </c>
      <c r="CH875" s="114">
        <f t="shared" si="302"/>
        <v>0</v>
      </c>
      <c r="CI875"/>
      <c r="CJ875" s="114">
        <f t="shared" si="297"/>
        <v>109</v>
      </c>
      <c r="CK875" s="114">
        <f t="shared" si="303"/>
        <v>1</v>
      </c>
      <c r="CL875" s="114">
        <f t="shared" si="303"/>
        <v>2</v>
      </c>
      <c r="CM875" s="114">
        <f t="shared" si="303"/>
        <v>3</v>
      </c>
      <c r="CN875" s="114">
        <f t="shared" si="303"/>
        <v>4</v>
      </c>
    </row>
    <row r="876" spans="13:92" x14ac:dyDescent="0.25"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 s="114">
        <f t="shared" si="299"/>
        <v>0.47333333333333338</v>
      </c>
      <c r="CF876" s="114">
        <f t="shared" si="300"/>
        <v>0</v>
      </c>
      <c r="CG876" s="114">
        <f t="shared" si="301"/>
        <v>0</v>
      </c>
      <c r="CH876" s="114">
        <f t="shared" si="302"/>
        <v>0</v>
      </c>
      <c r="CI876"/>
      <c r="CJ876" s="114">
        <f t="shared" si="297"/>
        <v>109</v>
      </c>
      <c r="CK876" s="114">
        <f t="shared" si="303"/>
        <v>5</v>
      </c>
      <c r="CL876" s="114">
        <f t="shared" si="303"/>
        <v>6</v>
      </c>
      <c r="CM876" s="114">
        <f t="shared" si="303"/>
        <v>7</v>
      </c>
      <c r="CN876" s="114">
        <f t="shared" si="303"/>
        <v>8</v>
      </c>
    </row>
    <row r="877" spans="13:92" x14ac:dyDescent="0.25"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 s="114">
        <f t="shared" si="299"/>
        <v>0.47333333333333338</v>
      </c>
      <c r="CF877" s="114">
        <f t="shared" si="300"/>
        <v>0</v>
      </c>
      <c r="CG877" s="114">
        <f t="shared" si="301"/>
        <v>0</v>
      </c>
      <c r="CH877" s="114">
        <f t="shared" si="302"/>
        <v>0</v>
      </c>
      <c r="CI877"/>
      <c r="CJ877" s="114">
        <f t="shared" si="297"/>
        <v>109</v>
      </c>
      <c r="CK877" s="114">
        <f t="shared" si="303"/>
        <v>9</v>
      </c>
      <c r="CL877" s="114">
        <f t="shared" si="303"/>
        <v>10</v>
      </c>
      <c r="CM877" s="114">
        <f t="shared" si="303"/>
        <v>11</v>
      </c>
      <c r="CN877" s="114">
        <f t="shared" si="303"/>
        <v>12</v>
      </c>
    </row>
    <row r="878" spans="13:92" x14ac:dyDescent="0.25"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 s="114">
        <f t="shared" si="299"/>
        <v>0.47333333333333338</v>
      </c>
      <c r="CF878" s="114">
        <f t="shared" si="300"/>
        <v>0</v>
      </c>
      <c r="CG878" s="114">
        <f t="shared" si="301"/>
        <v>0</v>
      </c>
      <c r="CH878" s="114">
        <f t="shared" si="302"/>
        <v>0</v>
      </c>
      <c r="CI878"/>
      <c r="CJ878" s="114">
        <f t="shared" si="297"/>
        <v>109</v>
      </c>
      <c r="CK878" s="114">
        <f t="shared" si="303"/>
        <v>13</v>
      </c>
      <c r="CL878" s="114">
        <f t="shared" si="303"/>
        <v>14</v>
      </c>
      <c r="CM878" s="114">
        <f t="shared" si="303"/>
        <v>15</v>
      </c>
      <c r="CN878" s="114">
        <f t="shared" si="303"/>
        <v>16</v>
      </c>
    </row>
    <row r="879" spans="13:92" x14ac:dyDescent="0.25"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 s="114">
        <f t="shared" si="299"/>
        <v>0.47333333333333338</v>
      </c>
      <c r="CF879" s="114">
        <f t="shared" si="300"/>
        <v>0</v>
      </c>
      <c r="CG879" s="114">
        <f t="shared" si="301"/>
        <v>0</v>
      </c>
      <c r="CH879" s="114">
        <f t="shared" si="302"/>
        <v>0</v>
      </c>
      <c r="CI879"/>
      <c r="CJ879" s="114">
        <f t="shared" si="297"/>
        <v>109</v>
      </c>
      <c r="CK879" s="114">
        <f t="shared" si="303"/>
        <v>17</v>
      </c>
      <c r="CL879" s="114">
        <f t="shared" si="303"/>
        <v>18</v>
      </c>
      <c r="CM879" s="114">
        <f t="shared" si="303"/>
        <v>19</v>
      </c>
      <c r="CN879" s="114">
        <f t="shared" si="303"/>
        <v>20</v>
      </c>
    </row>
    <row r="880" spans="13:92" x14ac:dyDescent="0.25"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 s="114">
        <f t="shared" si="299"/>
        <v>0.47333333333333338</v>
      </c>
      <c r="CF880" s="114">
        <f t="shared" si="300"/>
        <v>0</v>
      </c>
      <c r="CG880" s="114">
        <f t="shared" si="301"/>
        <v>0</v>
      </c>
      <c r="CH880" s="114">
        <f t="shared" si="302"/>
        <v>0</v>
      </c>
      <c r="CI880"/>
      <c r="CJ880" s="114">
        <f t="shared" si="297"/>
        <v>109</v>
      </c>
      <c r="CK880" s="114">
        <f t="shared" si="303"/>
        <v>21</v>
      </c>
      <c r="CL880" s="114">
        <f t="shared" si="303"/>
        <v>22</v>
      </c>
      <c r="CM880" s="114">
        <f t="shared" si="303"/>
        <v>23</v>
      </c>
      <c r="CN880" s="114">
        <f t="shared" si="303"/>
        <v>24</v>
      </c>
    </row>
    <row r="881" spans="13:92" x14ac:dyDescent="0.25"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 s="114">
        <f t="shared" si="299"/>
        <v>0.47333333333333338</v>
      </c>
      <c r="CF881" s="114">
        <f t="shared" si="300"/>
        <v>0</v>
      </c>
      <c r="CG881" s="114">
        <f t="shared" si="301"/>
        <v>0</v>
      </c>
      <c r="CH881" s="114">
        <f t="shared" si="302"/>
        <v>0</v>
      </c>
      <c r="CI881"/>
      <c r="CJ881" s="114">
        <f t="shared" si="297"/>
        <v>109</v>
      </c>
      <c r="CK881" s="114">
        <f t="shared" si="303"/>
        <v>25</v>
      </c>
      <c r="CL881" s="114">
        <f t="shared" si="303"/>
        <v>26</v>
      </c>
      <c r="CM881" s="114">
        <f t="shared" si="303"/>
        <v>27</v>
      </c>
      <c r="CN881" s="114">
        <f t="shared" si="303"/>
        <v>28</v>
      </c>
    </row>
    <row r="882" spans="13:92" x14ac:dyDescent="0.25"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 s="114">
        <f t="shared" si="299"/>
        <v>0.47333333333333338</v>
      </c>
      <c r="CF882" s="114">
        <f t="shared" si="300"/>
        <v>0</v>
      </c>
      <c r="CG882" s="114">
        <f t="shared" si="301"/>
        <v>0</v>
      </c>
      <c r="CH882" s="114">
        <f t="shared" si="302"/>
        <v>0</v>
      </c>
      <c r="CI882"/>
      <c r="CJ882" s="114">
        <f t="shared" si="297"/>
        <v>109</v>
      </c>
      <c r="CK882" s="114">
        <f t="shared" si="303"/>
        <v>29</v>
      </c>
      <c r="CL882" s="114">
        <f t="shared" si="303"/>
        <v>30</v>
      </c>
      <c r="CM882" s="114">
        <f t="shared" si="303"/>
        <v>31</v>
      </c>
      <c r="CN882" s="114">
        <f t="shared" si="303"/>
        <v>32</v>
      </c>
    </row>
    <row r="883" spans="13:92" x14ac:dyDescent="0.25"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 s="114">
        <f t="shared" si="299"/>
        <v>0.47333333333333338</v>
      </c>
      <c r="CF883" s="114">
        <f t="shared" si="300"/>
        <v>0</v>
      </c>
      <c r="CG883" s="114">
        <f t="shared" si="301"/>
        <v>0</v>
      </c>
      <c r="CH883" s="114">
        <f t="shared" si="302"/>
        <v>0</v>
      </c>
      <c r="CI883"/>
      <c r="CJ883" s="114">
        <f t="shared" si="297"/>
        <v>110</v>
      </c>
      <c r="CK883" s="114">
        <f t="shared" si="303"/>
        <v>1</v>
      </c>
      <c r="CL883" s="114">
        <f t="shared" si="303"/>
        <v>2</v>
      </c>
      <c r="CM883" s="114">
        <f t="shared" si="303"/>
        <v>3</v>
      </c>
      <c r="CN883" s="114">
        <f t="shared" si="303"/>
        <v>4</v>
      </c>
    </row>
    <row r="884" spans="13:92" x14ac:dyDescent="0.25"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 s="114">
        <f t="shared" si="299"/>
        <v>0.47333333333333338</v>
      </c>
      <c r="CF884" s="114">
        <f t="shared" si="300"/>
        <v>0</v>
      </c>
      <c r="CG884" s="114">
        <f t="shared" si="301"/>
        <v>0</v>
      </c>
      <c r="CH884" s="114">
        <f t="shared" si="302"/>
        <v>0</v>
      </c>
      <c r="CI884"/>
      <c r="CJ884" s="114">
        <f t="shared" si="297"/>
        <v>110</v>
      </c>
      <c r="CK884" s="114">
        <f t="shared" si="303"/>
        <v>5</v>
      </c>
      <c r="CL884" s="114">
        <f t="shared" si="303"/>
        <v>6</v>
      </c>
      <c r="CM884" s="114">
        <f t="shared" si="303"/>
        <v>7</v>
      </c>
      <c r="CN884" s="114">
        <f t="shared" si="303"/>
        <v>8</v>
      </c>
    </row>
    <row r="885" spans="13:92" x14ac:dyDescent="0.25"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 s="114">
        <f t="shared" si="299"/>
        <v>0.47333333333333338</v>
      </c>
      <c r="CF885" s="114">
        <f t="shared" si="300"/>
        <v>0</v>
      </c>
      <c r="CG885" s="114">
        <f t="shared" si="301"/>
        <v>0</v>
      </c>
      <c r="CH885" s="114">
        <f t="shared" si="302"/>
        <v>0</v>
      </c>
      <c r="CI885"/>
      <c r="CJ885" s="114">
        <f t="shared" si="297"/>
        <v>110</v>
      </c>
      <c r="CK885" s="114">
        <f t="shared" si="303"/>
        <v>9</v>
      </c>
      <c r="CL885" s="114">
        <f t="shared" si="303"/>
        <v>10</v>
      </c>
      <c r="CM885" s="114">
        <f t="shared" si="303"/>
        <v>11</v>
      </c>
      <c r="CN885" s="114">
        <f t="shared" si="303"/>
        <v>12</v>
      </c>
    </row>
    <row r="886" spans="13:92" x14ac:dyDescent="0.25"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 s="114">
        <f t="shared" si="299"/>
        <v>0.47333333333333338</v>
      </c>
      <c r="CF886" s="114">
        <f t="shared" si="300"/>
        <v>0</v>
      </c>
      <c r="CG886" s="114">
        <f t="shared" si="301"/>
        <v>0</v>
      </c>
      <c r="CH886" s="114">
        <f t="shared" si="302"/>
        <v>0</v>
      </c>
      <c r="CI886"/>
      <c r="CJ886" s="114">
        <f t="shared" si="297"/>
        <v>110</v>
      </c>
      <c r="CK886" s="114">
        <f t="shared" si="303"/>
        <v>13</v>
      </c>
      <c r="CL886" s="114">
        <f t="shared" si="303"/>
        <v>14</v>
      </c>
      <c r="CM886" s="114">
        <f t="shared" si="303"/>
        <v>15</v>
      </c>
      <c r="CN886" s="114">
        <f t="shared" si="303"/>
        <v>16</v>
      </c>
    </row>
    <row r="887" spans="13:92" x14ac:dyDescent="0.25"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 s="114">
        <f t="shared" si="299"/>
        <v>0.47333333333333338</v>
      </c>
      <c r="CF887" s="114">
        <f t="shared" si="300"/>
        <v>0</v>
      </c>
      <c r="CG887" s="114">
        <f t="shared" si="301"/>
        <v>0</v>
      </c>
      <c r="CH887" s="114">
        <f t="shared" si="302"/>
        <v>0</v>
      </c>
      <c r="CI887"/>
      <c r="CJ887" s="114">
        <f t="shared" si="297"/>
        <v>110</v>
      </c>
      <c r="CK887" s="114">
        <f t="shared" si="303"/>
        <v>17</v>
      </c>
      <c r="CL887" s="114">
        <f t="shared" si="303"/>
        <v>18</v>
      </c>
      <c r="CM887" s="114">
        <f t="shared" si="303"/>
        <v>19</v>
      </c>
      <c r="CN887" s="114">
        <f t="shared" si="303"/>
        <v>20</v>
      </c>
    </row>
    <row r="888" spans="13:92" x14ac:dyDescent="0.25"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 s="114">
        <f t="shared" si="299"/>
        <v>0.47333333333333338</v>
      </c>
      <c r="CF888" s="114">
        <f t="shared" si="300"/>
        <v>0</v>
      </c>
      <c r="CG888" s="114">
        <f t="shared" si="301"/>
        <v>0</v>
      </c>
      <c r="CH888" s="114">
        <f t="shared" si="302"/>
        <v>0</v>
      </c>
      <c r="CI888"/>
      <c r="CJ888" s="114">
        <f t="shared" si="297"/>
        <v>110</v>
      </c>
      <c r="CK888" s="114">
        <f t="shared" si="303"/>
        <v>21</v>
      </c>
      <c r="CL888" s="114">
        <f t="shared" si="303"/>
        <v>22</v>
      </c>
      <c r="CM888" s="114">
        <f t="shared" si="303"/>
        <v>23</v>
      </c>
      <c r="CN888" s="114">
        <f t="shared" si="303"/>
        <v>24</v>
      </c>
    </row>
    <row r="889" spans="13:92" x14ac:dyDescent="0.25"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 s="114">
        <f t="shared" si="299"/>
        <v>0.47333333333333338</v>
      </c>
      <c r="CF889" s="114">
        <f t="shared" si="300"/>
        <v>0</v>
      </c>
      <c r="CG889" s="114">
        <f t="shared" si="301"/>
        <v>0</v>
      </c>
      <c r="CH889" s="114">
        <f t="shared" si="302"/>
        <v>0</v>
      </c>
      <c r="CI889"/>
      <c r="CJ889" s="114">
        <f t="shared" si="297"/>
        <v>110</v>
      </c>
      <c r="CK889" s="114">
        <f t="shared" si="303"/>
        <v>25</v>
      </c>
      <c r="CL889" s="114">
        <f t="shared" si="303"/>
        <v>26</v>
      </c>
      <c r="CM889" s="114">
        <f t="shared" si="303"/>
        <v>27</v>
      </c>
      <c r="CN889" s="114">
        <f t="shared" si="303"/>
        <v>28</v>
      </c>
    </row>
    <row r="890" spans="13:92" x14ac:dyDescent="0.25"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 s="114">
        <f t="shared" si="299"/>
        <v>0.47333333333333338</v>
      </c>
      <c r="CF890" s="114">
        <f t="shared" si="300"/>
        <v>0</v>
      </c>
      <c r="CG890" s="114">
        <f t="shared" si="301"/>
        <v>0</v>
      </c>
      <c r="CH890" s="114">
        <f t="shared" si="302"/>
        <v>0</v>
      </c>
      <c r="CI890"/>
      <c r="CJ890" s="114">
        <f t="shared" si="297"/>
        <v>110</v>
      </c>
      <c r="CK890" s="114">
        <f t="shared" si="303"/>
        <v>29</v>
      </c>
      <c r="CL890" s="114">
        <f t="shared" si="303"/>
        <v>30</v>
      </c>
      <c r="CM890" s="114">
        <f t="shared" si="303"/>
        <v>31</v>
      </c>
      <c r="CN890" s="114">
        <f t="shared" si="303"/>
        <v>32</v>
      </c>
    </row>
    <row r="891" spans="13:92" x14ac:dyDescent="0.25"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 s="114"/>
      <c r="CF891" s="114"/>
      <c r="CG891" s="114"/>
      <c r="CH891" s="114"/>
      <c r="CI891"/>
      <c r="CJ891" s="114"/>
      <c r="CK891" s="114"/>
      <c r="CL891" s="114"/>
      <c r="CM891" s="114"/>
      <c r="CN891" s="114"/>
    </row>
    <row r="892" spans="13:92" x14ac:dyDescent="0.25"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</row>
    <row r="893" spans="13:92" x14ac:dyDescent="0.25"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</row>
  </sheetData>
  <sheetProtection algorithmName="SHA-512" hashValue="daTXM6fPlc13KRXcrub4H8C5t8Qz6DkFHPzwALRLgv5SeSxeB2uTymys1oCH1YXqDxC9+RZ9Ttps240kRSch6A==" saltValue="Z+vnwQIi9V7ViQtUhZDTPw==" spinCount="100000" sheet="1" objects="1" scenarios="1" selectLockedCells="1"/>
  <mergeCells count="1">
    <mergeCell ref="A1:AP1"/>
  </mergeCells>
  <conditionalFormatting sqref="C11:F120">
    <cfRule type="expression" dxfId="33" priority="62">
      <formula>AND($I11="Best Fit",$W11&gt;4000)</formula>
    </cfRule>
  </conditionalFormatting>
  <conditionalFormatting sqref="F11:F120 M11:M120">
    <cfRule type="expression" dxfId="32" priority="6" stopIfTrue="1">
      <formula>$M11&gt;$F11</formula>
    </cfRule>
  </conditionalFormatting>
  <conditionalFormatting sqref="I11:I120">
    <cfRule type="expression" dxfId="31" priority="5">
      <formula>$I11="Requested"</formula>
    </cfRule>
  </conditionalFormatting>
  <conditionalFormatting sqref="K11:K120">
    <cfRule type="expression" dxfId="30" priority="1">
      <formula>$K11&gt;$AA11</formula>
    </cfRule>
  </conditionalFormatting>
  <conditionalFormatting sqref="M11:M120">
    <cfRule type="expression" dxfId="29" priority="54">
      <formula>$I11="Requested"</formula>
    </cfRule>
  </conditionalFormatting>
  <conditionalFormatting sqref="N11:N120">
    <cfRule type="expression" dxfId="28" priority="2">
      <formula>$Q11&gt;1</formula>
    </cfRule>
  </conditionalFormatting>
  <conditionalFormatting sqref="O11:O120">
    <cfRule type="expression" dxfId="27" priority="59">
      <formula>$O11&gt;$C$4</formula>
    </cfRule>
  </conditionalFormatting>
  <conditionalFormatting sqref="P11:P120">
    <cfRule type="colorScale" priority="10">
      <colorScale>
        <cfvo type="num" val="0"/>
        <cfvo type="num" val="1"/>
        <cfvo type="num" val="3"/>
        <color rgb="FF63BE7B"/>
        <color rgb="FFFFC000"/>
        <color rgb="FFFF0000"/>
      </colorScale>
    </cfRule>
  </conditionalFormatting>
  <conditionalFormatting sqref="Q11:Q120">
    <cfRule type="colorScale" priority="22">
      <colorScale>
        <cfvo type="num" val="0"/>
        <cfvo type="num" val="0.2"/>
        <cfvo type="num" val="1"/>
        <color theme="9" tint="0.59999389629810485"/>
        <color rgb="FFFFEB84"/>
        <color rgb="FFFF0000"/>
      </colorScale>
    </cfRule>
  </conditionalFormatting>
  <dataValidations xWindow="972" yWindow="270" count="16">
    <dataValidation type="decimal" allowBlank="1" showInputMessage="1" showErrorMessage="1" error="Minimum 1mm/s maximum 4000mm/s" prompt="Maximum 4000" sqref="J11:J120" xr:uid="{00000000-0002-0000-0200-000000000000}">
      <formula1>1</formula1>
      <formula2>4000</formula2>
    </dataValidation>
    <dataValidation type="decimal" errorStyle="warning" allowBlank="1" showInputMessage="1" showErrorMessage="1" error="Maximum 100000" prompt="Limited to Max Available Accel" sqref="K11:K120" xr:uid="{00000000-0002-0000-0200-000001000000}">
      <formula1>1</formula1>
      <formula2>100000</formula2>
    </dataValidation>
    <dataValidation type="decimal" errorStyle="warning" allowBlank="1" showInputMessage="1" showErrorMessage="1" error="Max 4000000" prompt="Max 4000000" sqref="L11:L120" xr:uid="{00000000-0002-0000-0200-000002000000}">
      <formula1>1</formula1>
      <formula2>4000000</formula2>
    </dataValidation>
    <dataValidation type="list" allowBlank="1" showInputMessage="1" showErrorMessage="1" sqref="A11:A120" xr:uid="{00000000-0002-0000-0200-000003000000}">
      <formula1>Opeation</formula1>
    </dataValidation>
    <dataValidation allowBlank="1" showInputMessage="1" showErrorMessage="1" promptTitle="Allowed Time" prompt="If a Process Step how long it will process_x000a_If a Move Step how long the move should take" sqref="F11:F120" xr:uid="{00000000-0002-0000-0200-000004000000}"/>
    <dataValidation type="list" allowBlank="1" showInputMessage="1" showErrorMessage="1" promptTitle="Best Fit Or Requested" prompt="Best fit calculates the motion based on distance and time_x000a_Requested calculates the motion time based on Velcocity Accel and Jerk " sqref="I11:I120" xr:uid="{00000000-0002-0000-0200-000005000000}">
      <formula1>CalculationMethod</formula1>
    </dataValidation>
    <dataValidation allowBlank="1" showInputMessage="1" showErrorMessage="1" prompt="Blue, Move time is calculated based on the Requested values_x000a_Red, move time is longer than Move/Process time" sqref="M11:M120" xr:uid="{00000000-0002-0000-0200-000006000000}"/>
    <dataValidation type="list" allowBlank="1" showInputMessage="1" showErrorMessage="1" prompt="What type of module is this move performed on" sqref="G11:G120" xr:uid="{00000000-0002-0000-0200-000007000000}">
      <formula1>Module_Type</formula1>
    </dataValidation>
    <dataValidation allowBlank="1" showInputMessage="1" showErrorMessage="1" prompt="Peak Force Required" sqref="N11:N120" xr:uid="{00000000-0002-0000-0200-000008000000}"/>
    <dataValidation allowBlank="1" showInputMessage="1" showErrorMessage="1" prompt="Peak Current Required" sqref="O11:O120" xr:uid="{00000000-0002-0000-0200-000009000000}"/>
    <dataValidation allowBlank="1" showInputMessage="1" showErrorMessage="1" prompt="Rated current can be delivered continuously" sqref="P12:P120" xr:uid="{00000000-0002-0000-0200-00000A000000}"/>
    <dataValidation allowBlank="1" showInputMessage="1" showErrorMessage="1" prompt="100% Rated current can be delivered continuously" sqref="P11" xr:uid="{00000000-0002-0000-0200-00000B000000}"/>
    <dataValidation allowBlank="1" showInputMessage="1" showErrorMessage="1" prompt="up to 100% Peak Current can only for short times_x000a_&gt;100% peak the move is not possible" sqref="Q12:Q120" xr:uid="{00000000-0002-0000-0200-00000C000000}"/>
    <dataValidation type="list" allowBlank="1" showInputMessage="1" showErrorMessage="1" promptTitle="Lifting vs Horizontal" prompt="If the motion is a vertical Lift " sqref="H11:H120" xr:uid="{00000000-0002-0000-0200-00000D000000}">
      <formula1>Lifting_Horizontal</formula1>
    </dataValidation>
    <dataValidation allowBlank="1" showInputMessage="1" showErrorMessage="1" promptTitle="Best Fit" prompt="Best Fit has no constant accel phase and is the softest possible move for the given time but has a high peak accel (force).  Higher jerk parameters can complete the move in the same time, with lower peak force but result in  higher power draw" sqref="I10" xr:uid="{00000000-0002-0000-0200-00000E000000}"/>
    <dataValidation allowBlank="1" showInputMessage="1" showErrorMessage="1" prompt="Peak Current can be applied for short times only and  I2T must be taken into consideration_x000a_&gt;100% peak is not possible" sqref="Q11" xr:uid="{00000000-0002-0000-0200-00000F000000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892"/>
  <sheetViews>
    <sheetView zoomScaleNormal="100" workbookViewId="0">
      <selection activeCell="E11" sqref="E11"/>
    </sheetView>
  </sheetViews>
  <sheetFormatPr baseColWidth="10" defaultColWidth="9.109375" defaultRowHeight="13.2" x14ac:dyDescent="0.25"/>
  <cols>
    <col min="1" max="1" width="11.5546875" style="10" customWidth="1"/>
    <col min="2" max="2" width="14.109375" style="10" customWidth="1"/>
    <col min="3" max="3" width="12" style="10" customWidth="1"/>
    <col min="4" max="4" width="13.5546875" style="10" customWidth="1"/>
    <col min="5" max="5" width="21.6640625" style="10" customWidth="1"/>
    <col min="6" max="6" width="13.109375" style="10" customWidth="1"/>
    <col min="7" max="7" width="13.88671875" style="10" customWidth="1"/>
    <col min="8" max="8" width="13.109375" style="10" customWidth="1"/>
    <col min="9" max="9" width="12.33203125" style="10" customWidth="1"/>
    <col min="10" max="10" width="17.6640625" style="10" customWidth="1"/>
    <col min="11" max="11" width="9.109375" style="10" customWidth="1"/>
    <col min="12" max="12" width="12.44140625" style="10" customWidth="1"/>
    <col min="13" max="13" width="10.44140625" style="10" customWidth="1"/>
    <col min="14" max="14" width="16.44140625" style="10" bestFit="1" customWidth="1"/>
    <col min="15" max="15" width="12.5546875" style="10" customWidth="1"/>
    <col min="16" max="16" width="10.88671875" style="10" customWidth="1"/>
    <col min="17" max="17" width="13.6640625" style="10" customWidth="1"/>
    <col min="18" max="18" width="10.5546875" style="10" customWidth="1"/>
    <col min="19" max="19" width="13" style="10" customWidth="1"/>
    <col min="20" max="20" width="13.6640625" style="10" customWidth="1"/>
    <col min="21" max="21" width="13.6640625" style="10" bestFit="1" customWidth="1"/>
    <col min="22" max="23" width="11.6640625" style="10" customWidth="1"/>
    <col min="24" max="24" width="19.109375" style="10" customWidth="1"/>
    <col min="25" max="25" width="13.6640625" style="10" hidden="1" customWidth="1"/>
    <col min="26" max="26" width="12.33203125" style="10" hidden="1" customWidth="1"/>
    <col min="27" max="27" width="11.5546875" style="10" hidden="1" customWidth="1"/>
    <col min="28" max="28" width="11.33203125" style="10" hidden="1" customWidth="1"/>
    <col min="29" max="29" width="13.5546875" style="10" hidden="1" customWidth="1"/>
    <col min="30" max="30" width="13.6640625" style="10" hidden="1" customWidth="1"/>
    <col min="31" max="31" width="12.33203125" style="10" hidden="1" customWidth="1"/>
    <col min="32" max="32" width="12.5546875" style="10" hidden="1" customWidth="1"/>
    <col min="33" max="33" width="12.44140625" style="10" hidden="1" customWidth="1"/>
    <col min="34" max="34" width="13.5546875" style="10" hidden="1" customWidth="1"/>
    <col min="35" max="35" width="12.6640625" style="10" hidden="1" customWidth="1"/>
    <col min="36" max="36" width="13.109375" style="10" hidden="1" customWidth="1"/>
    <col min="37" max="37" width="19.33203125" style="10" hidden="1" customWidth="1"/>
    <col min="38" max="38" width="18" style="10" hidden="1" customWidth="1"/>
    <col min="39" max="39" width="20.6640625" style="10" hidden="1" customWidth="1"/>
    <col min="40" max="40" width="16.109375" style="10" hidden="1" customWidth="1"/>
    <col min="41" max="41" width="14.5546875" style="10" hidden="1" customWidth="1"/>
    <col min="42" max="42" width="10.109375" style="10" hidden="1" customWidth="1"/>
    <col min="43" max="44" width="14.88671875" style="10" hidden="1" customWidth="1"/>
    <col min="45" max="45" width="13.109375" style="10" hidden="1" customWidth="1"/>
    <col min="46" max="46" width="2" style="10" hidden="1" customWidth="1"/>
    <col min="47" max="47" width="2.6640625" style="10" hidden="1" customWidth="1"/>
    <col min="48" max="48" width="10.109375" style="10" hidden="1" customWidth="1"/>
    <col min="49" max="50" width="12.33203125" style="10" hidden="1" customWidth="1"/>
    <col min="51" max="51" width="13.88671875" style="10" hidden="1" customWidth="1"/>
    <col min="52" max="52" width="7.88671875" style="10" hidden="1" customWidth="1"/>
    <col min="53" max="53" width="12.33203125" style="10" hidden="1" customWidth="1"/>
    <col min="54" max="54" width="12.109375" style="10" hidden="1" customWidth="1"/>
    <col min="55" max="55" width="13.88671875" style="10" hidden="1" customWidth="1"/>
    <col min="56" max="56" width="9.109375" style="10" hidden="1" customWidth="1"/>
    <col min="57" max="57" width="10.109375" style="10" hidden="1" customWidth="1"/>
    <col min="58" max="58" width="9.109375" style="10" hidden="1" customWidth="1"/>
    <col min="59" max="60" width="10.109375" style="10" hidden="1" customWidth="1"/>
    <col min="61" max="61" width="9.5546875" style="10" hidden="1" customWidth="1"/>
    <col min="62" max="62" width="10.5546875" style="10" hidden="1" customWidth="1"/>
    <col min="63" max="63" width="10.44140625" style="10" hidden="1" customWidth="1"/>
    <col min="64" max="64" width="10.109375" style="10" hidden="1" customWidth="1"/>
    <col min="65" max="65" width="9.5546875" style="10" hidden="1" customWidth="1"/>
    <col min="66" max="67" width="10.5546875" style="10" hidden="1" customWidth="1"/>
    <col min="68" max="69" width="9.5546875" style="10" hidden="1" customWidth="1"/>
    <col min="70" max="70" width="11.109375" style="10" hidden="1" customWidth="1"/>
    <col min="71" max="71" width="10.109375" style="10" hidden="1" customWidth="1"/>
    <col min="72" max="72" width="11.109375" style="10" hidden="1" customWidth="1"/>
    <col min="73" max="74" width="10.109375" style="10" hidden="1" customWidth="1"/>
    <col min="75" max="75" width="12.109375" style="10" hidden="1" customWidth="1"/>
    <col min="76" max="76" width="9.6640625" style="10" hidden="1" customWidth="1"/>
    <col min="77" max="77" width="12.6640625" style="10" hidden="1" customWidth="1"/>
    <col min="78" max="81" width="11.109375" style="10" customWidth="1"/>
    <col min="82" max="83" width="11.33203125" style="10" customWidth="1"/>
    <col min="84" max="85" width="9.5546875" style="10" customWidth="1"/>
    <col min="86" max="87" width="11.109375" style="10" customWidth="1"/>
    <col min="88" max="88" width="9.5546875" style="10" customWidth="1"/>
    <col min="89" max="90" width="9.33203125" style="10" customWidth="1"/>
    <col min="91" max="91" width="9.109375" style="10" customWidth="1"/>
    <col min="92" max="101" width="9.109375" style="10" hidden="1" customWidth="1"/>
    <col min="102" max="103" width="13.6640625" style="10" hidden="1" customWidth="1"/>
    <col min="104" max="111" width="9.109375" style="10" hidden="1" customWidth="1"/>
    <col min="112" max="16384" width="9.109375" style="10"/>
  </cols>
  <sheetData>
    <row r="1" spans="1:114" ht="59.25" customHeight="1" thickBot="1" x14ac:dyDescent="0.3">
      <c r="A1" s="564" t="s">
        <v>795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  <c r="X1" s="563"/>
      <c r="Y1" s="563"/>
      <c r="Z1" s="563"/>
      <c r="AA1" s="563"/>
      <c r="AB1" s="563"/>
      <c r="AC1" s="563"/>
      <c r="AD1" s="563"/>
      <c r="AE1" s="563"/>
      <c r="AF1" s="563"/>
      <c r="AG1" s="563"/>
      <c r="AH1" s="563"/>
      <c r="AI1" s="563"/>
      <c r="AJ1" s="563"/>
      <c r="AK1" s="563"/>
      <c r="AL1" s="563"/>
      <c r="AY1" s="20"/>
      <c r="AZ1" s="21"/>
      <c r="BA1" s="21"/>
      <c r="BB1" s="21"/>
      <c r="BC1" s="21"/>
    </row>
    <row r="2" spans="1:114" ht="13.8" hidden="1" thickBot="1" x14ac:dyDescent="0.3">
      <c r="G2" s="45"/>
      <c r="H2" s="246" t="s">
        <v>342</v>
      </c>
      <c r="AC2" s="376" t="s">
        <v>344</v>
      </c>
      <c r="AD2" s="376" t="s">
        <v>501</v>
      </c>
      <c r="AE2" s="376" t="s">
        <v>376</v>
      </c>
      <c r="AF2" s="376" t="s">
        <v>378</v>
      </c>
      <c r="AG2" s="376" t="s">
        <v>377</v>
      </c>
      <c r="AH2" s="377" t="s">
        <v>448</v>
      </c>
      <c r="AI2" s="246" t="s">
        <v>698</v>
      </c>
      <c r="AK2" s="22"/>
      <c r="AL2" s="22"/>
    </row>
    <row r="3" spans="1:114" ht="13.8" hidden="1" thickBot="1" x14ac:dyDescent="0.3">
      <c r="C3" s="256" t="s">
        <v>575</v>
      </c>
      <c r="E3"/>
      <c r="G3" s="234" t="s">
        <v>213</v>
      </c>
      <c r="H3" s="247" t="s">
        <v>343</v>
      </c>
      <c r="AC3" s="248">
        <f>'Project description'!C207</f>
        <v>0.68493150684931514</v>
      </c>
      <c r="AD3" s="248">
        <f>'Project description'!C279</f>
        <v>5</v>
      </c>
      <c r="AE3" s="248">
        <f>'Project description'!L183/'Project description'!C203*1000</f>
        <v>4078.2122905027932</v>
      </c>
      <c r="AF3" s="248">
        <f>AG3/$D$5</f>
        <v>7.3</v>
      </c>
      <c r="AG3" s="248">
        <f>'Project description'!C272</f>
        <v>87.6</v>
      </c>
      <c r="AH3" s="249">
        <f>$D$6*AF3</f>
        <v>27.01</v>
      </c>
      <c r="AI3" s="247">
        <f>'Project description'!C189</f>
        <v>0</v>
      </c>
      <c r="AK3" s="22"/>
      <c r="AL3" s="22"/>
    </row>
    <row r="4" spans="1:114" hidden="1" x14ac:dyDescent="0.25">
      <c r="C4" s="166" t="s">
        <v>338</v>
      </c>
      <c r="D4" s="160">
        <f>'Project description'!I6</f>
        <v>1.79</v>
      </c>
      <c r="E4" s="213" t="s">
        <v>64</v>
      </c>
      <c r="G4" s="234" t="s">
        <v>339</v>
      </c>
      <c r="H4" s="247">
        <f>'Project description'!C170</f>
        <v>4.1008860997750002E-2</v>
      </c>
      <c r="AC4" s="248">
        <f>'Project description'!C206</f>
        <v>0.72115384615384603</v>
      </c>
      <c r="AD4" s="248">
        <f>'Project description'!C278</f>
        <v>5</v>
      </c>
      <c r="AE4" s="248">
        <f>'Project description'!L181/'Project description'!C203*1000</f>
        <v>2990.6642210829095</v>
      </c>
      <c r="AF4" s="248">
        <f>AG4/$D$5</f>
        <v>6.9333333333333336</v>
      </c>
      <c r="AG4" s="248">
        <f>'Project description'!C275</f>
        <v>83.2</v>
      </c>
      <c r="AH4" s="249">
        <f>$D$6*AF4</f>
        <v>25.653333333333336</v>
      </c>
      <c r="AI4" s="247">
        <f>'Project description'!C192</f>
        <v>0</v>
      </c>
      <c r="AK4" s="22"/>
      <c r="AL4" s="22"/>
    </row>
    <row r="5" spans="1:114" hidden="1" x14ac:dyDescent="0.25">
      <c r="C5" s="167" t="s">
        <v>379</v>
      </c>
      <c r="D5" s="242">
        <f>'Project description'!C203</f>
        <v>12</v>
      </c>
      <c r="E5" s="216" t="s">
        <v>65</v>
      </c>
      <c r="G5" s="244" t="s">
        <v>340</v>
      </c>
      <c r="H5" s="250">
        <f>'Project description'!C171</f>
        <v>0.20055317549775001</v>
      </c>
      <c r="AC5" s="251">
        <f>'Project description'!C205</f>
        <v>0.68493150684931514</v>
      </c>
      <c r="AD5" s="251">
        <f>'Project description'!C277</f>
        <v>5</v>
      </c>
      <c r="AE5" s="251">
        <f>'Project description'!L178/'Project description'!C203*1000</f>
        <v>3680.8452330303876</v>
      </c>
      <c r="AF5" s="248">
        <f>AG5/$D$5</f>
        <v>7.3</v>
      </c>
      <c r="AG5" s="251">
        <f>'Project description'!C274</f>
        <v>87.6</v>
      </c>
      <c r="AH5" s="249">
        <f>$D$6*AF5</f>
        <v>27.01</v>
      </c>
      <c r="AI5" s="250">
        <f>'Project description'!C195</f>
        <v>0</v>
      </c>
      <c r="AK5" s="22"/>
      <c r="AL5" s="22"/>
    </row>
    <row r="6" spans="1:114" ht="13.8" hidden="1" thickBot="1" x14ac:dyDescent="0.3">
      <c r="A6" s="12"/>
      <c r="C6" s="168" t="s">
        <v>447</v>
      </c>
      <c r="D6" s="243">
        <v>3.7</v>
      </c>
      <c r="E6" s="221" t="s">
        <v>65</v>
      </c>
      <c r="G6" s="245" t="s">
        <v>341</v>
      </c>
      <c r="H6" s="252">
        <f>'Project description'!C172</f>
        <v>0.76111457609775013</v>
      </c>
      <c r="AC6" s="253">
        <f>'Project description'!C204</f>
        <v>0.68493150684931514</v>
      </c>
      <c r="AD6" s="253">
        <f>'Project description'!C276</f>
        <v>5</v>
      </c>
      <c r="AE6" s="253">
        <f>'Project description'!L175/'Project description'!C203*1000</f>
        <v>3879.600907315652</v>
      </c>
      <c r="AF6" s="248">
        <f>AG6/$D$5</f>
        <v>7.3</v>
      </c>
      <c r="AG6" s="253">
        <f>'Project description'!C273</f>
        <v>87.6</v>
      </c>
      <c r="AH6" s="255">
        <f>$D$6*AF6</f>
        <v>27.01</v>
      </c>
      <c r="AI6" s="252">
        <f>'Project description'!C198</f>
        <v>0</v>
      </c>
      <c r="AK6" s="22"/>
      <c r="AL6" s="22"/>
    </row>
    <row r="7" spans="1:114" ht="13.8" hidden="1" thickBot="1" x14ac:dyDescent="0.3">
      <c r="A7" s="82"/>
      <c r="B7" s="82"/>
      <c r="C7" s="82"/>
      <c r="AD7" s="22"/>
      <c r="AE7" s="22"/>
      <c r="AF7" s="22"/>
      <c r="AG7" s="22"/>
      <c r="AH7" s="22"/>
      <c r="AI7" s="22"/>
      <c r="AJ7" s="22"/>
      <c r="AK7" s="22"/>
      <c r="BH7"/>
      <c r="CV7" s="87" t="s">
        <v>487</v>
      </c>
      <c r="CW7" s="40"/>
      <c r="CX7" s="40"/>
      <c r="CY7" s="40"/>
      <c r="CZ7" s="87" t="s">
        <v>490</v>
      </c>
      <c r="DA7" s="40"/>
      <c r="DB7" s="40"/>
      <c r="DC7" s="87" t="s">
        <v>488</v>
      </c>
      <c r="DD7" s="40"/>
      <c r="DE7" s="40"/>
      <c r="DF7" s="40"/>
      <c r="DG7" s="87" t="s">
        <v>489</v>
      </c>
      <c r="DH7" s="40"/>
      <c r="DI7" s="40"/>
      <c r="DJ7" s="40"/>
    </row>
    <row r="8" spans="1:114" ht="13.8" thickBot="1" x14ac:dyDescent="0.3"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440"/>
      <c r="AL8"/>
      <c r="AM8" t="s">
        <v>380</v>
      </c>
      <c r="AN8"/>
      <c r="AO8"/>
      <c r="AP8"/>
      <c r="AQ8"/>
      <c r="AR8"/>
      <c r="AS8" s="274" t="s">
        <v>390</v>
      </c>
      <c r="AT8" s="160"/>
      <c r="AU8" s="160"/>
      <c r="AV8" s="160"/>
      <c r="AW8" s="292"/>
      <c r="AX8" s="292"/>
      <c r="AY8" s="160"/>
      <c r="AZ8" s="119"/>
      <c r="BA8" s="160"/>
      <c r="BB8" s="160"/>
      <c r="BC8" s="160"/>
      <c r="BD8" s="160"/>
      <c r="BE8" s="160"/>
      <c r="BF8" s="160"/>
      <c r="BG8" s="160"/>
      <c r="BH8" s="160"/>
      <c r="BI8" s="160"/>
      <c r="BJ8" s="160"/>
      <c r="BK8" s="160"/>
      <c r="BL8" s="160"/>
      <c r="BM8" s="160"/>
      <c r="BN8" s="160"/>
      <c r="BO8" s="160"/>
      <c r="BP8" s="160"/>
      <c r="BQ8" s="160"/>
      <c r="BR8" s="160"/>
      <c r="BS8" s="160"/>
      <c r="BT8" s="160"/>
      <c r="BU8" s="160"/>
      <c r="BV8" s="160"/>
      <c r="BW8" s="376"/>
      <c r="BX8" s="377"/>
      <c r="BY8"/>
      <c r="BZ8"/>
      <c r="CA8" t="s">
        <v>462</v>
      </c>
      <c r="CB8"/>
      <c r="CC8"/>
      <c r="CD8"/>
      <c r="CE8"/>
      <c r="CF8"/>
      <c r="CG8"/>
      <c r="CH8"/>
      <c r="CI8"/>
      <c r="CJ8"/>
    </row>
    <row r="9" spans="1:114" s="30" customFormat="1" ht="14.4" thickBot="1" x14ac:dyDescent="0.3">
      <c r="A9" s="99"/>
      <c r="B9" s="100"/>
      <c r="C9" s="99"/>
      <c r="D9" s="258"/>
      <c r="E9" s="99"/>
      <c r="F9" s="259" t="s">
        <v>452</v>
      </c>
      <c r="G9" s="260"/>
      <c r="H9" s="260"/>
      <c r="I9" s="441" t="s">
        <v>454</v>
      </c>
      <c r="J9" s="442"/>
      <c r="K9" s="442"/>
      <c r="L9" s="442"/>
      <c r="M9" s="442"/>
      <c r="N9" s="442"/>
      <c r="O9" s="442"/>
      <c r="P9" s="442"/>
      <c r="Q9" s="443"/>
      <c r="R9" s="444"/>
      <c r="S9" s="442" t="s">
        <v>426</v>
      </c>
      <c r="T9" s="442"/>
      <c r="U9" s="442"/>
      <c r="V9" s="442"/>
      <c r="W9" s="442"/>
      <c r="X9" s="445"/>
      <c r="Y9" s="446" t="s">
        <v>434</v>
      </c>
      <c r="Z9" s="447"/>
      <c r="AA9" s="447"/>
      <c r="AB9" s="448"/>
      <c r="AC9" s="449" t="s">
        <v>5</v>
      </c>
      <c r="AD9" s="450"/>
      <c r="AE9" s="451" t="s">
        <v>6</v>
      </c>
      <c r="AF9" s="450"/>
      <c r="AG9" s="451" t="s">
        <v>7</v>
      </c>
      <c r="AH9" s="451"/>
      <c r="AI9" s="451"/>
      <c r="AJ9" s="451"/>
      <c r="AK9" s="450"/>
      <c r="AL9" s="451" t="s">
        <v>9</v>
      </c>
      <c r="AM9" s="452"/>
      <c r="AN9" s="453"/>
      <c r="AO9" s="454"/>
      <c r="AP9" s="455"/>
      <c r="AQ9" s="456"/>
      <c r="AR9" s="456"/>
      <c r="AS9" s="457" t="s">
        <v>446</v>
      </c>
      <c r="AT9" s="458"/>
      <c r="AU9" s="458"/>
      <c r="AV9" s="459"/>
      <c r="AW9" s="457"/>
      <c r="AX9" s="458" t="s">
        <v>385</v>
      </c>
      <c r="AY9" s="458"/>
      <c r="AZ9" s="459"/>
      <c r="BA9" s="457"/>
      <c r="BB9" s="458" t="s">
        <v>386</v>
      </c>
      <c r="BC9" s="458"/>
      <c r="BD9" s="459"/>
      <c r="BE9" s="457"/>
      <c r="BF9" s="458" t="s">
        <v>407</v>
      </c>
      <c r="BG9" s="458"/>
      <c r="BH9" s="459"/>
      <c r="BI9" s="457"/>
      <c r="BJ9" s="458" t="s">
        <v>408</v>
      </c>
      <c r="BK9" s="458"/>
      <c r="BL9" s="459"/>
      <c r="BM9" s="457"/>
      <c r="BN9" s="458" t="s">
        <v>409</v>
      </c>
      <c r="BO9" s="458"/>
      <c r="BP9" s="459"/>
      <c r="BQ9" s="457"/>
      <c r="BR9" s="458" t="s">
        <v>410</v>
      </c>
      <c r="BS9" s="458"/>
      <c r="BT9" s="459"/>
      <c r="BU9" s="457"/>
      <c r="BV9" s="458" t="s">
        <v>411</v>
      </c>
      <c r="BW9" s="458"/>
      <c r="BX9" s="459"/>
      <c r="BY9" s="456"/>
      <c r="BZ9" s="456"/>
      <c r="CA9" s="456"/>
      <c r="CB9" s="456"/>
      <c r="CC9" s="456"/>
      <c r="CD9" s="456"/>
      <c r="CE9" s="456"/>
      <c r="CF9" s="456"/>
      <c r="CG9" s="456"/>
      <c r="CH9" s="456"/>
      <c r="CI9" s="456"/>
      <c r="CJ9" s="456"/>
    </row>
    <row r="10" spans="1:114" s="40" customFormat="1" ht="84" thickBot="1" x14ac:dyDescent="4.2">
      <c r="A10" s="94" t="s">
        <v>440</v>
      </c>
      <c r="B10" s="31" t="s">
        <v>455</v>
      </c>
      <c r="C10" s="31" t="s">
        <v>441</v>
      </c>
      <c r="D10" s="106" t="s">
        <v>699</v>
      </c>
      <c r="E10" s="101" t="s">
        <v>421</v>
      </c>
      <c r="F10" s="106" t="s">
        <v>427</v>
      </c>
      <c r="G10" s="106" t="s">
        <v>429</v>
      </c>
      <c r="H10" s="146" t="s">
        <v>428</v>
      </c>
      <c r="I10" s="460" t="s">
        <v>449</v>
      </c>
      <c r="J10" s="461" t="s">
        <v>443</v>
      </c>
      <c r="K10" s="461" t="s">
        <v>259</v>
      </c>
      <c r="L10" s="462" t="s">
        <v>445</v>
      </c>
      <c r="M10" s="462" t="s">
        <v>444</v>
      </c>
      <c r="N10" s="462" t="s">
        <v>503</v>
      </c>
      <c r="O10" s="462" t="s">
        <v>577</v>
      </c>
      <c r="P10" s="462" t="s">
        <v>578</v>
      </c>
      <c r="Q10" s="463" t="s">
        <v>453</v>
      </c>
      <c r="R10" s="464"/>
      <c r="S10" s="465" t="s">
        <v>806</v>
      </c>
      <c r="T10" s="465" t="s">
        <v>808</v>
      </c>
      <c r="U10" s="465" t="s">
        <v>807</v>
      </c>
      <c r="V10" s="466" t="s">
        <v>255</v>
      </c>
      <c r="W10" s="467" t="s">
        <v>804</v>
      </c>
      <c r="X10" s="462" t="s">
        <v>431</v>
      </c>
      <c r="Y10" s="460" t="s">
        <v>435</v>
      </c>
      <c r="Z10" s="461" t="s">
        <v>425</v>
      </c>
      <c r="AA10" s="461" t="s">
        <v>258</v>
      </c>
      <c r="AB10" s="468" t="s">
        <v>257</v>
      </c>
      <c r="AC10" s="469" t="s">
        <v>432</v>
      </c>
      <c r="AD10" s="470" t="s">
        <v>433</v>
      </c>
      <c r="AE10" s="471" t="s">
        <v>260</v>
      </c>
      <c r="AF10" s="470" t="s">
        <v>261</v>
      </c>
      <c r="AG10" s="460" t="s">
        <v>262</v>
      </c>
      <c r="AH10" s="461" t="s">
        <v>450</v>
      </c>
      <c r="AI10" s="461" t="s">
        <v>451</v>
      </c>
      <c r="AJ10" s="461" t="s">
        <v>263</v>
      </c>
      <c r="AK10" s="472" t="s">
        <v>8</v>
      </c>
      <c r="AL10" s="471" t="s">
        <v>264</v>
      </c>
      <c r="AM10" s="473" t="s">
        <v>260</v>
      </c>
      <c r="AN10" s="474" t="s">
        <v>265</v>
      </c>
      <c r="AO10" s="475" t="s">
        <v>266</v>
      </c>
      <c r="AP10" s="476" t="s">
        <v>430</v>
      </c>
      <c r="AQ10" s="462" t="s">
        <v>442</v>
      </c>
      <c r="AR10" s="477"/>
      <c r="AS10" s="478" t="s">
        <v>381</v>
      </c>
      <c r="AT10" s="479"/>
      <c r="AU10" s="479"/>
      <c r="AV10" s="479" t="s">
        <v>412</v>
      </c>
      <c r="AW10" s="480" t="s">
        <v>382</v>
      </c>
      <c r="AX10" s="481" t="s">
        <v>383</v>
      </c>
      <c r="AY10" s="481" t="s">
        <v>384</v>
      </c>
      <c r="AZ10" s="482" t="s">
        <v>406</v>
      </c>
      <c r="BA10" s="480" t="s">
        <v>387</v>
      </c>
      <c r="BB10" s="481" t="s">
        <v>388</v>
      </c>
      <c r="BC10" s="481" t="s">
        <v>389</v>
      </c>
      <c r="BD10" s="482" t="s">
        <v>406</v>
      </c>
      <c r="BE10" s="480" t="s">
        <v>391</v>
      </c>
      <c r="BF10" s="481" t="s">
        <v>392</v>
      </c>
      <c r="BG10" s="481" t="s">
        <v>393</v>
      </c>
      <c r="BH10" s="482" t="s">
        <v>406</v>
      </c>
      <c r="BI10" s="480" t="s">
        <v>394</v>
      </c>
      <c r="BJ10" s="481" t="s">
        <v>395</v>
      </c>
      <c r="BK10" s="481" t="s">
        <v>396</v>
      </c>
      <c r="BL10" s="482" t="s">
        <v>406</v>
      </c>
      <c r="BM10" s="480" t="s">
        <v>400</v>
      </c>
      <c r="BN10" s="481" t="s">
        <v>401</v>
      </c>
      <c r="BO10" s="481" t="s">
        <v>402</v>
      </c>
      <c r="BP10" s="482" t="s">
        <v>406</v>
      </c>
      <c r="BQ10" s="480" t="s">
        <v>397</v>
      </c>
      <c r="BR10" s="481" t="s">
        <v>398</v>
      </c>
      <c r="BS10" s="481" t="s">
        <v>399</v>
      </c>
      <c r="BT10" s="482" t="s">
        <v>406</v>
      </c>
      <c r="BU10" s="480" t="s">
        <v>403</v>
      </c>
      <c r="BV10" s="481" t="s">
        <v>404</v>
      </c>
      <c r="BW10" s="481" t="s">
        <v>405</v>
      </c>
      <c r="BX10" s="483" t="s">
        <v>406</v>
      </c>
      <c r="BY10" s="162"/>
      <c r="BZ10" s="162"/>
      <c r="CA10" s="484" t="s">
        <v>406</v>
      </c>
      <c r="CB10" s="484" t="s">
        <v>414</v>
      </c>
      <c r="CC10" s="484" t="s">
        <v>461</v>
      </c>
      <c r="CD10" s="484" t="s">
        <v>413</v>
      </c>
      <c r="CE10" s="484"/>
      <c r="CF10" s="440" t="s">
        <v>456</v>
      </c>
      <c r="CG10" s="440" t="s">
        <v>457</v>
      </c>
      <c r="CH10" s="440" t="s">
        <v>458</v>
      </c>
      <c r="CI10" s="440" t="s">
        <v>459</v>
      </c>
      <c r="CJ10" s="485" t="s">
        <v>460</v>
      </c>
      <c r="CN10" s="96" t="s">
        <v>497</v>
      </c>
      <c r="CO10" s="96" t="s">
        <v>498</v>
      </c>
      <c r="CP10" s="96" t="s">
        <v>500</v>
      </c>
      <c r="CQ10" s="96" t="s">
        <v>502</v>
      </c>
      <c r="CR10" s="96"/>
      <c r="CS10" s="96"/>
      <c r="CT10" s="96" t="s">
        <v>495</v>
      </c>
      <c r="CU10" s="96" t="s">
        <v>496</v>
      </c>
      <c r="CV10" s="87" t="s">
        <v>491</v>
      </c>
      <c r="CW10" s="87" t="s">
        <v>492</v>
      </c>
      <c r="CX10" s="87" t="s">
        <v>493</v>
      </c>
      <c r="CY10" s="87"/>
      <c r="DD10" s="159" t="s">
        <v>494</v>
      </c>
      <c r="DF10" s="87" t="s">
        <v>499</v>
      </c>
    </row>
    <row r="11" spans="1:114" s="42" customFormat="1" ht="13.8" thickBot="1" x14ac:dyDescent="0.3">
      <c r="A11" s="257">
        <v>3000</v>
      </c>
      <c r="B11" s="41">
        <v>5</v>
      </c>
      <c r="C11" s="98" t="s">
        <v>213</v>
      </c>
      <c r="D11" s="171" t="s">
        <v>546</v>
      </c>
      <c r="E11" s="137" t="s">
        <v>422</v>
      </c>
      <c r="F11" s="132">
        <v>4000</v>
      </c>
      <c r="G11" s="132">
        <v>20000</v>
      </c>
      <c r="H11" s="148">
        <v>200000</v>
      </c>
      <c r="I11" s="151">
        <f>4*AM11+2*AN11+AO11</f>
        <v>5</v>
      </c>
      <c r="J11" s="139">
        <f t="shared" ref="J11:J74" si="0">IF(AA11&lt;=0,0,IF(C11="Straight",K11*AF$3,IF(C11="180° Curve",K11*AF$4,IF(C11="45° Curve",K11*AF$5,IF(C11="22.5° Curve",K11*AF$6)))))</f>
        <v>6.7184000000000008</v>
      </c>
      <c r="K11" s="139">
        <f t="shared" ref="K11:K18" si="1">IF(AA11&lt;=0,0,IF(C11="Straight",IF(D11="Lifting",AQ11/AE$3+AI$3+AC$3,AQ11/AE$3+AC$3),IF(C11="180° Curve",IF(D11="Lifting",AQ11/AE$4+AI$4+AC$4,AQ11/AE$4+AC$4),IF(C11="45° Curve",IF(D11="Lifting",AQ11/AE$5+AI$5+AC$5,AQ11/AE$5+AC$5),IF(C11="22.5° Curve",IF(D11="Lifting",AQ11/AE$6+AI$6+AC$6,AQ11/AE$6+AC$6))))))</f>
        <v>0.92032876712328782</v>
      </c>
      <c r="L11" s="133">
        <f t="shared" ref="L11:L69" si="2">K11/3.7</f>
        <v>0.24873750462791561</v>
      </c>
      <c r="M11" s="149">
        <f t="shared" ref="M11:M42" si="3">IF((K11-$D$6)&gt;0,(K11-$D$6)/($D$5-$D$6),0)</f>
        <v>0</v>
      </c>
      <c r="N11" s="316">
        <f>K11*K11*1.3*1.8+BB11/1000*J11</f>
        <v>6.0130317926515326</v>
      </c>
      <c r="O11" s="317">
        <f t="shared" ref="O11:P26" si="4">AP11</f>
        <v>1200.0000000000002</v>
      </c>
      <c r="P11" s="317">
        <f t="shared" si="4"/>
        <v>960</v>
      </c>
      <c r="Q11" s="318">
        <f>I11</f>
        <v>5</v>
      </c>
      <c r="R11" s="136"/>
      <c r="S11" s="102">
        <f>IF(B11&gt;0,IF((4/B11)*(A11/2)&lt;4000,(4/B11)*(A11/2),4000),0)</f>
        <v>1200</v>
      </c>
      <c r="T11" s="77">
        <f>IF(B11&gt;0,IF((4/B11)*S11&lt;W11,(4/B11)*S11,W11),0)</f>
        <v>960</v>
      </c>
      <c r="U11" s="77">
        <f>IF(B11&gt;0,IF(((4/B11)*(4/B11)*S11)&lt;4000000,(4/B11)*(4/B11)*S11,4000000),0)</f>
        <v>768.00000000000011</v>
      </c>
      <c r="V11" s="75">
        <f>'Project description'!$I$6</f>
        <v>1.79</v>
      </c>
      <c r="W11" s="75">
        <f>VLOOKUP(C11,'Project description'!$H$21:$I$24,2,0)</f>
        <v>40000</v>
      </c>
      <c r="X11" s="74">
        <f>A11</f>
        <v>3000</v>
      </c>
      <c r="Y11" s="143">
        <f t="shared" ref="Y11:Y69" si="5">A11</f>
        <v>3000</v>
      </c>
      <c r="Z11" s="76">
        <f t="shared" ref="Z11:AB42" si="6">IF($E11="Best Fit",S11,F11)</f>
        <v>1200</v>
      </c>
      <c r="AA11" s="76">
        <f t="shared" si="6"/>
        <v>960</v>
      </c>
      <c r="AB11" s="76">
        <f t="shared" si="6"/>
        <v>768.00000000000011</v>
      </c>
      <c r="AC11" s="57">
        <f t="shared" ref="AC11:AC69" si="7">IF(AB11 &lt;&gt; 0,POWER(A11/(2*AB11),1/3),0)</f>
        <v>1.25</v>
      </c>
      <c r="AD11" s="58" t="str">
        <f t="shared" ref="AD11:AD69" si="8">IF(AND(AB11*AC11&lt;AA11,AB11*AC11*AC11&lt;Z11),"JerkOnly",IF(AB11*Z11&lt;AA11*AA11,"JerkVelocity","AccelReached"))</f>
        <v>AccelReached</v>
      </c>
      <c r="AE11" s="59">
        <f t="shared" ref="AE11:AE69" si="9">IF(AND(AD11="JerkVelocity",AB11&lt;&gt;0),SQRT((Z11/AB11)),0)</f>
        <v>0</v>
      </c>
      <c r="AF11" s="60">
        <f t="shared" ref="AF11:AF69" si="10">IF(AND(AD11="JerkVelocity",Z11 &gt; 0),A11/Z11-2*AE11,0)</f>
        <v>0</v>
      </c>
      <c r="AG11" s="61">
        <f t="shared" ref="AG11:AG69" si="11">IF(AND(AD11="AccelReached",AB11 &lt;&gt;0),AA11/AB11,0)</f>
        <v>1.2499999999999998</v>
      </c>
      <c r="AH11" s="62">
        <f t="shared" ref="AH11:AH69" si="12">IF(AD11="AccelReached",AA11*AG11/2,0)</f>
        <v>599.99999999999989</v>
      </c>
      <c r="AI11" s="61">
        <f>IF(AND(AD11="AccelReached",AA11&lt;&gt;0),(Z11-2*AH11)/AA11,0)</f>
        <v>2.3684757858670006E-16</v>
      </c>
      <c r="AJ11" s="61">
        <f t="shared" ref="AJ11:AJ69" si="13">IF(AND(AD11="AccelReached", Z11&lt;&gt;0),(A11-(AG11*AH11*4+AI11*AH11*2+AA11*AI11*AG11*2 +AI11*AI11*AA11))/Z11,0)</f>
        <v>0</v>
      </c>
      <c r="AK11" s="63" t="str">
        <f t="shared" ref="AK11:AK69" si="14">IF(AJ11&gt;0,"VelocityReached","AccelLimited")</f>
        <v>AccelLimited</v>
      </c>
      <c r="AL11" s="61">
        <f t="shared" ref="AL11:AL69" si="15">IF(AND(AK11="AccelLimited",AD11="AccelReached",AA11&lt;&gt;0),-1.5*AG11+SQRT(AG11*AG11/4+A11/AA11),0)</f>
        <v>4.4408920985006262E-16</v>
      </c>
      <c r="AM11" s="64">
        <f t="shared" ref="AM11:AM69" si="16">IF(AG11&lt;&gt;0,AG11,IF(AE11&lt;&gt;0,AE11,AC11))</f>
        <v>1.2499999999999998</v>
      </c>
      <c r="AN11" s="64">
        <f>IF(AK11="AccelLimited",AL11,AI11)</f>
        <v>4.4408920985006262E-16</v>
      </c>
      <c r="AO11" s="65">
        <f t="shared" ref="AO11:AO69" si="17">IF(AJ11&gt;0,AJ11,IF(AF11&gt;0,AF11,0))</f>
        <v>0</v>
      </c>
      <c r="AP11" s="78">
        <f t="shared" ref="AP11:AP69" si="18">AM11*AM11*AB11+AN11*AA11</f>
        <v>1200.0000000000002</v>
      </c>
      <c r="AQ11" s="76">
        <f t="shared" ref="AQ11:AQ69" si="19">IF(OR(AL11&gt;0,AJ11&gt;0),AA11,AM11*AB11)</f>
        <v>960</v>
      </c>
      <c r="AR11" s="138"/>
      <c r="AS11" s="115">
        <v>0</v>
      </c>
      <c r="AT11" s="112"/>
      <c r="AU11" s="112"/>
      <c r="AV11" s="116">
        <v>0</v>
      </c>
      <c r="AW11" s="115">
        <f>1/6*AB11*AM11*AM11*AM11+AS11</f>
        <v>249.99999999999989</v>
      </c>
      <c r="AX11" s="113">
        <f t="shared" ref="AX11:AX69" si="20">0.5*AB11*AM11*AM11</f>
        <v>599.99999999999989</v>
      </c>
      <c r="AY11" s="113">
        <f t="shared" ref="AY11:AY69" si="21">AB11*AM11</f>
        <v>960</v>
      </c>
      <c r="AZ11" s="116">
        <f t="shared" ref="AZ11:AZ69" si="22">AM11+AV11</f>
        <v>1.2499999999999998</v>
      </c>
      <c r="BA11" s="114">
        <f t="shared" ref="BA11:BA69" si="23">AW11+AX11*AN11+0.5*AY11*AN11*AN11</f>
        <v>250.00000000000014</v>
      </c>
      <c r="BB11" s="113">
        <f t="shared" ref="BB11:BB69" si="24">AX11+AQ11*AN11</f>
        <v>600.00000000000034</v>
      </c>
      <c r="BC11" s="112">
        <f>AY11</f>
        <v>960</v>
      </c>
      <c r="BD11" s="116">
        <f>AZ11+AN11</f>
        <v>1.2500000000000002</v>
      </c>
      <c r="BE11" s="117">
        <f t="shared" ref="BE11:BE69" si="25">BA11+BB11*AM11+0.5*BC11*AM11*AM11-1/6*AB11*AM11*AM11*AM11</f>
        <v>1500.0000000000005</v>
      </c>
      <c r="BF11" s="112">
        <f t="shared" ref="BF11:BF69" si="26">BB11+BC11*AM11-0.5*AB11*AM11*AM11</f>
        <v>1200</v>
      </c>
      <c r="BG11" s="112">
        <f t="shared" ref="BG11:BG69" si="27">BC11-AB11*AM11</f>
        <v>0</v>
      </c>
      <c r="BH11" s="116">
        <f t="shared" ref="BH11:BH69" si="28">BD11+AM11</f>
        <v>2.5</v>
      </c>
      <c r="BI11" s="115">
        <f t="shared" ref="BI11:BI69" si="29">BE11+AO11*Z11</f>
        <v>1500.0000000000005</v>
      </c>
      <c r="BJ11" s="112">
        <f>BF11</f>
        <v>1200</v>
      </c>
      <c r="BK11" s="112">
        <f>BG11</f>
        <v>0</v>
      </c>
      <c r="BL11" s="116">
        <f t="shared" ref="BL11:BL69" si="30">BH11+AO11</f>
        <v>2.5</v>
      </c>
      <c r="BM11" s="115">
        <f t="shared" ref="BM11:BM69" si="31">BI11+BJ11*AM11-0.5*BK11*AM11*AM11-1/6*AB11*AM11*AM11*AM11</f>
        <v>2750</v>
      </c>
      <c r="BN11" s="112">
        <f t="shared" ref="BN11:BN69" si="32">BJ11+BK11*AM11-0.5*AB11*AM11*AM11</f>
        <v>600.00000000000011</v>
      </c>
      <c r="BO11" s="112">
        <f t="shared" ref="BO11:BO69" si="33">BK11-AB11*AM11</f>
        <v>-960</v>
      </c>
      <c r="BP11" s="116">
        <f t="shared" ref="BP11:BP69" si="34">BL11+AM11</f>
        <v>3.75</v>
      </c>
      <c r="BQ11" s="117">
        <f t="shared" ref="BQ11:BQ69" si="35">BM11+BN11*AN11+0.5*BO11*AN11*AN11</f>
        <v>2750.0000000000005</v>
      </c>
      <c r="BR11" s="113">
        <f t="shared" ref="BR11:BR69" si="36">BN11+BO11*AN11</f>
        <v>599.99999999999966</v>
      </c>
      <c r="BS11" s="113">
        <f t="shared" ref="BS11:BS69" si="37">BO11</f>
        <v>-960</v>
      </c>
      <c r="BT11" s="116">
        <f>BP11+AN11</f>
        <v>3.7500000000000004</v>
      </c>
      <c r="BU11" s="117">
        <f t="shared" ref="BU11:BU69" si="38">BQ11+BR11*AM11+0.5*BS11*AM11*AM11+1/6*AB11*AM11*AM11*AM11</f>
        <v>3000</v>
      </c>
      <c r="BV11" s="112">
        <f t="shared" ref="BV11:BV69" si="39">BR11+BS11*AM11+0.5*AB11*AM11*AM11</f>
        <v>0</v>
      </c>
      <c r="BW11" s="112">
        <f t="shared" ref="BW11:BW69" si="40">BS11+AB11*AM11</f>
        <v>0</v>
      </c>
      <c r="BX11" s="116">
        <f t="shared" ref="BX11:BX69" si="41">BT11+AM11</f>
        <v>5</v>
      </c>
      <c r="BY11" s="161"/>
      <c r="BZ11"/>
      <c r="CA11" s="114">
        <f>INDEX($AS$11:$BX$120,$CF11,CJ11)</f>
        <v>0</v>
      </c>
      <c r="CB11" s="114">
        <f>INDEX($AS$11:$BX$120,$CF11,CG11)</f>
        <v>0</v>
      </c>
      <c r="CC11" s="114">
        <f>INDEX($AS$11:$BX$120,$CF11,CH11)</f>
        <v>0</v>
      </c>
      <c r="CD11" s="114">
        <f>INDEX($AS$11:$BX$120,$CF11,CI11)</f>
        <v>0</v>
      </c>
      <c r="CE11" s="114"/>
      <c r="CF11" s="113">
        <v>1</v>
      </c>
      <c r="CG11" s="113">
        <v>1</v>
      </c>
      <c r="CH11" s="113">
        <f t="shared" ref="CH11:CJ30" si="42">CG11+1</f>
        <v>2</v>
      </c>
      <c r="CI11" s="113">
        <f t="shared" si="42"/>
        <v>3</v>
      </c>
      <c r="CJ11" s="113">
        <f t="shared" si="42"/>
        <v>4</v>
      </c>
      <c r="CK11" s="113"/>
      <c r="CL11" s="162"/>
      <c r="CM11" s="162"/>
      <c r="CN11">
        <f>CP11*CT11</f>
        <v>4.6417540740740755</v>
      </c>
      <c r="CO11"/>
      <c r="CP11">
        <f t="shared" ref="CP11:CP50" si="43">CU11*$D$4+$AD$3</f>
        <v>6.5274666666666672</v>
      </c>
      <c r="CQ11"/>
      <c r="CR11"/>
      <c r="CS11"/>
      <c r="CT11" s="161">
        <f>(CW11+(CV11-CX11*DF11)*DF11-0.5*CX11*DF11*DF11)</f>
        <v>0.71111111111111125</v>
      </c>
      <c r="CU11" s="161">
        <f>CV11-CX11*DF11</f>
        <v>0.85333333333333339</v>
      </c>
      <c r="CV11" s="161">
        <f>BC11/1000</f>
        <v>0.96</v>
      </c>
      <c r="CW11" s="161">
        <f>BB11/1000</f>
        <v>0.60000000000000031</v>
      </c>
      <c r="CX11" s="163">
        <f>AB11/1000</f>
        <v>0.76800000000000013</v>
      </c>
      <c r="CY11" s="161"/>
      <c r="CZ11" s="161">
        <f>4.5*CX11*CX11</f>
        <v>2.6542080000000006</v>
      </c>
      <c r="DA11" s="161">
        <f>5*CV11*CX11</f>
        <v>3.6864000000000003</v>
      </c>
      <c r="DB11" s="161">
        <f>CV11*CV11-CW11*CX11</f>
        <v>0.46079999999999965</v>
      </c>
      <c r="DC11" s="161"/>
      <c r="DD11" s="161">
        <f>SQRT(DA11*DA11-4*CZ11*DB11)</f>
        <v>2.9491200000000011</v>
      </c>
      <c r="DE11" s="161">
        <f>(DA11-DD11)/(2*CZ11)</f>
        <v>0.13888888888888873</v>
      </c>
      <c r="DF11" s="161">
        <f>IF(DE11&gt;0,DE11,0)</f>
        <v>0.13888888888888873</v>
      </c>
    </row>
    <row r="12" spans="1:114" s="42" customFormat="1" ht="13.8" thickBot="1" x14ac:dyDescent="0.3">
      <c r="A12" s="487">
        <v>0</v>
      </c>
      <c r="B12" s="307">
        <v>0</v>
      </c>
      <c r="C12" s="309" t="s">
        <v>213</v>
      </c>
      <c r="D12" s="308" t="s">
        <v>546</v>
      </c>
      <c r="E12" s="310" t="s">
        <v>422</v>
      </c>
      <c r="F12" s="311">
        <v>4000</v>
      </c>
      <c r="G12" s="311">
        <v>3000</v>
      </c>
      <c r="H12" s="312">
        <v>800000</v>
      </c>
      <c r="I12" s="313">
        <f>4*AM12+2*AN12+AO12</f>
        <v>0</v>
      </c>
      <c r="J12" s="314">
        <f t="shared" si="0"/>
        <v>0</v>
      </c>
      <c r="K12" s="139">
        <f t="shared" si="1"/>
        <v>0</v>
      </c>
      <c r="L12" s="133">
        <f t="shared" si="2"/>
        <v>0</v>
      </c>
      <c r="M12" s="80">
        <f t="shared" si="3"/>
        <v>0</v>
      </c>
      <c r="N12" s="319">
        <f>K12*K12*1.3*1.8+BB12/1000*J12</f>
        <v>0</v>
      </c>
      <c r="O12" s="320">
        <f t="shared" si="4"/>
        <v>0</v>
      </c>
      <c r="P12" s="320">
        <f t="shared" si="4"/>
        <v>0</v>
      </c>
      <c r="Q12" s="321">
        <f>Q11+I12</f>
        <v>5</v>
      </c>
      <c r="R12" s="136"/>
      <c r="S12" s="102">
        <f t="shared" ref="S12:S75" si="44">IF(B12&gt;0,IF((4/B12)*(A12/2)&lt;4000,(4/B12)*(A12/2),4000),0)</f>
        <v>0</v>
      </c>
      <c r="T12" s="77">
        <f t="shared" ref="T12:T75" si="45">IF(B12&gt;0,IF((4/B12)*S12&lt;W12,(4/B12)*S12,W12),0)</f>
        <v>0</v>
      </c>
      <c r="U12" s="77">
        <f>IF(B12&gt;0,IF(((4/B12)*(4/B12)*S12)&lt;4000000,(4/B12)*(4/B12)*S12,4000000),0)</f>
        <v>0</v>
      </c>
      <c r="V12" s="75">
        <f>'Project description'!$I$6</f>
        <v>1.79</v>
      </c>
      <c r="W12" s="75">
        <f>VLOOKUP(C12,'Project description'!$H$21:$I$24,2,0)</f>
        <v>40000</v>
      </c>
      <c r="X12" s="74">
        <f t="shared" ref="X12:X75" si="46">A12</f>
        <v>0</v>
      </c>
      <c r="Y12" s="144">
        <f t="shared" si="5"/>
        <v>0</v>
      </c>
      <c r="Z12" s="76">
        <f t="shared" si="6"/>
        <v>0</v>
      </c>
      <c r="AA12" s="76">
        <f t="shared" si="6"/>
        <v>0</v>
      </c>
      <c r="AB12" s="76">
        <f t="shared" si="6"/>
        <v>0</v>
      </c>
      <c r="AC12" s="66">
        <f t="shared" si="7"/>
        <v>0</v>
      </c>
      <c r="AD12" s="67" t="str">
        <f t="shared" si="8"/>
        <v>AccelReached</v>
      </c>
      <c r="AE12" s="66">
        <f t="shared" si="9"/>
        <v>0</v>
      </c>
      <c r="AF12" s="68">
        <f t="shared" si="10"/>
        <v>0</v>
      </c>
      <c r="AG12" s="61">
        <f t="shared" si="11"/>
        <v>0</v>
      </c>
      <c r="AH12" s="62">
        <f t="shared" si="12"/>
        <v>0</v>
      </c>
      <c r="AI12" s="61">
        <f t="shared" ref="AI12:AI69" si="47">IF(AND(AD12="AccelReached",AA12&lt;&gt;0),(Z12-2*AH12)/AA12,0)</f>
        <v>0</v>
      </c>
      <c r="AJ12" s="61">
        <f t="shared" si="13"/>
        <v>0</v>
      </c>
      <c r="AK12" s="69" t="str">
        <f t="shared" si="14"/>
        <v>AccelLimited</v>
      </c>
      <c r="AL12" s="61">
        <f t="shared" si="15"/>
        <v>0</v>
      </c>
      <c r="AM12" s="70">
        <f t="shared" si="16"/>
        <v>0</v>
      </c>
      <c r="AN12" s="64">
        <f t="shared" ref="AN12:AN69" si="48">IF(AK12="AccelLimited",AL12,AI12)</f>
        <v>0</v>
      </c>
      <c r="AO12" s="72">
        <f t="shared" si="17"/>
        <v>0</v>
      </c>
      <c r="AP12" s="79">
        <f t="shared" si="18"/>
        <v>0</v>
      </c>
      <c r="AQ12" s="77">
        <f t="shared" si="19"/>
        <v>0</v>
      </c>
      <c r="AR12" s="138"/>
      <c r="AS12" s="115">
        <v>0</v>
      </c>
      <c r="AT12" s="113"/>
      <c r="AU12" s="113"/>
      <c r="AV12" s="118">
        <f>Q11</f>
        <v>5</v>
      </c>
      <c r="AW12" s="117">
        <f t="shared" ref="AW12:AW69" si="49">1/6*AB12*AM12*AM12*AM12+AS12</f>
        <v>0</v>
      </c>
      <c r="AX12" s="113">
        <f t="shared" si="20"/>
        <v>0</v>
      </c>
      <c r="AY12" s="113">
        <f t="shared" si="21"/>
        <v>0</v>
      </c>
      <c r="AZ12" s="118">
        <f t="shared" si="22"/>
        <v>5</v>
      </c>
      <c r="BA12" s="114">
        <f t="shared" si="23"/>
        <v>0</v>
      </c>
      <c r="BB12" s="113">
        <f t="shared" si="24"/>
        <v>0</v>
      </c>
      <c r="BC12" s="113">
        <f t="shared" ref="BC12:BC69" si="50">AY12</f>
        <v>0</v>
      </c>
      <c r="BD12" s="118">
        <f t="shared" ref="BD12:BD69" si="51">AZ12+AN12</f>
        <v>5</v>
      </c>
      <c r="BE12" s="117">
        <f t="shared" si="25"/>
        <v>0</v>
      </c>
      <c r="BF12" s="113">
        <f t="shared" si="26"/>
        <v>0</v>
      </c>
      <c r="BG12" s="113">
        <f t="shared" si="27"/>
        <v>0</v>
      </c>
      <c r="BH12" s="118">
        <f t="shared" si="28"/>
        <v>5</v>
      </c>
      <c r="BI12" s="117">
        <f t="shared" si="29"/>
        <v>0</v>
      </c>
      <c r="BJ12" s="113">
        <f t="shared" ref="BJ12:BK69" si="52">BF12</f>
        <v>0</v>
      </c>
      <c r="BK12" s="113">
        <f t="shared" si="52"/>
        <v>0</v>
      </c>
      <c r="BL12" s="118">
        <f t="shared" si="30"/>
        <v>5</v>
      </c>
      <c r="BM12" s="117">
        <f t="shared" si="31"/>
        <v>0</v>
      </c>
      <c r="BN12" s="113">
        <f t="shared" si="32"/>
        <v>0</v>
      </c>
      <c r="BO12" s="113">
        <f t="shared" si="33"/>
        <v>0</v>
      </c>
      <c r="BP12" s="118">
        <f t="shared" si="34"/>
        <v>5</v>
      </c>
      <c r="BQ12" s="117">
        <f t="shared" si="35"/>
        <v>0</v>
      </c>
      <c r="BR12" s="113">
        <f t="shared" si="36"/>
        <v>0</v>
      </c>
      <c r="BS12" s="113">
        <f t="shared" si="37"/>
        <v>0</v>
      </c>
      <c r="BT12" s="118">
        <f t="shared" ref="BT12:BT69" si="53">BP12+AN12</f>
        <v>5</v>
      </c>
      <c r="BU12" s="117">
        <f t="shared" si="38"/>
        <v>0</v>
      </c>
      <c r="BV12" s="113">
        <f t="shared" si="39"/>
        <v>0</v>
      </c>
      <c r="BW12" s="113">
        <f t="shared" si="40"/>
        <v>0</v>
      </c>
      <c r="BX12" s="118">
        <f t="shared" si="41"/>
        <v>5</v>
      </c>
      <c r="BY12" s="161"/>
      <c r="BZ12"/>
      <c r="CA12" s="114">
        <f t="shared" ref="CA12:CA75" si="54">INDEX($AS$11:$BX$120,$CF12,CJ12)</f>
        <v>1.2499999999999998</v>
      </c>
      <c r="CB12" s="114">
        <f t="shared" ref="CB12:CD75" si="55">INDEX($AS$11:$BX$120,$CF12,CG12)</f>
        <v>249.99999999999989</v>
      </c>
      <c r="CC12" s="114">
        <f t="shared" si="55"/>
        <v>599.99999999999989</v>
      </c>
      <c r="CD12" s="114">
        <f t="shared" si="55"/>
        <v>960</v>
      </c>
      <c r="CE12" s="114"/>
      <c r="CF12" s="113">
        <v>1</v>
      </c>
      <c r="CG12" s="113">
        <v>5</v>
      </c>
      <c r="CH12" s="113">
        <f t="shared" si="42"/>
        <v>6</v>
      </c>
      <c r="CI12" s="113">
        <f t="shared" si="42"/>
        <v>7</v>
      </c>
      <c r="CJ12" s="113">
        <f t="shared" si="42"/>
        <v>8</v>
      </c>
      <c r="CK12" s="113"/>
      <c r="CL12" s="161"/>
      <c r="CM12" s="162"/>
      <c r="CN12">
        <f t="shared" ref="CN12:CN43" si="56">CP12*CT12</f>
        <v>0</v>
      </c>
      <c r="CO12" s="161"/>
      <c r="CP12">
        <f t="shared" si="43"/>
        <v>5</v>
      </c>
      <c r="CQ12"/>
      <c r="CR12"/>
      <c r="CS12"/>
      <c r="CT12" s="161">
        <f t="shared" ref="CT12:CT49" si="57">(CW12+(CV12-CX12*DF12)*DF12-0.5*CX12*DF12*DF12)</f>
        <v>0</v>
      </c>
      <c r="CU12" s="161">
        <f t="shared" ref="CU12:CU48" si="58">CV12-CX12*DF12</f>
        <v>0</v>
      </c>
      <c r="CV12" s="161">
        <f t="shared" ref="CV12:CV49" si="59">BC12/1000</f>
        <v>0</v>
      </c>
      <c r="CW12" s="161">
        <f t="shared" ref="CW12:CW49" si="60">BB12/1000</f>
        <v>0</v>
      </c>
      <c r="CX12" s="163">
        <f t="shared" ref="CX12:CX49" si="61">AB12/1000</f>
        <v>0</v>
      </c>
      <c r="CY12" s="161"/>
      <c r="CZ12" s="161">
        <f t="shared" ref="CZ12:CZ49" si="62">4.5*CX12*CX12</f>
        <v>0</v>
      </c>
      <c r="DA12" s="161">
        <f t="shared" ref="DA12:DA49" si="63">5*CV12*CX12</f>
        <v>0</v>
      </c>
      <c r="DB12" s="161">
        <f t="shared" ref="DB12:DB49" si="64">CV12*CV12-CW12*CX12</f>
        <v>0</v>
      </c>
      <c r="DC12" s="161"/>
      <c r="DD12" s="161">
        <f t="shared" ref="DD12:DD50" si="65">SQRT(DA12*DA12-4*CZ12*DB12)</f>
        <v>0</v>
      </c>
      <c r="DE12" s="161">
        <f>IF(CZ12&gt;0,(DA12-DD12)/(2*CZ12),0)</f>
        <v>0</v>
      </c>
      <c r="DF12" s="161">
        <f t="shared" ref="DF12:DF29" si="66">IF(DE12&gt;0,DE12,0)</f>
        <v>0</v>
      </c>
    </row>
    <row r="13" spans="1:114" s="42" customFormat="1" ht="13.8" thickBot="1" x14ac:dyDescent="0.3">
      <c r="A13" s="257">
        <v>0</v>
      </c>
      <c r="B13" s="41">
        <v>0</v>
      </c>
      <c r="C13" s="98" t="s">
        <v>213</v>
      </c>
      <c r="D13" s="171" t="s">
        <v>546</v>
      </c>
      <c r="E13" s="137" t="s">
        <v>422</v>
      </c>
      <c r="F13" s="132">
        <v>4000</v>
      </c>
      <c r="G13" s="132">
        <v>30000</v>
      </c>
      <c r="H13" s="148">
        <v>800000</v>
      </c>
      <c r="I13" s="151">
        <f t="shared" ref="I13:I76" si="67">4*AM13+2*AN13+AO13</f>
        <v>0</v>
      </c>
      <c r="J13" s="139">
        <f t="shared" si="0"/>
        <v>0</v>
      </c>
      <c r="K13" s="139">
        <f t="shared" si="1"/>
        <v>0</v>
      </c>
      <c r="L13" s="133">
        <f t="shared" si="2"/>
        <v>0</v>
      </c>
      <c r="M13" s="80">
        <f t="shared" si="3"/>
        <v>0</v>
      </c>
      <c r="N13" s="322">
        <f t="shared" ref="N13:N76" si="68">K13*K13*1.3*1.8+BB13/1000*J13</f>
        <v>0</v>
      </c>
      <c r="O13" s="323">
        <f t="shared" si="4"/>
        <v>0</v>
      </c>
      <c r="P13" s="323">
        <f t="shared" si="4"/>
        <v>0</v>
      </c>
      <c r="Q13" s="324">
        <f>Q12+I13</f>
        <v>5</v>
      </c>
      <c r="R13" s="136"/>
      <c r="S13" s="102">
        <f t="shared" si="44"/>
        <v>0</v>
      </c>
      <c r="T13" s="77">
        <f t="shared" si="45"/>
        <v>0</v>
      </c>
      <c r="U13" s="77">
        <f t="shared" ref="U13:U69" si="69">IF(B13&gt;0,(4/B13)*(4/B13)*S13,0)</f>
        <v>0</v>
      </c>
      <c r="V13" s="75">
        <f>'Project description'!$I$6</f>
        <v>1.79</v>
      </c>
      <c r="W13" s="75">
        <f>VLOOKUP(C13,'Project description'!$H$21:$I$24,2,0)</f>
        <v>40000</v>
      </c>
      <c r="X13" s="74">
        <f t="shared" si="46"/>
        <v>0</v>
      </c>
      <c r="Y13" s="144">
        <f t="shared" si="5"/>
        <v>0</v>
      </c>
      <c r="Z13" s="76">
        <f t="shared" si="6"/>
        <v>0</v>
      </c>
      <c r="AA13" s="76">
        <f t="shared" si="6"/>
        <v>0</v>
      </c>
      <c r="AB13" s="76">
        <f t="shared" si="6"/>
        <v>0</v>
      </c>
      <c r="AC13" s="66">
        <f t="shared" si="7"/>
        <v>0</v>
      </c>
      <c r="AD13" s="67" t="str">
        <f t="shared" si="8"/>
        <v>AccelReached</v>
      </c>
      <c r="AE13" s="66">
        <f t="shared" si="9"/>
        <v>0</v>
      </c>
      <c r="AF13" s="68">
        <f t="shared" si="10"/>
        <v>0</v>
      </c>
      <c r="AG13" s="61">
        <f t="shared" si="11"/>
        <v>0</v>
      </c>
      <c r="AH13" s="62">
        <f t="shared" si="12"/>
        <v>0</v>
      </c>
      <c r="AI13" s="61">
        <f t="shared" si="47"/>
        <v>0</v>
      </c>
      <c r="AJ13" s="61">
        <f t="shared" si="13"/>
        <v>0</v>
      </c>
      <c r="AK13" s="69" t="str">
        <f t="shared" si="14"/>
        <v>AccelLimited</v>
      </c>
      <c r="AL13" s="61">
        <f t="shared" si="15"/>
        <v>0</v>
      </c>
      <c r="AM13" s="71">
        <f t="shared" si="16"/>
        <v>0</v>
      </c>
      <c r="AN13" s="64">
        <f t="shared" si="48"/>
        <v>0</v>
      </c>
      <c r="AO13" s="72">
        <f t="shared" si="17"/>
        <v>0</v>
      </c>
      <c r="AP13" s="79">
        <f t="shared" si="18"/>
        <v>0</v>
      </c>
      <c r="AQ13" s="77">
        <f t="shared" si="19"/>
        <v>0</v>
      </c>
      <c r="AR13" s="138"/>
      <c r="AS13" s="115">
        <v>0</v>
      </c>
      <c r="AT13" s="113"/>
      <c r="AU13" s="113"/>
      <c r="AV13" s="118">
        <f t="shared" ref="AV13:AV76" si="70">Q12</f>
        <v>5</v>
      </c>
      <c r="AW13" s="117">
        <f t="shared" si="49"/>
        <v>0</v>
      </c>
      <c r="AX13" s="113">
        <f t="shared" si="20"/>
        <v>0</v>
      </c>
      <c r="AY13" s="113">
        <f t="shared" si="21"/>
        <v>0</v>
      </c>
      <c r="AZ13" s="118">
        <f t="shared" si="22"/>
        <v>5</v>
      </c>
      <c r="BA13" s="114">
        <f t="shared" si="23"/>
        <v>0</v>
      </c>
      <c r="BB13" s="113">
        <f t="shared" si="24"/>
        <v>0</v>
      </c>
      <c r="BC13" s="113">
        <f t="shared" si="50"/>
        <v>0</v>
      </c>
      <c r="BD13" s="118">
        <f t="shared" si="51"/>
        <v>5</v>
      </c>
      <c r="BE13" s="117">
        <f t="shared" si="25"/>
        <v>0</v>
      </c>
      <c r="BF13" s="113">
        <f t="shared" si="26"/>
        <v>0</v>
      </c>
      <c r="BG13" s="113">
        <f t="shared" si="27"/>
        <v>0</v>
      </c>
      <c r="BH13" s="118">
        <f t="shared" si="28"/>
        <v>5</v>
      </c>
      <c r="BI13" s="117">
        <f t="shared" si="29"/>
        <v>0</v>
      </c>
      <c r="BJ13" s="113">
        <f t="shared" si="52"/>
        <v>0</v>
      </c>
      <c r="BK13" s="113">
        <f t="shared" si="52"/>
        <v>0</v>
      </c>
      <c r="BL13" s="118">
        <f t="shared" si="30"/>
        <v>5</v>
      </c>
      <c r="BM13" s="117">
        <f t="shared" si="31"/>
        <v>0</v>
      </c>
      <c r="BN13" s="113">
        <f t="shared" si="32"/>
        <v>0</v>
      </c>
      <c r="BO13" s="113">
        <f t="shared" si="33"/>
        <v>0</v>
      </c>
      <c r="BP13" s="118">
        <f t="shared" si="34"/>
        <v>5</v>
      </c>
      <c r="BQ13" s="117">
        <f t="shared" si="35"/>
        <v>0</v>
      </c>
      <c r="BR13" s="113">
        <f t="shared" si="36"/>
        <v>0</v>
      </c>
      <c r="BS13" s="113">
        <f>BO13</f>
        <v>0</v>
      </c>
      <c r="BT13" s="118">
        <f t="shared" si="53"/>
        <v>5</v>
      </c>
      <c r="BU13" s="117">
        <f t="shared" si="38"/>
        <v>0</v>
      </c>
      <c r="BV13" s="113">
        <f t="shared" si="39"/>
        <v>0</v>
      </c>
      <c r="BW13" s="113">
        <f t="shared" si="40"/>
        <v>0</v>
      </c>
      <c r="BX13" s="118">
        <f t="shared" si="41"/>
        <v>5</v>
      </c>
      <c r="BY13" s="161"/>
      <c r="BZ13"/>
      <c r="CA13" s="114">
        <f t="shared" si="54"/>
        <v>1.2500000000000002</v>
      </c>
      <c r="CB13" s="114">
        <f t="shared" si="55"/>
        <v>250.00000000000014</v>
      </c>
      <c r="CC13" s="114">
        <f t="shared" si="55"/>
        <v>600.00000000000034</v>
      </c>
      <c r="CD13" s="114">
        <f t="shared" si="55"/>
        <v>960</v>
      </c>
      <c r="CE13" s="114"/>
      <c r="CF13" s="113">
        <v>1</v>
      </c>
      <c r="CG13" s="113">
        <v>9</v>
      </c>
      <c r="CH13" s="113">
        <f t="shared" si="42"/>
        <v>10</v>
      </c>
      <c r="CI13" s="113">
        <f t="shared" si="42"/>
        <v>11</v>
      </c>
      <c r="CJ13" s="113">
        <f t="shared" si="42"/>
        <v>12</v>
      </c>
      <c r="CK13" s="113"/>
      <c r="CL13" s="162"/>
      <c r="CM13" s="162"/>
      <c r="CN13">
        <f t="shared" si="56"/>
        <v>0</v>
      </c>
      <c r="CO13" s="161"/>
      <c r="CP13">
        <f t="shared" si="43"/>
        <v>5</v>
      </c>
      <c r="CQ13"/>
      <c r="CR13"/>
      <c r="CS13"/>
      <c r="CT13" s="161">
        <f t="shared" si="57"/>
        <v>0</v>
      </c>
      <c r="CU13" s="161">
        <f t="shared" si="58"/>
        <v>0</v>
      </c>
      <c r="CV13" s="161">
        <f t="shared" si="59"/>
        <v>0</v>
      </c>
      <c r="CW13" s="161">
        <f t="shared" si="60"/>
        <v>0</v>
      </c>
      <c r="CX13" s="163">
        <f t="shared" si="61"/>
        <v>0</v>
      </c>
      <c r="CY13" s="161"/>
      <c r="CZ13" s="161">
        <f t="shared" si="62"/>
        <v>0</v>
      </c>
      <c r="DA13" s="161">
        <f t="shared" si="63"/>
        <v>0</v>
      </c>
      <c r="DB13" s="161">
        <f t="shared" si="64"/>
        <v>0</v>
      </c>
      <c r="DC13" s="161"/>
      <c r="DD13" s="161">
        <f t="shared" si="65"/>
        <v>0</v>
      </c>
      <c r="DE13" s="161">
        <f t="shared" ref="DE13:DE50" si="71">IF(CZ13&gt;0,(DA13-DD13)/(2*CZ13),0)</f>
        <v>0</v>
      </c>
      <c r="DF13" s="161">
        <f t="shared" si="66"/>
        <v>0</v>
      </c>
    </row>
    <row r="14" spans="1:114" s="42" customFormat="1" ht="13.8" thickBot="1" x14ac:dyDescent="0.3">
      <c r="A14" s="487">
        <v>0</v>
      </c>
      <c r="B14" s="307">
        <v>0</v>
      </c>
      <c r="C14" s="309" t="s">
        <v>213</v>
      </c>
      <c r="D14" s="308" t="s">
        <v>546</v>
      </c>
      <c r="E14" s="310" t="s">
        <v>422</v>
      </c>
      <c r="F14" s="311">
        <v>4000</v>
      </c>
      <c r="G14" s="311">
        <v>30000</v>
      </c>
      <c r="H14" s="312">
        <v>800000</v>
      </c>
      <c r="I14" s="313">
        <f t="shared" si="67"/>
        <v>0</v>
      </c>
      <c r="J14" s="314">
        <f t="shared" si="0"/>
        <v>0</v>
      </c>
      <c r="K14" s="139">
        <f t="shared" si="1"/>
        <v>0</v>
      </c>
      <c r="L14" s="133">
        <f t="shared" si="2"/>
        <v>0</v>
      </c>
      <c r="M14" s="80">
        <f t="shared" si="3"/>
        <v>0</v>
      </c>
      <c r="N14" s="319">
        <f t="shared" si="68"/>
        <v>0</v>
      </c>
      <c r="O14" s="320">
        <f t="shared" si="4"/>
        <v>0</v>
      </c>
      <c r="P14" s="320">
        <f t="shared" si="4"/>
        <v>0</v>
      </c>
      <c r="Q14" s="321">
        <f t="shared" ref="Q14:Q77" si="72">Q13+I14</f>
        <v>5</v>
      </c>
      <c r="R14" s="136"/>
      <c r="S14" s="102">
        <f t="shared" si="44"/>
        <v>0</v>
      </c>
      <c r="T14" s="77">
        <f t="shared" si="45"/>
        <v>0</v>
      </c>
      <c r="U14" s="77">
        <f t="shared" si="69"/>
        <v>0</v>
      </c>
      <c r="V14" s="75">
        <f>'Project description'!$I$6</f>
        <v>1.79</v>
      </c>
      <c r="W14" s="75">
        <f>VLOOKUP(C14,'Project description'!$H$21:$I$24,2,0)</f>
        <v>40000</v>
      </c>
      <c r="X14" s="74">
        <f t="shared" si="46"/>
        <v>0</v>
      </c>
      <c r="Y14" s="144">
        <f t="shared" si="5"/>
        <v>0</v>
      </c>
      <c r="Z14" s="76">
        <f t="shared" si="6"/>
        <v>0</v>
      </c>
      <c r="AA14" s="76">
        <f t="shared" si="6"/>
        <v>0</v>
      </c>
      <c r="AB14" s="76">
        <f t="shared" si="6"/>
        <v>0</v>
      </c>
      <c r="AC14" s="66">
        <f t="shared" si="7"/>
        <v>0</v>
      </c>
      <c r="AD14" s="67" t="str">
        <f t="shared" si="8"/>
        <v>AccelReached</v>
      </c>
      <c r="AE14" s="66">
        <f t="shared" si="9"/>
        <v>0</v>
      </c>
      <c r="AF14" s="68">
        <f t="shared" si="10"/>
        <v>0</v>
      </c>
      <c r="AG14" s="61">
        <f t="shared" si="11"/>
        <v>0</v>
      </c>
      <c r="AH14" s="62">
        <f t="shared" si="12"/>
        <v>0</v>
      </c>
      <c r="AI14" s="61">
        <f t="shared" si="47"/>
        <v>0</v>
      </c>
      <c r="AJ14" s="61">
        <f t="shared" si="13"/>
        <v>0</v>
      </c>
      <c r="AK14" s="69" t="str">
        <f t="shared" si="14"/>
        <v>AccelLimited</v>
      </c>
      <c r="AL14" s="61">
        <f t="shared" si="15"/>
        <v>0</v>
      </c>
      <c r="AM14" s="71">
        <f t="shared" si="16"/>
        <v>0</v>
      </c>
      <c r="AN14" s="64">
        <f t="shared" si="48"/>
        <v>0</v>
      </c>
      <c r="AO14" s="72">
        <f t="shared" si="17"/>
        <v>0</v>
      </c>
      <c r="AP14" s="79">
        <f t="shared" si="18"/>
        <v>0</v>
      </c>
      <c r="AQ14" s="77">
        <f t="shared" si="19"/>
        <v>0</v>
      </c>
      <c r="AR14" s="138"/>
      <c r="AS14" s="115">
        <v>0</v>
      </c>
      <c r="AT14" s="113"/>
      <c r="AU14" s="113"/>
      <c r="AV14" s="118">
        <f t="shared" si="70"/>
        <v>5</v>
      </c>
      <c r="AW14" s="117">
        <f t="shared" si="49"/>
        <v>0</v>
      </c>
      <c r="AX14" s="113">
        <f t="shared" si="20"/>
        <v>0</v>
      </c>
      <c r="AY14" s="113">
        <f t="shared" si="21"/>
        <v>0</v>
      </c>
      <c r="AZ14" s="118">
        <f t="shared" si="22"/>
        <v>5</v>
      </c>
      <c r="BA14" s="114">
        <f t="shared" si="23"/>
        <v>0</v>
      </c>
      <c r="BB14" s="113">
        <f t="shared" si="24"/>
        <v>0</v>
      </c>
      <c r="BC14" s="113">
        <f t="shared" si="50"/>
        <v>0</v>
      </c>
      <c r="BD14" s="118">
        <f t="shared" si="51"/>
        <v>5</v>
      </c>
      <c r="BE14" s="117">
        <f t="shared" si="25"/>
        <v>0</v>
      </c>
      <c r="BF14" s="113">
        <f t="shared" si="26"/>
        <v>0</v>
      </c>
      <c r="BG14" s="113">
        <f t="shared" si="27"/>
        <v>0</v>
      </c>
      <c r="BH14" s="118">
        <f t="shared" si="28"/>
        <v>5</v>
      </c>
      <c r="BI14" s="117">
        <f t="shared" si="29"/>
        <v>0</v>
      </c>
      <c r="BJ14" s="113">
        <f t="shared" si="52"/>
        <v>0</v>
      </c>
      <c r="BK14" s="113">
        <f t="shared" si="52"/>
        <v>0</v>
      </c>
      <c r="BL14" s="118">
        <f t="shared" si="30"/>
        <v>5</v>
      </c>
      <c r="BM14" s="117">
        <f t="shared" si="31"/>
        <v>0</v>
      </c>
      <c r="BN14" s="113">
        <f t="shared" si="32"/>
        <v>0</v>
      </c>
      <c r="BO14" s="113">
        <f t="shared" si="33"/>
        <v>0</v>
      </c>
      <c r="BP14" s="118">
        <f t="shared" si="34"/>
        <v>5</v>
      </c>
      <c r="BQ14" s="117">
        <f t="shared" si="35"/>
        <v>0</v>
      </c>
      <c r="BR14" s="113">
        <f t="shared" si="36"/>
        <v>0</v>
      </c>
      <c r="BS14" s="113">
        <f t="shared" si="37"/>
        <v>0</v>
      </c>
      <c r="BT14" s="118">
        <f t="shared" si="53"/>
        <v>5</v>
      </c>
      <c r="BU14" s="117">
        <f t="shared" si="38"/>
        <v>0</v>
      </c>
      <c r="BV14" s="113">
        <f t="shared" si="39"/>
        <v>0</v>
      </c>
      <c r="BW14" s="113">
        <f t="shared" si="40"/>
        <v>0</v>
      </c>
      <c r="BX14" s="118">
        <f t="shared" si="41"/>
        <v>5</v>
      </c>
      <c r="BY14" s="161"/>
      <c r="BZ14"/>
      <c r="CA14" s="114">
        <f t="shared" si="54"/>
        <v>2.5</v>
      </c>
      <c r="CB14" s="114">
        <f t="shared" si="55"/>
        <v>1500.0000000000005</v>
      </c>
      <c r="CC14" s="114">
        <f t="shared" si="55"/>
        <v>1200</v>
      </c>
      <c r="CD14" s="114">
        <f t="shared" si="55"/>
        <v>0</v>
      </c>
      <c r="CE14" s="114"/>
      <c r="CF14" s="113">
        <v>1</v>
      </c>
      <c r="CG14" s="113">
        <v>13</v>
      </c>
      <c r="CH14" s="113">
        <f t="shared" si="42"/>
        <v>14</v>
      </c>
      <c r="CI14" s="113">
        <f t="shared" si="42"/>
        <v>15</v>
      </c>
      <c r="CJ14" s="113">
        <f t="shared" si="42"/>
        <v>16</v>
      </c>
      <c r="CK14" s="113"/>
      <c r="CL14" s="161"/>
      <c r="CM14" s="162"/>
      <c r="CN14">
        <f t="shared" si="56"/>
        <v>0</v>
      </c>
      <c r="CO14" s="161"/>
      <c r="CP14">
        <f t="shared" si="43"/>
        <v>5</v>
      </c>
      <c r="CQ14"/>
      <c r="CR14"/>
      <c r="CS14"/>
      <c r="CT14" s="161">
        <f t="shared" si="57"/>
        <v>0</v>
      </c>
      <c r="CU14" s="161">
        <f t="shared" si="58"/>
        <v>0</v>
      </c>
      <c r="CV14" s="161">
        <f t="shared" si="59"/>
        <v>0</v>
      </c>
      <c r="CW14" s="161">
        <f t="shared" si="60"/>
        <v>0</v>
      </c>
      <c r="CX14" s="163">
        <f t="shared" si="61"/>
        <v>0</v>
      </c>
      <c r="CY14" s="161"/>
      <c r="CZ14" s="161">
        <f t="shared" si="62"/>
        <v>0</v>
      </c>
      <c r="DA14" s="161">
        <f t="shared" si="63"/>
        <v>0</v>
      </c>
      <c r="DB14" s="161">
        <f t="shared" si="64"/>
        <v>0</v>
      </c>
      <c r="DC14" s="161"/>
      <c r="DD14" s="161">
        <f t="shared" si="65"/>
        <v>0</v>
      </c>
      <c r="DE14" s="161">
        <f t="shared" si="71"/>
        <v>0</v>
      </c>
      <c r="DF14" s="161">
        <f t="shared" si="66"/>
        <v>0</v>
      </c>
    </row>
    <row r="15" spans="1:114" s="42" customFormat="1" ht="13.8" thickBot="1" x14ac:dyDescent="0.3">
      <c r="A15" s="257">
        <v>0</v>
      </c>
      <c r="B15" s="41">
        <v>0</v>
      </c>
      <c r="C15" s="98" t="s">
        <v>213</v>
      </c>
      <c r="D15" s="171" t="s">
        <v>546</v>
      </c>
      <c r="E15" s="137" t="s">
        <v>422</v>
      </c>
      <c r="F15" s="132">
        <v>4000</v>
      </c>
      <c r="G15" s="132">
        <v>30000</v>
      </c>
      <c r="H15" s="148">
        <v>800000</v>
      </c>
      <c r="I15" s="151">
        <f t="shared" si="67"/>
        <v>0</v>
      </c>
      <c r="J15" s="139">
        <f t="shared" si="0"/>
        <v>0</v>
      </c>
      <c r="K15" s="139">
        <f t="shared" si="1"/>
        <v>0</v>
      </c>
      <c r="L15" s="133">
        <f t="shared" si="2"/>
        <v>0</v>
      </c>
      <c r="M15" s="80">
        <f t="shared" si="3"/>
        <v>0</v>
      </c>
      <c r="N15" s="322">
        <f t="shared" si="68"/>
        <v>0</v>
      </c>
      <c r="O15" s="323">
        <f t="shared" si="4"/>
        <v>0</v>
      </c>
      <c r="P15" s="323">
        <f t="shared" si="4"/>
        <v>0</v>
      </c>
      <c r="Q15" s="324">
        <f t="shared" si="72"/>
        <v>5</v>
      </c>
      <c r="R15" s="136"/>
      <c r="S15" s="102">
        <f t="shared" si="44"/>
        <v>0</v>
      </c>
      <c r="T15" s="77">
        <f t="shared" si="45"/>
        <v>0</v>
      </c>
      <c r="U15" s="77">
        <f t="shared" si="69"/>
        <v>0</v>
      </c>
      <c r="V15" s="75">
        <f>'Project description'!$I$6</f>
        <v>1.79</v>
      </c>
      <c r="W15" s="75">
        <f>VLOOKUP(C15,'Project description'!$H$21:$I$24,2,0)</f>
        <v>40000</v>
      </c>
      <c r="X15" s="74">
        <f t="shared" si="46"/>
        <v>0</v>
      </c>
      <c r="Y15" s="144">
        <f t="shared" si="5"/>
        <v>0</v>
      </c>
      <c r="Z15" s="76">
        <f t="shared" si="6"/>
        <v>0</v>
      </c>
      <c r="AA15" s="76">
        <f t="shared" si="6"/>
        <v>0</v>
      </c>
      <c r="AB15" s="76">
        <f t="shared" si="6"/>
        <v>0</v>
      </c>
      <c r="AC15" s="66">
        <f t="shared" si="7"/>
        <v>0</v>
      </c>
      <c r="AD15" s="67" t="str">
        <f t="shared" si="8"/>
        <v>AccelReached</v>
      </c>
      <c r="AE15" s="66">
        <f t="shared" si="9"/>
        <v>0</v>
      </c>
      <c r="AF15" s="68">
        <f t="shared" si="10"/>
        <v>0</v>
      </c>
      <c r="AG15" s="61">
        <f t="shared" si="11"/>
        <v>0</v>
      </c>
      <c r="AH15" s="62">
        <f t="shared" si="12"/>
        <v>0</v>
      </c>
      <c r="AI15" s="61">
        <f t="shared" si="47"/>
        <v>0</v>
      </c>
      <c r="AJ15" s="61">
        <f t="shared" si="13"/>
        <v>0</v>
      </c>
      <c r="AK15" s="69" t="str">
        <f t="shared" si="14"/>
        <v>AccelLimited</v>
      </c>
      <c r="AL15" s="61">
        <f t="shared" si="15"/>
        <v>0</v>
      </c>
      <c r="AM15" s="73">
        <f t="shared" si="16"/>
        <v>0</v>
      </c>
      <c r="AN15" s="64">
        <f t="shared" si="48"/>
        <v>0</v>
      </c>
      <c r="AO15" s="72">
        <f t="shared" si="17"/>
        <v>0</v>
      </c>
      <c r="AP15" s="79">
        <f t="shared" si="18"/>
        <v>0</v>
      </c>
      <c r="AQ15" s="77">
        <f t="shared" si="19"/>
        <v>0</v>
      </c>
      <c r="AR15" s="138"/>
      <c r="AS15" s="115">
        <v>0</v>
      </c>
      <c r="AT15" s="113"/>
      <c r="AU15" s="113"/>
      <c r="AV15" s="118">
        <f t="shared" si="70"/>
        <v>5</v>
      </c>
      <c r="AW15" s="117">
        <f t="shared" si="49"/>
        <v>0</v>
      </c>
      <c r="AX15" s="113">
        <f t="shared" si="20"/>
        <v>0</v>
      </c>
      <c r="AY15" s="113">
        <f t="shared" si="21"/>
        <v>0</v>
      </c>
      <c r="AZ15" s="118">
        <f t="shared" si="22"/>
        <v>5</v>
      </c>
      <c r="BA15" s="114">
        <f t="shared" si="23"/>
        <v>0</v>
      </c>
      <c r="BB15" s="113">
        <f t="shared" si="24"/>
        <v>0</v>
      </c>
      <c r="BC15" s="113">
        <f t="shared" si="50"/>
        <v>0</v>
      </c>
      <c r="BD15" s="118">
        <f t="shared" si="51"/>
        <v>5</v>
      </c>
      <c r="BE15" s="117">
        <f t="shared" si="25"/>
        <v>0</v>
      </c>
      <c r="BF15" s="113">
        <f t="shared" si="26"/>
        <v>0</v>
      </c>
      <c r="BG15" s="113">
        <f t="shared" si="27"/>
        <v>0</v>
      </c>
      <c r="BH15" s="118">
        <f t="shared" si="28"/>
        <v>5</v>
      </c>
      <c r="BI15" s="117">
        <f t="shared" si="29"/>
        <v>0</v>
      </c>
      <c r="BJ15" s="113">
        <f t="shared" si="52"/>
        <v>0</v>
      </c>
      <c r="BK15" s="113">
        <f t="shared" si="52"/>
        <v>0</v>
      </c>
      <c r="BL15" s="118">
        <f t="shared" si="30"/>
        <v>5</v>
      </c>
      <c r="BM15" s="117">
        <f t="shared" si="31"/>
        <v>0</v>
      </c>
      <c r="BN15" s="113">
        <f t="shared" si="32"/>
        <v>0</v>
      </c>
      <c r="BO15" s="113">
        <f t="shared" si="33"/>
        <v>0</v>
      </c>
      <c r="BP15" s="118">
        <f t="shared" si="34"/>
        <v>5</v>
      </c>
      <c r="BQ15" s="117">
        <f t="shared" si="35"/>
        <v>0</v>
      </c>
      <c r="BR15" s="113">
        <f t="shared" si="36"/>
        <v>0</v>
      </c>
      <c r="BS15" s="113">
        <f t="shared" si="37"/>
        <v>0</v>
      </c>
      <c r="BT15" s="118">
        <f t="shared" si="53"/>
        <v>5</v>
      </c>
      <c r="BU15" s="117">
        <f t="shared" si="38"/>
        <v>0</v>
      </c>
      <c r="BV15" s="113">
        <f t="shared" si="39"/>
        <v>0</v>
      </c>
      <c r="BW15" s="113">
        <f t="shared" si="40"/>
        <v>0</v>
      </c>
      <c r="BX15" s="118">
        <f t="shared" si="41"/>
        <v>5</v>
      </c>
      <c r="BY15" s="161"/>
      <c r="BZ15"/>
      <c r="CA15" s="114">
        <f t="shared" si="54"/>
        <v>2.5</v>
      </c>
      <c r="CB15" s="114">
        <f t="shared" si="55"/>
        <v>1500.0000000000005</v>
      </c>
      <c r="CC15" s="114">
        <f t="shared" si="55"/>
        <v>1200</v>
      </c>
      <c r="CD15" s="114">
        <f t="shared" si="55"/>
        <v>0</v>
      </c>
      <c r="CE15" s="114"/>
      <c r="CF15" s="113">
        <v>1</v>
      </c>
      <c r="CG15" s="113">
        <v>17</v>
      </c>
      <c r="CH15" s="113">
        <f t="shared" si="42"/>
        <v>18</v>
      </c>
      <c r="CI15" s="113">
        <f t="shared" si="42"/>
        <v>19</v>
      </c>
      <c r="CJ15" s="113">
        <f t="shared" si="42"/>
        <v>20</v>
      </c>
      <c r="CK15" s="113"/>
      <c r="CL15" s="162"/>
      <c r="CM15" s="162"/>
      <c r="CN15">
        <f t="shared" si="56"/>
        <v>0</v>
      </c>
      <c r="CO15" s="161"/>
      <c r="CP15">
        <f t="shared" si="43"/>
        <v>5</v>
      </c>
      <c r="CQ15"/>
      <c r="CR15"/>
      <c r="CS15"/>
      <c r="CT15" s="161">
        <f t="shared" si="57"/>
        <v>0</v>
      </c>
      <c r="CU15" s="161">
        <f t="shared" si="58"/>
        <v>0</v>
      </c>
      <c r="CV15" s="161">
        <f t="shared" si="59"/>
        <v>0</v>
      </c>
      <c r="CW15" s="161">
        <f t="shared" si="60"/>
        <v>0</v>
      </c>
      <c r="CX15" s="163">
        <f t="shared" si="61"/>
        <v>0</v>
      </c>
      <c r="CY15" s="161"/>
      <c r="CZ15" s="161">
        <f t="shared" si="62"/>
        <v>0</v>
      </c>
      <c r="DA15" s="161">
        <f t="shared" si="63"/>
        <v>0</v>
      </c>
      <c r="DB15" s="161">
        <f t="shared" si="64"/>
        <v>0</v>
      </c>
      <c r="DC15" s="161"/>
      <c r="DD15" s="161">
        <f t="shared" si="65"/>
        <v>0</v>
      </c>
      <c r="DE15" s="161">
        <f t="shared" si="71"/>
        <v>0</v>
      </c>
      <c r="DF15" s="161">
        <f t="shared" si="66"/>
        <v>0</v>
      </c>
    </row>
    <row r="16" spans="1:114" s="42" customFormat="1" ht="13.8" thickBot="1" x14ac:dyDescent="0.3">
      <c r="A16" s="487">
        <v>0</v>
      </c>
      <c r="B16" s="307">
        <v>0</v>
      </c>
      <c r="C16" s="309" t="s">
        <v>213</v>
      </c>
      <c r="D16" s="308" t="s">
        <v>546</v>
      </c>
      <c r="E16" s="310" t="s">
        <v>422</v>
      </c>
      <c r="F16" s="311">
        <v>4000</v>
      </c>
      <c r="G16" s="311">
        <v>30000</v>
      </c>
      <c r="H16" s="312">
        <v>800000</v>
      </c>
      <c r="I16" s="313">
        <f t="shared" si="67"/>
        <v>0</v>
      </c>
      <c r="J16" s="314">
        <f t="shared" si="0"/>
        <v>0</v>
      </c>
      <c r="K16" s="139">
        <f t="shared" si="1"/>
        <v>0</v>
      </c>
      <c r="L16" s="133">
        <f t="shared" si="2"/>
        <v>0</v>
      </c>
      <c r="M16" s="80">
        <f t="shared" si="3"/>
        <v>0</v>
      </c>
      <c r="N16" s="319">
        <f t="shared" si="68"/>
        <v>0</v>
      </c>
      <c r="O16" s="320">
        <f t="shared" si="4"/>
        <v>0</v>
      </c>
      <c r="P16" s="320">
        <f t="shared" si="4"/>
        <v>0</v>
      </c>
      <c r="Q16" s="321">
        <f t="shared" si="72"/>
        <v>5</v>
      </c>
      <c r="R16" s="136"/>
      <c r="S16" s="102">
        <f t="shared" si="44"/>
        <v>0</v>
      </c>
      <c r="T16" s="77">
        <f t="shared" si="45"/>
        <v>0</v>
      </c>
      <c r="U16" s="77">
        <f t="shared" si="69"/>
        <v>0</v>
      </c>
      <c r="V16" s="75">
        <f>'Project description'!$I$6</f>
        <v>1.79</v>
      </c>
      <c r="W16" s="75">
        <f>VLOOKUP(C16,'Project description'!$H$21:$I$24,2,0)</f>
        <v>40000</v>
      </c>
      <c r="X16" s="74">
        <f t="shared" si="46"/>
        <v>0</v>
      </c>
      <c r="Y16" s="144">
        <f t="shared" si="5"/>
        <v>0</v>
      </c>
      <c r="Z16" s="76">
        <f t="shared" si="6"/>
        <v>0</v>
      </c>
      <c r="AA16" s="76">
        <f t="shared" si="6"/>
        <v>0</v>
      </c>
      <c r="AB16" s="76">
        <f t="shared" si="6"/>
        <v>0</v>
      </c>
      <c r="AC16" s="66">
        <f t="shared" si="7"/>
        <v>0</v>
      </c>
      <c r="AD16" s="67" t="str">
        <f t="shared" si="8"/>
        <v>AccelReached</v>
      </c>
      <c r="AE16" s="66">
        <f t="shared" si="9"/>
        <v>0</v>
      </c>
      <c r="AF16" s="68">
        <f t="shared" si="10"/>
        <v>0</v>
      </c>
      <c r="AG16" s="61">
        <f t="shared" si="11"/>
        <v>0</v>
      </c>
      <c r="AH16" s="62">
        <f t="shared" si="12"/>
        <v>0</v>
      </c>
      <c r="AI16" s="61">
        <f t="shared" si="47"/>
        <v>0</v>
      </c>
      <c r="AJ16" s="61">
        <f t="shared" si="13"/>
        <v>0</v>
      </c>
      <c r="AK16" s="69" t="str">
        <f t="shared" si="14"/>
        <v>AccelLimited</v>
      </c>
      <c r="AL16" s="61">
        <f t="shared" si="15"/>
        <v>0</v>
      </c>
      <c r="AM16" s="70">
        <f t="shared" si="16"/>
        <v>0</v>
      </c>
      <c r="AN16" s="64">
        <f t="shared" si="48"/>
        <v>0</v>
      </c>
      <c r="AO16" s="72">
        <f t="shared" si="17"/>
        <v>0</v>
      </c>
      <c r="AP16" s="79">
        <f t="shared" si="18"/>
        <v>0</v>
      </c>
      <c r="AQ16" s="77">
        <f t="shared" si="19"/>
        <v>0</v>
      </c>
      <c r="AR16" s="138"/>
      <c r="AS16" s="115">
        <v>0</v>
      </c>
      <c r="AT16" s="113"/>
      <c r="AU16" s="113"/>
      <c r="AV16" s="118">
        <f t="shared" si="70"/>
        <v>5</v>
      </c>
      <c r="AW16" s="117">
        <f t="shared" si="49"/>
        <v>0</v>
      </c>
      <c r="AX16" s="113">
        <f t="shared" si="20"/>
        <v>0</v>
      </c>
      <c r="AY16" s="113">
        <f t="shared" si="21"/>
        <v>0</v>
      </c>
      <c r="AZ16" s="118">
        <f t="shared" si="22"/>
        <v>5</v>
      </c>
      <c r="BA16" s="114">
        <f t="shared" si="23"/>
        <v>0</v>
      </c>
      <c r="BB16" s="113">
        <f t="shared" si="24"/>
        <v>0</v>
      </c>
      <c r="BC16" s="113">
        <f t="shared" si="50"/>
        <v>0</v>
      </c>
      <c r="BD16" s="118">
        <f t="shared" si="51"/>
        <v>5</v>
      </c>
      <c r="BE16" s="117">
        <f t="shared" si="25"/>
        <v>0</v>
      </c>
      <c r="BF16" s="113">
        <f t="shared" si="26"/>
        <v>0</v>
      </c>
      <c r="BG16" s="113">
        <f t="shared" si="27"/>
        <v>0</v>
      </c>
      <c r="BH16" s="118">
        <f t="shared" si="28"/>
        <v>5</v>
      </c>
      <c r="BI16" s="117">
        <f t="shared" si="29"/>
        <v>0</v>
      </c>
      <c r="BJ16" s="113">
        <f t="shared" si="52"/>
        <v>0</v>
      </c>
      <c r="BK16" s="113">
        <f t="shared" si="52"/>
        <v>0</v>
      </c>
      <c r="BL16" s="118">
        <f t="shared" si="30"/>
        <v>5</v>
      </c>
      <c r="BM16" s="117">
        <f t="shared" si="31"/>
        <v>0</v>
      </c>
      <c r="BN16" s="113">
        <f t="shared" si="32"/>
        <v>0</v>
      </c>
      <c r="BO16" s="113">
        <f t="shared" si="33"/>
        <v>0</v>
      </c>
      <c r="BP16" s="118">
        <f t="shared" si="34"/>
        <v>5</v>
      </c>
      <c r="BQ16" s="117">
        <f t="shared" si="35"/>
        <v>0</v>
      </c>
      <c r="BR16" s="113">
        <f t="shared" si="36"/>
        <v>0</v>
      </c>
      <c r="BS16" s="113">
        <f t="shared" si="37"/>
        <v>0</v>
      </c>
      <c r="BT16" s="118">
        <f t="shared" si="53"/>
        <v>5</v>
      </c>
      <c r="BU16" s="117">
        <f t="shared" si="38"/>
        <v>0</v>
      </c>
      <c r="BV16" s="113">
        <f t="shared" si="39"/>
        <v>0</v>
      </c>
      <c r="BW16" s="113">
        <f t="shared" si="40"/>
        <v>0</v>
      </c>
      <c r="BX16" s="118">
        <f t="shared" si="41"/>
        <v>5</v>
      </c>
      <c r="BY16" s="161"/>
      <c r="BZ16"/>
      <c r="CA16" s="114">
        <f t="shared" si="54"/>
        <v>3.75</v>
      </c>
      <c r="CB16" s="114">
        <f t="shared" si="55"/>
        <v>2750</v>
      </c>
      <c r="CC16" s="114">
        <f t="shared" si="55"/>
        <v>600.00000000000011</v>
      </c>
      <c r="CD16" s="114">
        <f t="shared" si="55"/>
        <v>-960</v>
      </c>
      <c r="CE16" s="114"/>
      <c r="CF16" s="113">
        <v>1</v>
      </c>
      <c r="CG16" s="113">
        <v>21</v>
      </c>
      <c r="CH16" s="113">
        <f t="shared" si="42"/>
        <v>22</v>
      </c>
      <c r="CI16" s="113">
        <f t="shared" si="42"/>
        <v>23</v>
      </c>
      <c r="CJ16" s="113">
        <f t="shared" si="42"/>
        <v>24</v>
      </c>
      <c r="CK16" s="113"/>
      <c r="CL16" s="161"/>
      <c r="CM16" s="162"/>
      <c r="CN16">
        <f t="shared" si="56"/>
        <v>0</v>
      </c>
      <c r="CO16" s="161"/>
      <c r="CP16">
        <f t="shared" si="43"/>
        <v>5</v>
      </c>
      <c r="CQ16"/>
      <c r="CR16"/>
      <c r="CS16"/>
      <c r="CT16" s="161">
        <f t="shared" si="57"/>
        <v>0</v>
      </c>
      <c r="CU16" s="161">
        <f t="shared" si="58"/>
        <v>0</v>
      </c>
      <c r="CV16" s="161">
        <f t="shared" si="59"/>
        <v>0</v>
      </c>
      <c r="CW16" s="161">
        <f t="shared" si="60"/>
        <v>0</v>
      </c>
      <c r="CX16" s="163">
        <f t="shared" si="61"/>
        <v>0</v>
      </c>
      <c r="CY16" s="161"/>
      <c r="CZ16" s="161">
        <f t="shared" si="62"/>
        <v>0</v>
      </c>
      <c r="DA16" s="161">
        <f t="shared" si="63"/>
        <v>0</v>
      </c>
      <c r="DB16" s="161">
        <f t="shared" si="64"/>
        <v>0</v>
      </c>
      <c r="DC16" s="161"/>
      <c r="DD16" s="161">
        <f t="shared" si="65"/>
        <v>0</v>
      </c>
      <c r="DE16" s="161">
        <f t="shared" si="71"/>
        <v>0</v>
      </c>
      <c r="DF16" s="161">
        <f t="shared" si="66"/>
        <v>0</v>
      </c>
    </row>
    <row r="17" spans="1:110" s="42" customFormat="1" ht="13.8" thickBot="1" x14ac:dyDescent="0.3">
      <c r="A17" s="257">
        <v>0</v>
      </c>
      <c r="B17" s="41">
        <v>0</v>
      </c>
      <c r="C17" s="98" t="s">
        <v>213</v>
      </c>
      <c r="D17" s="171" t="s">
        <v>546</v>
      </c>
      <c r="E17" s="137" t="s">
        <v>422</v>
      </c>
      <c r="F17" s="132">
        <v>4000</v>
      </c>
      <c r="G17" s="132">
        <v>30000</v>
      </c>
      <c r="H17" s="148">
        <v>800000</v>
      </c>
      <c r="I17" s="151">
        <f t="shared" si="67"/>
        <v>0</v>
      </c>
      <c r="J17" s="139">
        <f t="shared" si="0"/>
        <v>0</v>
      </c>
      <c r="K17" s="139">
        <f t="shared" si="1"/>
        <v>0</v>
      </c>
      <c r="L17" s="133">
        <f t="shared" si="2"/>
        <v>0</v>
      </c>
      <c r="M17" s="80">
        <f t="shared" si="3"/>
        <v>0</v>
      </c>
      <c r="N17" s="322">
        <f t="shared" si="68"/>
        <v>0</v>
      </c>
      <c r="O17" s="323">
        <f t="shared" si="4"/>
        <v>0</v>
      </c>
      <c r="P17" s="323">
        <f t="shared" si="4"/>
        <v>0</v>
      </c>
      <c r="Q17" s="324">
        <f t="shared" si="72"/>
        <v>5</v>
      </c>
      <c r="R17" s="136"/>
      <c r="S17" s="102">
        <f t="shared" si="44"/>
        <v>0</v>
      </c>
      <c r="T17" s="77">
        <f t="shared" si="45"/>
        <v>0</v>
      </c>
      <c r="U17" s="77">
        <f t="shared" si="69"/>
        <v>0</v>
      </c>
      <c r="V17" s="75">
        <f>'Project description'!$I$6</f>
        <v>1.79</v>
      </c>
      <c r="W17" s="75">
        <f>VLOOKUP(C17,'Project description'!$H$21:$I$24,2,0)</f>
        <v>40000</v>
      </c>
      <c r="X17" s="74">
        <f t="shared" si="46"/>
        <v>0</v>
      </c>
      <c r="Y17" s="144">
        <f t="shared" si="5"/>
        <v>0</v>
      </c>
      <c r="Z17" s="76">
        <f t="shared" si="6"/>
        <v>0</v>
      </c>
      <c r="AA17" s="76">
        <f t="shared" si="6"/>
        <v>0</v>
      </c>
      <c r="AB17" s="76">
        <f t="shared" si="6"/>
        <v>0</v>
      </c>
      <c r="AC17" s="66">
        <f t="shared" si="7"/>
        <v>0</v>
      </c>
      <c r="AD17" s="67" t="str">
        <f t="shared" si="8"/>
        <v>AccelReached</v>
      </c>
      <c r="AE17" s="66">
        <f t="shared" si="9"/>
        <v>0</v>
      </c>
      <c r="AF17" s="68">
        <f t="shared" si="10"/>
        <v>0</v>
      </c>
      <c r="AG17" s="61">
        <f t="shared" si="11"/>
        <v>0</v>
      </c>
      <c r="AH17" s="62">
        <f t="shared" si="12"/>
        <v>0</v>
      </c>
      <c r="AI17" s="61">
        <f t="shared" si="47"/>
        <v>0</v>
      </c>
      <c r="AJ17" s="61">
        <f t="shared" si="13"/>
        <v>0</v>
      </c>
      <c r="AK17" s="69" t="str">
        <f t="shared" si="14"/>
        <v>AccelLimited</v>
      </c>
      <c r="AL17" s="61">
        <f t="shared" si="15"/>
        <v>0</v>
      </c>
      <c r="AM17" s="71">
        <f t="shared" si="16"/>
        <v>0</v>
      </c>
      <c r="AN17" s="64">
        <f t="shared" si="48"/>
        <v>0</v>
      </c>
      <c r="AO17" s="72">
        <f t="shared" si="17"/>
        <v>0</v>
      </c>
      <c r="AP17" s="79">
        <f t="shared" si="18"/>
        <v>0</v>
      </c>
      <c r="AQ17" s="77">
        <f t="shared" si="19"/>
        <v>0</v>
      </c>
      <c r="AR17" s="138"/>
      <c r="AS17" s="115">
        <v>0</v>
      </c>
      <c r="AT17" s="113"/>
      <c r="AU17" s="113"/>
      <c r="AV17" s="118">
        <f t="shared" si="70"/>
        <v>5</v>
      </c>
      <c r="AW17" s="117">
        <f t="shared" si="49"/>
        <v>0</v>
      </c>
      <c r="AX17" s="113">
        <f t="shared" si="20"/>
        <v>0</v>
      </c>
      <c r="AY17" s="113">
        <f t="shared" si="21"/>
        <v>0</v>
      </c>
      <c r="AZ17" s="118">
        <f t="shared" si="22"/>
        <v>5</v>
      </c>
      <c r="BA17" s="114">
        <f>AW17+AX17*AN17+0.5*AY17*AN17*AN17</f>
        <v>0</v>
      </c>
      <c r="BB17" s="113">
        <f>AX17+AQ17*AN17</f>
        <v>0</v>
      </c>
      <c r="BC17" s="113">
        <f t="shared" si="50"/>
        <v>0</v>
      </c>
      <c r="BD17" s="118">
        <f t="shared" si="51"/>
        <v>5</v>
      </c>
      <c r="BE17" s="117">
        <f>BA17+BB17*AM17+0.5*BC17*AM17*AM17-1/6*AB17*AM17*AM17*AM17</f>
        <v>0</v>
      </c>
      <c r="BF17" s="113">
        <f t="shared" si="26"/>
        <v>0</v>
      </c>
      <c r="BG17" s="113">
        <f t="shared" si="27"/>
        <v>0</v>
      </c>
      <c r="BH17" s="118">
        <f t="shared" si="28"/>
        <v>5</v>
      </c>
      <c r="BI17" s="117">
        <f>BE17+AO17*Z17</f>
        <v>0</v>
      </c>
      <c r="BJ17" s="113">
        <f t="shared" si="52"/>
        <v>0</v>
      </c>
      <c r="BK17" s="113">
        <f t="shared" si="52"/>
        <v>0</v>
      </c>
      <c r="BL17" s="118">
        <f t="shared" si="30"/>
        <v>5</v>
      </c>
      <c r="BM17" s="117">
        <f t="shared" si="31"/>
        <v>0</v>
      </c>
      <c r="BN17" s="113">
        <f t="shared" si="32"/>
        <v>0</v>
      </c>
      <c r="BO17" s="113">
        <f t="shared" si="33"/>
        <v>0</v>
      </c>
      <c r="BP17" s="118">
        <f t="shared" si="34"/>
        <v>5</v>
      </c>
      <c r="BQ17" s="117">
        <f>BM17+BN17*AN17+0.5*BO17*AN17*AN17</f>
        <v>0</v>
      </c>
      <c r="BR17" s="113">
        <f>BN17+BO17*AN17</f>
        <v>0</v>
      </c>
      <c r="BS17" s="113">
        <f t="shared" si="37"/>
        <v>0</v>
      </c>
      <c r="BT17" s="118">
        <f t="shared" si="53"/>
        <v>5</v>
      </c>
      <c r="BU17" s="117">
        <f>BQ17+BR17*AM17+0.5*BS17*AM17*AM17+1/6*AB17*AM17*AM17*AM17</f>
        <v>0</v>
      </c>
      <c r="BV17" s="113">
        <f t="shared" si="39"/>
        <v>0</v>
      </c>
      <c r="BW17" s="113">
        <f t="shared" si="40"/>
        <v>0</v>
      </c>
      <c r="BX17" s="118">
        <f t="shared" si="41"/>
        <v>5</v>
      </c>
      <c r="BY17" s="161"/>
      <c r="BZ17"/>
      <c r="CA17" s="114">
        <f t="shared" si="54"/>
        <v>3.7500000000000004</v>
      </c>
      <c r="CB17" s="114">
        <f t="shared" si="55"/>
        <v>2750.0000000000005</v>
      </c>
      <c r="CC17" s="114">
        <f t="shared" si="55"/>
        <v>599.99999999999966</v>
      </c>
      <c r="CD17" s="114">
        <f t="shared" si="55"/>
        <v>-960</v>
      </c>
      <c r="CE17" s="114"/>
      <c r="CF17" s="113">
        <v>1</v>
      </c>
      <c r="CG17" s="113">
        <v>25</v>
      </c>
      <c r="CH17" s="113">
        <f t="shared" si="42"/>
        <v>26</v>
      </c>
      <c r="CI17" s="113">
        <f t="shared" si="42"/>
        <v>27</v>
      </c>
      <c r="CJ17" s="113">
        <f t="shared" si="42"/>
        <v>28</v>
      </c>
      <c r="CK17" s="113"/>
      <c r="CL17" s="162"/>
      <c r="CM17" s="162"/>
      <c r="CN17">
        <f t="shared" si="56"/>
        <v>0</v>
      </c>
      <c r="CO17" s="161"/>
      <c r="CP17">
        <f t="shared" si="43"/>
        <v>5</v>
      </c>
      <c r="CQ17"/>
      <c r="CR17"/>
      <c r="CS17"/>
      <c r="CT17" s="161">
        <f t="shared" si="57"/>
        <v>0</v>
      </c>
      <c r="CU17" s="161">
        <f t="shared" si="58"/>
        <v>0</v>
      </c>
      <c r="CV17" s="161">
        <f t="shared" si="59"/>
        <v>0</v>
      </c>
      <c r="CW17" s="161">
        <f t="shared" si="60"/>
        <v>0</v>
      </c>
      <c r="CX17" s="163">
        <f t="shared" si="61"/>
        <v>0</v>
      </c>
      <c r="CY17" s="161"/>
      <c r="CZ17" s="161">
        <f t="shared" si="62"/>
        <v>0</v>
      </c>
      <c r="DA17" s="161">
        <f t="shared" si="63"/>
        <v>0</v>
      </c>
      <c r="DB17" s="161">
        <f t="shared" si="64"/>
        <v>0</v>
      </c>
      <c r="DC17" s="161"/>
      <c r="DD17" s="161">
        <f t="shared" si="65"/>
        <v>0</v>
      </c>
      <c r="DE17" s="161">
        <f t="shared" si="71"/>
        <v>0</v>
      </c>
      <c r="DF17" s="161">
        <f t="shared" si="66"/>
        <v>0</v>
      </c>
    </row>
    <row r="18" spans="1:110" s="42" customFormat="1" ht="13.8" thickBot="1" x14ac:dyDescent="0.3">
      <c r="A18" s="487">
        <v>0</v>
      </c>
      <c r="B18" s="307">
        <v>0</v>
      </c>
      <c r="C18" s="309" t="s">
        <v>213</v>
      </c>
      <c r="D18" s="308" t="s">
        <v>546</v>
      </c>
      <c r="E18" s="310" t="s">
        <v>422</v>
      </c>
      <c r="F18" s="311">
        <v>4000</v>
      </c>
      <c r="G18" s="311">
        <v>30000</v>
      </c>
      <c r="H18" s="312">
        <v>800000</v>
      </c>
      <c r="I18" s="313">
        <f t="shared" si="67"/>
        <v>0</v>
      </c>
      <c r="J18" s="314">
        <f t="shared" si="0"/>
        <v>0</v>
      </c>
      <c r="K18" s="139">
        <f t="shared" si="1"/>
        <v>0</v>
      </c>
      <c r="L18" s="133">
        <f t="shared" si="2"/>
        <v>0</v>
      </c>
      <c r="M18" s="80">
        <f t="shared" si="3"/>
        <v>0</v>
      </c>
      <c r="N18" s="319">
        <f t="shared" si="68"/>
        <v>0</v>
      </c>
      <c r="O18" s="320">
        <f t="shared" si="4"/>
        <v>0</v>
      </c>
      <c r="P18" s="320">
        <f t="shared" si="4"/>
        <v>0</v>
      </c>
      <c r="Q18" s="321">
        <f t="shared" si="72"/>
        <v>5</v>
      </c>
      <c r="R18" s="136"/>
      <c r="S18" s="102">
        <f t="shared" si="44"/>
        <v>0</v>
      </c>
      <c r="T18" s="77">
        <f t="shared" si="45"/>
        <v>0</v>
      </c>
      <c r="U18" s="77">
        <f t="shared" si="69"/>
        <v>0</v>
      </c>
      <c r="V18" s="75">
        <f>'Project description'!$I$6</f>
        <v>1.79</v>
      </c>
      <c r="W18" s="75">
        <f>VLOOKUP(C18,'Project description'!$H$21:$I$24,2,0)</f>
        <v>40000</v>
      </c>
      <c r="X18" s="74">
        <f t="shared" si="46"/>
        <v>0</v>
      </c>
      <c r="Y18" s="144">
        <f t="shared" si="5"/>
        <v>0</v>
      </c>
      <c r="Z18" s="76">
        <f t="shared" si="6"/>
        <v>0</v>
      </c>
      <c r="AA18" s="76">
        <f t="shared" si="6"/>
        <v>0</v>
      </c>
      <c r="AB18" s="76">
        <f t="shared" si="6"/>
        <v>0</v>
      </c>
      <c r="AC18" s="66">
        <f t="shared" si="7"/>
        <v>0</v>
      </c>
      <c r="AD18" s="67" t="str">
        <f t="shared" si="8"/>
        <v>AccelReached</v>
      </c>
      <c r="AE18" s="66">
        <f t="shared" si="9"/>
        <v>0</v>
      </c>
      <c r="AF18" s="68">
        <f t="shared" si="10"/>
        <v>0</v>
      </c>
      <c r="AG18" s="61">
        <f t="shared" si="11"/>
        <v>0</v>
      </c>
      <c r="AH18" s="62">
        <f t="shared" si="12"/>
        <v>0</v>
      </c>
      <c r="AI18" s="61">
        <f t="shared" si="47"/>
        <v>0</v>
      </c>
      <c r="AJ18" s="61">
        <f t="shared" si="13"/>
        <v>0</v>
      </c>
      <c r="AK18" s="69" t="str">
        <f t="shared" si="14"/>
        <v>AccelLimited</v>
      </c>
      <c r="AL18" s="61">
        <f t="shared" si="15"/>
        <v>0</v>
      </c>
      <c r="AM18" s="71">
        <f t="shared" si="16"/>
        <v>0</v>
      </c>
      <c r="AN18" s="64">
        <f t="shared" si="48"/>
        <v>0</v>
      </c>
      <c r="AO18" s="72">
        <f t="shared" si="17"/>
        <v>0</v>
      </c>
      <c r="AP18" s="79">
        <f t="shared" si="18"/>
        <v>0</v>
      </c>
      <c r="AQ18" s="76">
        <f t="shared" si="19"/>
        <v>0</v>
      </c>
      <c r="AR18" s="138"/>
      <c r="AS18" s="115">
        <v>0</v>
      </c>
      <c r="AT18" s="113"/>
      <c r="AU18" s="113"/>
      <c r="AV18" s="118">
        <f t="shared" si="70"/>
        <v>5</v>
      </c>
      <c r="AW18" s="117">
        <f t="shared" si="49"/>
        <v>0</v>
      </c>
      <c r="AX18" s="113">
        <f t="shared" si="20"/>
        <v>0</v>
      </c>
      <c r="AY18" s="113">
        <f t="shared" si="21"/>
        <v>0</v>
      </c>
      <c r="AZ18" s="118">
        <f t="shared" si="22"/>
        <v>5</v>
      </c>
      <c r="BA18" s="114">
        <f t="shared" si="23"/>
        <v>0</v>
      </c>
      <c r="BB18" s="113">
        <f t="shared" si="24"/>
        <v>0</v>
      </c>
      <c r="BC18" s="113">
        <f t="shared" si="50"/>
        <v>0</v>
      </c>
      <c r="BD18" s="118">
        <f t="shared" si="51"/>
        <v>5</v>
      </c>
      <c r="BE18" s="117">
        <f t="shared" si="25"/>
        <v>0</v>
      </c>
      <c r="BF18" s="113">
        <f t="shared" si="26"/>
        <v>0</v>
      </c>
      <c r="BG18" s="113">
        <f t="shared" si="27"/>
        <v>0</v>
      </c>
      <c r="BH18" s="118">
        <f t="shared" si="28"/>
        <v>5</v>
      </c>
      <c r="BI18" s="117">
        <f t="shared" si="29"/>
        <v>0</v>
      </c>
      <c r="BJ18" s="113">
        <f t="shared" si="52"/>
        <v>0</v>
      </c>
      <c r="BK18" s="113">
        <f t="shared" si="52"/>
        <v>0</v>
      </c>
      <c r="BL18" s="118">
        <f t="shared" si="30"/>
        <v>5</v>
      </c>
      <c r="BM18" s="117">
        <f t="shared" si="31"/>
        <v>0</v>
      </c>
      <c r="BN18" s="113">
        <f t="shared" si="32"/>
        <v>0</v>
      </c>
      <c r="BO18" s="113">
        <f t="shared" si="33"/>
        <v>0</v>
      </c>
      <c r="BP18" s="118">
        <f t="shared" si="34"/>
        <v>5</v>
      </c>
      <c r="BQ18" s="117">
        <f t="shared" si="35"/>
        <v>0</v>
      </c>
      <c r="BR18" s="113">
        <f t="shared" si="36"/>
        <v>0</v>
      </c>
      <c r="BS18" s="113">
        <f t="shared" si="37"/>
        <v>0</v>
      </c>
      <c r="BT18" s="118">
        <f t="shared" si="53"/>
        <v>5</v>
      </c>
      <c r="BU18" s="117">
        <f t="shared" si="38"/>
        <v>0</v>
      </c>
      <c r="BV18" s="113">
        <f t="shared" si="39"/>
        <v>0</v>
      </c>
      <c r="BW18" s="113">
        <f t="shared" si="40"/>
        <v>0</v>
      </c>
      <c r="BX18" s="118">
        <f t="shared" si="41"/>
        <v>5</v>
      </c>
      <c r="BY18" s="161"/>
      <c r="BZ18"/>
      <c r="CA18" s="114">
        <f t="shared" si="54"/>
        <v>5</v>
      </c>
      <c r="CB18" s="114">
        <f t="shared" si="55"/>
        <v>3000</v>
      </c>
      <c r="CC18" s="114">
        <f t="shared" si="55"/>
        <v>0</v>
      </c>
      <c r="CD18" s="114">
        <f t="shared" si="55"/>
        <v>0</v>
      </c>
      <c r="CE18" s="114"/>
      <c r="CF18" s="113">
        <v>1</v>
      </c>
      <c r="CG18" s="113">
        <v>29</v>
      </c>
      <c r="CH18" s="113">
        <f t="shared" si="42"/>
        <v>30</v>
      </c>
      <c r="CI18" s="113">
        <f t="shared" si="42"/>
        <v>31</v>
      </c>
      <c r="CJ18" s="113">
        <f t="shared" si="42"/>
        <v>32</v>
      </c>
      <c r="CK18" s="113"/>
      <c r="CL18" s="161"/>
      <c r="CM18" s="162"/>
      <c r="CN18">
        <f t="shared" si="56"/>
        <v>0</v>
      </c>
      <c r="CO18" s="161"/>
      <c r="CP18">
        <f t="shared" si="43"/>
        <v>5</v>
      </c>
      <c r="CQ18"/>
      <c r="CR18"/>
      <c r="CS18"/>
      <c r="CT18" s="161">
        <f t="shared" si="57"/>
        <v>0</v>
      </c>
      <c r="CU18" s="161">
        <f t="shared" si="58"/>
        <v>0</v>
      </c>
      <c r="CV18" s="161">
        <f t="shared" si="59"/>
        <v>0</v>
      </c>
      <c r="CW18" s="161">
        <f t="shared" si="60"/>
        <v>0</v>
      </c>
      <c r="CX18" s="163">
        <f t="shared" si="61"/>
        <v>0</v>
      </c>
      <c r="CY18" s="161"/>
      <c r="CZ18" s="161">
        <f t="shared" si="62"/>
        <v>0</v>
      </c>
      <c r="DA18" s="161">
        <f t="shared" si="63"/>
        <v>0</v>
      </c>
      <c r="DB18" s="161">
        <f t="shared" si="64"/>
        <v>0</v>
      </c>
      <c r="DC18" s="161"/>
      <c r="DD18" s="161">
        <f t="shared" si="65"/>
        <v>0</v>
      </c>
      <c r="DE18" s="161">
        <f t="shared" si="71"/>
        <v>0</v>
      </c>
      <c r="DF18" s="161">
        <f t="shared" si="66"/>
        <v>0</v>
      </c>
    </row>
    <row r="19" spans="1:110" s="42" customFormat="1" ht="13.8" thickBot="1" x14ac:dyDescent="0.3">
      <c r="A19" s="257">
        <v>0</v>
      </c>
      <c r="B19" s="41">
        <v>0</v>
      </c>
      <c r="C19" s="98" t="s">
        <v>213</v>
      </c>
      <c r="D19" s="171" t="s">
        <v>546</v>
      </c>
      <c r="E19" s="137" t="s">
        <v>422</v>
      </c>
      <c r="F19" s="132">
        <v>3500</v>
      </c>
      <c r="G19" s="132">
        <v>30000</v>
      </c>
      <c r="H19" s="148">
        <v>800000</v>
      </c>
      <c r="I19" s="151">
        <f t="shared" si="67"/>
        <v>0</v>
      </c>
      <c r="J19" s="139">
        <f t="shared" si="0"/>
        <v>0</v>
      </c>
      <c r="K19" s="139">
        <f t="shared" ref="K19:K82" si="73">IF(AA19&lt;=0,0,IF(C19="Straight",IF(D19="Lifting",AQ19/AE$3+AC$3+AI$3,AQ19/AE$3+AC$3),IF(C19="180° Curve",IF(D19="Lifting",AQ19/AE$4+AC$4+AI$4,AQ19/AE$4+AC$4),IF(C19="45° Curve",IF(D19="Lifting",AQ19/AE$5+AC$5+AI$5,AQ19/AE$5+AC$5),IF(C19="22.5° Curve",IF(D19="Lifting",AQ19/AE$6+AC$6+AI$6,AQ19/AE$6+AC$6))))))</f>
        <v>0</v>
      </c>
      <c r="L19" s="133">
        <f t="shared" si="2"/>
        <v>0</v>
      </c>
      <c r="M19" s="80">
        <f t="shared" si="3"/>
        <v>0</v>
      </c>
      <c r="N19" s="322">
        <f t="shared" si="68"/>
        <v>0</v>
      </c>
      <c r="O19" s="323">
        <f t="shared" si="4"/>
        <v>0</v>
      </c>
      <c r="P19" s="323">
        <f t="shared" si="4"/>
        <v>0</v>
      </c>
      <c r="Q19" s="324">
        <f t="shared" si="72"/>
        <v>5</v>
      </c>
      <c r="R19" s="136"/>
      <c r="S19" s="102">
        <f t="shared" si="44"/>
        <v>0</v>
      </c>
      <c r="T19" s="77">
        <f t="shared" si="45"/>
        <v>0</v>
      </c>
      <c r="U19" s="77">
        <f t="shared" si="69"/>
        <v>0</v>
      </c>
      <c r="V19" s="75">
        <f>'Project description'!$I$6</f>
        <v>1.79</v>
      </c>
      <c r="W19" s="75">
        <f>VLOOKUP(C19,'Project description'!$H$21:$I$24,2,0)</f>
        <v>40000</v>
      </c>
      <c r="X19" s="74">
        <f t="shared" si="46"/>
        <v>0</v>
      </c>
      <c r="Y19" s="144">
        <f t="shared" si="5"/>
        <v>0</v>
      </c>
      <c r="Z19" s="76">
        <f t="shared" si="6"/>
        <v>0</v>
      </c>
      <c r="AA19" s="76">
        <f t="shared" si="6"/>
        <v>0</v>
      </c>
      <c r="AB19" s="76">
        <f t="shared" si="6"/>
        <v>0</v>
      </c>
      <c r="AC19" s="66">
        <f t="shared" si="7"/>
        <v>0</v>
      </c>
      <c r="AD19" s="67" t="str">
        <f t="shared" si="8"/>
        <v>AccelReached</v>
      </c>
      <c r="AE19" s="66">
        <f t="shared" si="9"/>
        <v>0</v>
      </c>
      <c r="AF19" s="68">
        <f t="shared" si="10"/>
        <v>0</v>
      </c>
      <c r="AG19" s="61">
        <f t="shared" si="11"/>
        <v>0</v>
      </c>
      <c r="AH19" s="62">
        <f t="shared" si="12"/>
        <v>0</v>
      </c>
      <c r="AI19" s="61">
        <f t="shared" si="47"/>
        <v>0</v>
      </c>
      <c r="AJ19" s="61">
        <f t="shared" si="13"/>
        <v>0</v>
      </c>
      <c r="AK19" s="69" t="str">
        <f t="shared" si="14"/>
        <v>AccelLimited</v>
      </c>
      <c r="AL19" s="61">
        <f t="shared" si="15"/>
        <v>0</v>
      </c>
      <c r="AM19" s="71">
        <f t="shared" si="16"/>
        <v>0</v>
      </c>
      <c r="AN19" s="64">
        <f t="shared" si="48"/>
        <v>0</v>
      </c>
      <c r="AO19" s="72">
        <f t="shared" si="17"/>
        <v>0</v>
      </c>
      <c r="AP19" s="79">
        <f t="shared" si="18"/>
        <v>0</v>
      </c>
      <c r="AQ19" s="77">
        <f t="shared" si="19"/>
        <v>0</v>
      </c>
      <c r="AR19" s="138"/>
      <c r="AS19" s="115">
        <v>0</v>
      </c>
      <c r="AT19" s="113"/>
      <c r="AU19" s="113"/>
      <c r="AV19" s="118">
        <f t="shared" si="70"/>
        <v>5</v>
      </c>
      <c r="AW19" s="117">
        <f t="shared" si="49"/>
        <v>0</v>
      </c>
      <c r="AX19" s="113">
        <f t="shared" si="20"/>
        <v>0</v>
      </c>
      <c r="AY19" s="113">
        <f t="shared" si="21"/>
        <v>0</v>
      </c>
      <c r="AZ19" s="118">
        <f t="shared" si="22"/>
        <v>5</v>
      </c>
      <c r="BA19" s="114">
        <f t="shared" si="23"/>
        <v>0</v>
      </c>
      <c r="BB19" s="113">
        <f t="shared" si="24"/>
        <v>0</v>
      </c>
      <c r="BC19" s="113">
        <f t="shared" si="50"/>
        <v>0</v>
      </c>
      <c r="BD19" s="118">
        <f t="shared" si="51"/>
        <v>5</v>
      </c>
      <c r="BE19" s="117">
        <f t="shared" si="25"/>
        <v>0</v>
      </c>
      <c r="BF19" s="113">
        <f t="shared" si="26"/>
        <v>0</v>
      </c>
      <c r="BG19" s="113">
        <f t="shared" si="27"/>
        <v>0</v>
      </c>
      <c r="BH19" s="118">
        <f t="shared" si="28"/>
        <v>5</v>
      </c>
      <c r="BI19" s="117">
        <f t="shared" si="29"/>
        <v>0</v>
      </c>
      <c r="BJ19" s="113">
        <f t="shared" si="52"/>
        <v>0</v>
      </c>
      <c r="BK19" s="113">
        <f t="shared" si="52"/>
        <v>0</v>
      </c>
      <c r="BL19" s="118">
        <f t="shared" si="30"/>
        <v>5</v>
      </c>
      <c r="BM19" s="117">
        <f t="shared" si="31"/>
        <v>0</v>
      </c>
      <c r="BN19" s="113">
        <f t="shared" si="32"/>
        <v>0</v>
      </c>
      <c r="BO19" s="113">
        <f t="shared" si="33"/>
        <v>0</v>
      </c>
      <c r="BP19" s="118">
        <f t="shared" si="34"/>
        <v>5</v>
      </c>
      <c r="BQ19" s="117">
        <f t="shared" si="35"/>
        <v>0</v>
      </c>
      <c r="BR19" s="113">
        <f t="shared" si="36"/>
        <v>0</v>
      </c>
      <c r="BS19" s="113">
        <f t="shared" si="37"/>
        <v>0</v>
      </c>
      <c r="BT19" s="118">
        <f t="shared" si="53"/>
        <v>5</v>
      </c>
      <c r="BU19" s="117">
        <f t="shared" si="38"/>
        <v>0</v>
      </c>
      <c r="BV19" s="113">
        <f t="shared" si="39"/>
        <v>0</v>
      </c>
      <c r="BW19" s="113">
        <f t="shared" si="40"/>
        <v>0</v>
      </c>
      <c r="BX19" s="118">
        <f t="shared" si="41"/>
        <v>5</v>
      </c>
      <c r="BY19" s="161"/>
      <c r="BZ19"/>
      <c r="CA19" s="114">
        <f t="shared" si="54"/>
        <v>5</v>
      </c>
      <c r="CB19" s="114">
        <f t="shared" si="55"/>
        <v>0</v>
      </c>
      <c r="CC19" s="114">
        <f t="shared" si="55"/>
        <v>0</v>
      </c>
      <c r="CD19" s="114">
        <f t="shared" si="55"/>
        <v>0</v>
      </c>
      <c r="CE19" s="114"/>
      <c r="CF19" s="113">
        <v>2</v>
      </c>
      <c r="CG19" s="113">
        <v>1</v>
      </c>
      <c r="CH19" s="113">
        <f t="shared" si="42"/>
        <v>2</v>
      </c>
      <c r="CI19" s="113">
        <f t="shared" si="42"/>
        <v>3</v>
      </c>
      <c r="CJ19" s="113">
        <f t="shared" si="42"/>
        <v>4</v>
      </c>
      <c r="CK19" s="113"/>
      <c r="CL19" s="162"/>
      <c r="CM19" s="162"/>
      <c r="CN19">
        <f t="shared" si="56"/>
        <v>0</v>
      </c>
      <c r="CO19" s="161"/>
      <c r="CP19">
        <f t="shared" si="43"/>
        <v>5</v>
      </c>
      <c r="CQ19"/>
      <c r="CR19"/>
      <c r="CS19"/>
      <c r="CT19" s="161">
        <f t="shared" si="57"/>
        <v>0</v>
      </c>
      <c r="CU19" s="161">
        <f t="shared" si="58"/>
        <v>0</v>
      </c>
      <c r="CV19" s="161">
        <f t="shared" si="59"/>
        <v>0</v>
      </c>
      <c r="CW19" s="161">
        <f t="shared" si="60"/>
        <v>0</v>
      </c>
      <c r="CX19" s="163">
        <f t="shared" si="61"/>
        <v>0</v>
      </c>
      <c r="CY19" s="161"/>
      <c r="CZ19" s="161">
        <f t="shared" si="62"/>
        <v>0</v>
      </c>
      <c r="DA19" s="161">
        <f t="shared" si="63"/>
        <v>0</v>
      </c>
      <c r="DB19" s="161">
        <f t="shared" si="64"/>
        <v>0</v>
      </c>
      <c r="DC19" s="161"/>
      <c r="DD19" s="161">
        <f t="shared" si="65"/>
        <v>0</v>
      </c>
      <c r="DE19" s="161">
        <f t="shared" si="71"/>
        <v>0</v>
      </c>
      <c r="DF19" s="161">
        <f t="shared" si="66"/>
        <v>0</v>
      </c>
    </row>
    <row r="20" spans="1:110" s="42" customFormat="1" ht="13.8" thickBot="1" x14ac:dyDescent="0.3">
      <c r="A20" s="487">
        <v>0</v>
      </c>
      <c r="B20" s="307">
        <v>0</v>
      </c>
      <c r="C20" s="309" t="s">
        <v>213</v>
      </c>
      <c r="D20" s="308" t="s">
        <v>546</v>
      </c>
      <c r="E20" s="310" t="s">
        <v>422</v>
      </c>
      <c r="F20" s="311">
        <v>3500</v>
      </c>
      <c r="G20" s="311">
        <v>30000</v>
      </c>
      <c r="H20" s="312">
        <v>800000</v>
      </c>
      <c r="I20" s="313">
        <f t="shared" si="67"/>
        <v>0</v>
      </c>
      <c r="J20" s="314">
        <f t="shared" si="0"/>
        <v>0</v>
      </c>
      <c r="K20" s="139">
        <f t="shared" si="73"/>
        <v>0</v>
      </c>
      <c r="L20" s="133">
        <f t="shared" si="2"/>
        <v>0</v>
      </c>
      <c r="M20" s="80">
        <f t="shared" si="3"/>
        <v>0</v>
      </c>
      <c r="N20" s="319">
        <f t="shared" si="68"/>
        <v>0</v>
      </c>
      <c r="O20" s="320">
        <f t="shared" si="4"/>
        <v>0</v>
      </c>
      <c r="P20" s="320">
        <f t="shared" si="4"/>
        <v>0</v>
      </c>
      <c r="Q20" s="321">
        <f t="shared" si="72"/>
        <v>5</v>
      </c>
      <c r="R20" s="136"/>
      <c r="S20" s="102">
        <f t="shared" si="44"/>
        <v>0</v>
      </c>
      <c r="T20" s="77">
        <f t="shared" si="45"/>
        <v>0</v>
      </c>
      <c r="U20" s="77">
        <f t="shared" si="69"/>
        <v>0</v>
      </c>
      <c r="V20" s="75">
        <f>'Project description'!$I$6</f>
        <v>1.79</v>
      </c>
      <c r="W20" s="75">
        <f>VLOOKUP(C20,'Project description'!$H$21:$I$24,2,0)</f>
        <v>40000</v>
      </c>
      <c r="X20" s="74">
        <f t="shared" si="46"/>
        <v>0</v>
      </c>
      <c r="Y20" s="144">
        <f t="shared" si="5"/>
        <v>0</v>
      </c>
      <c r="Z20" s="76">
        <f t="shared" si="6"/>
        <v>0</v>
      </c>
      <c r="AA20" s="76">
        <f t="shared" si="6"/>
        <v>0</v>
      </c>
      <c r="AB20" s="76">
        <f t="shared" si="6"/>
        <v>0</v>
      </c>
      <c r="AC20" s="66">
        <f t="shared" si="7"/>
        <v>0</v>
      </c>
      <c r="AD20" s="67" t="str">
        <f t="shared" si="8"/>
        <v>AccelReached</v>
      </c>
      <c r="AE20" s="66">
        <f t="shared" si="9"/>
        <v>0</v>
      </c>
      <c r="AF20" s="68">
        <f t="shared" si="10"/>
        <v>0</v>
      </c>
      <c r="AG20" s="61">
        <f t="shared" si="11"/>
        <v>0</v>
      </c>
      <c r="AH20" s="62">
        <f t="shared" si="12"/>
        <v>0</v>
      </c>
      <c r="AI20" s="61">
        <f t="shared" si="47"/>
        <v>0</v>
      </c>
      <c r="AJ20" s="61">
        <f t="shared" si="13"/>
        <v>0</v>
      </c>
      <c r="AK20" s="69" t="str">
        <f t="shared" si="14"/>
        <v>AccelLimited</v>
      </c>
      <c r="AL20" s="61">
        <f t="shared" si="15"/>
        <v>0</v>
      </c>
      <c r="AM20" s="71">
        <f t="shared" si="16"/>
        <v>0</v>
      </c>
      <c r="AN20" s="64">
        <f t="shared" si="48"/>
        <v>0</v>
      </c>
      <c r="AO20" s="72">
        <f t="shared" si="17"/>
        <v>0</v>
      </c>
      <c r="AP20" s="79">
        <f t="shared" si="18"/>
        <v>0</v>
      </c>
      <c r="AQ20" s="76">
        <f t="shared" si="19"/>
        <v>0</v>
      </c>
      <c r="AR20" s="138"/>
      <c r="AS20" s="115">
        <v>0</v>
      </c>
      <c r="AT20" s="113"/>
      <c r="AU20" s="113"/>
      <c r="AV20" s="118">
        <f t="shared" si="70"/>
        <v>5</v>
      </c>
      <c r="AW20" s="117">
        <f t="shared" si="49"/>
        <v>0</v>
      </c>
      <c r="AX20" s="113">
        <f t="shared" si="20"/>
        <v>0</v>
      </c>
      <c r="AY20" s="113">
        <f t="shared" si="21"/>
        <v>0</v>
      </c>
      <c r="AZ20" s="118">
        <f t="shared" si="22"/>
        <v>5</v>
      </c>
      <c r="BA20" s="114">
        <f t="shared" si="23"/>
        <v>0</v>
      </c>
      <c r="BB20" s="113">
        <f t="shared" si="24"/>
        <v>0</v>
      </c>
      <c r="BC20" s="113">
        <f t="shared" si="50"/>
        <v>0</v>
      </c>
      <c r="BD20" s="118">
        <f t="shared" si="51"/>
        <v>5</v>
      </c>
      <c r="BE20" s="117">
        <f t="shared" si="25"/>
        <v>0</v>
      </c>
      <c r="BF20" s="113">
        <f t="shared" si="26"/>
        <v>0</v>
      </c>
      <c r="BG20" s="113">
        <f t="shared" si="27"/>
        <v>0</v>
      </c>
      <c r="BH20" s="118">
        <f t="shared" si="28"/>
        <v>5</v>
      </c>
      <c r="BI20" s="117">
        <f t="shared" si="29"/>
        <v>0</v>
      </c>
      <c r="BJ20" s="113">
        <f t="shared" si="52"/>
        <v>0</v>
      </c>
      <c r="BK20" s="113">
        <f t="shared" si="52"/>
        <v>0</v>
      </c>
      <c r="BL20" s="118">
        <f t="shared" si="30"/>
        <v>5</v>
      </c>
      <c r="BM20" s="117">
        <f t="shared" si="31"/>
        <v>0</v>
      </c>
      <c r="BN20" s="113">
        <f t="shared" si="32"/>
        <v>0</v>
      </c>
      <c r="BO20" s="113">
        <f t="shared" si="33"/>
        <v>0</v>
      </c>
      <c r="BP20" s="118">
        <f t="shared" si="34"/>
        <v>5</v>
      </c>
      <c r="BQ20" s="117">
        <f t="shared" si="35"/>
        <v>0</v>
      </c>
      <c r="BR20" s="113">
        <f t="shared" si="36"/>
        <v>0</v>
      </c>
      <c r="BS20" s="113">
        <f t="shared" si="37"/>
        <v>0</v>
      </c>
      <c r="BT20" s="118">
        <f t="shared" si="53"/>
        <v>5</v>
      </c>
      <c r="BU20" s="117">
        <f t="shared" si="38"/>
        <v>0</v>
      </c>
      <c r="BV20" s="113">
        <f t="shared" si="39"/>
        <v>0</v>
      </c>
      <c r="BW20" s="113">
        <f t="shared" si="40"/>
        <v>0</v>
      </c>
      <c r="BX20" s="118">
        <f t="shared" si="41"/>
        <v>5</v>
      </c>
      <c r="BY20" s="161"/>
      <c r="BZ20"/>
      <c r="CA20" s="114">
        <f t="shared" si="54"/>
        <v>5</v>
      </c>
      <c r="CB20" s="114">
        <f t="shared" si="55"/>
        <v>0</v>
      </c>
      <c r="CC20" s="114">
        <f t="shared" si="55"/>
        <v>0</v>
      </c>
      <c r="CD20" s="114">
        <f t="shared" si="55"/>
        <v>0</v>
      </c>
      <c r="CE20" s="114"/>
      <c r="CF20" s="113">
        <v>2</v>
      </c>
      <c r="CG20" s="113">
        <v>5</v>
      </c>
      <c r="CH20" s="113">
        <f t="shared" si="42"/>
        <v>6</v>
      </c>
      <c r="CI20" s="113">
        <f t="shared" si="42"/>
        <v>7</v>
      </c>
      <c r="CJ20" s="113">
        <f t="shared" si="42"/>
        <v>8</v>
      </c>
      <c r="CK20" s="113"/>
      <c r="CL20" s="161"/>
      <c r="CM20" s="162"/>
      <c r="CN20">
        <f t="shared" si="56"/>
        <v>0</v>
      </c>
      <c r="CO20" s="161"/>
      <c r="CP20">
        <f t="shared" si="43"/>
        <v>5</v>
      </c>
      <c r="CQ20"/>
      <c r="CR20"/>
      <c r="CS20"/>
      <c r="CT20" s="161">
        <f t="shared" si="57"/>
        <v>0</v>
      </c>
      <c r="CU20" s="161">
        <f t="shared" si="58"/>
        <v>0</v>
      </c>
      <c r="CV20" s="161">
        <f t="shared" si="59"/>
        <v>0</v>
      </c>
      <c r="CW20" s="161">
        <f t="shared" si="60"/>
        <v>0</v>
      </c>
      <c r="CX20" s="163">
        <f t="shared" si="61"/>
        <v>0</v>
      </c>
      <c r="CY20" s="161"/>
      <c r="CZ20" s="161">
        <f t="shared" si="62"/>
        <v>0</v>
      </c>
      <c r="DA20" s="161">
        <f t="shared" si="63"/>
        <v>0</v>
      </c>
      <c r="DB20" s="161">
        <f t="shared" si="64"/>
        <v>0</v>
      </c>
      <c r="DC20" s="161"/>
      <c r="DD20" s="161">
        <f t="shared" si="65"/>
        <v>0</v>
      </c>
      <c r="DE20" s="161">
        <f t="shared" si="71"/>
        <v>0</v>
      </c>
      <c r="DF20" s="161">
        <f t="shared" si="66"/>
        <v>0</v>
      </c>
    </row>
    <row r="21" spans="1:110" s="42" customFormat="1" ht="13.8" thickBot="1" x14ac:dyDescent="0.3">
      <c r="A21" s="257">
        <v>0</v>
      </c>
      <c r="B21" s="41">
        <v>0</v>
      </c>
      <c r="C21" s="98" t="s">
        <v>213</v>
      </c>
      <c r="D21" s="171" t="s">
        <v>546</v>
      </c>
      <c r="E21" s="137" t="s">
        <v>422</v>
      </c>
      <c r="F21" s="132">
        <v>3500</v>
      </c>
      <c r="G21" s="132">
        <v>30000</v>
      </c>
      <c r="H21" s="148">
        <v>800000</v>
      </c>
      <c r="I21" s="151">
        <f t="shared" si="67"/>
        <v>0</v>
      </c>
      <c r="J21" s="139">
        <f t="shared" si="0"/>
        <v>0</v>
      </c>
      <c r="K21" s="139">
        <f t="shared" si="73"/>
        <v>0</v>
      </c>
      <c r="L21" s="133">
        <f t="shared" si="2"/>
        <v>0</v>
      </c>
      <c r="M21" s="80">
        <f t="shared" si="3"/>
        <v>0</v>
      </c>
      <c r="N21" s="322">
        <f t="shared" si="68"/>
        <v>0</v>
      </c>
      <c r="O21" s="323">
        <f t="shared" si="4"/>
        <v>0</v>
      </c>
      <c r="P21" s="323">
        <f t="shared" si="4"/>
        <v>0</v>
      </c>
      <c r="Q21" s="324">
        <f t="shared" si="72"/>
        <v>5</v>
      </c>
      <c r="R21" s="136"/>
      <c r="S21" s="102">
        <f t="shared" si="44"/>
        <v>0</v>
      </c>
      <c r="T21" s="77">
        <f t="shared" si="45"/>
        <v>0</v>
      </c>
      <c r="U21" s="77">
        <f t="shared" si="69"/>
        <v>0</v>
      </c>
      <c r="V21" s="75">
        <f>'Project description'!$I$6</f>
        <v>1.79</v>
      </c>
      <c r="W21" s="75">
        <f>VLOOKUP(C21,'Project description'!$H$21:$I$24,2,0)</f>
        <v>40000</v>
      </c>
      <c r="X21" s="74">
        <f t="shared" si="46"/>
        <v>0</v>
      </c>
      <c r="Y21" s="144">
        <f t="shared" si="5"/>
        <v>0</v>
      </c>
      <c r="Z21" s="76">
        <f t="shared" si="6"/>
        <v>0</v>
      </c>
      <c r="AA21" s="76">
        <f t="shared" si="6"/>
        <v>0</v>
      </c>
      <c r="AB21" s="76">
        <f t="shared" si="6"/>
        <v>0</v>
      </c>
      <c r="AC21" s="66">
        <f t="shared" si="7"/>
        <v>0</v>
      </c>
      <c r="AD21" s="67" t="str">
        <f t="shared" si="8"/>
        <v>AccelReached</v>
      </c>
      <c r="AE21" s="66">
        <f t="shared" si="9"/>
        <v>0</v>
      </c>
      <c r="AF21" s="68">
        <f t="shared" si="10"/>
        <v>0</v>
      </c>
      <c r="AG21" s="61">
        <f t="shared" si="11"/>
        <v>0</v>
      </c>
      <c r="AH21" s="62">
        <f t="shared" si="12"/>
        <v>0</v>
      </c>
      <c r="AI21" s="61">
        <f t="shared" si="47"/>
        <v>0</v>
      </c>
      <c r="AJ21" s="61">
        <f t="shared" si="13"/>
        <v>0</v>
      </c>
      <c r="AK21" s="69" t="str">
        <f t="shared" si="14"/>
        <v>AccelLimited</v>
      </c>
      <c r="AL21" s="61">
        <f t="shared" si="15"/>
        <v>0</v>
      </c>
      <c r="AM21" s="71">
        <f t="shared" si="16"/>
        <v>0</v>
      </c>
      <c r="AN21" s="64">
        <f t="shared" si="48"/>
        <v>0</v>
      </c>
      <c r="AO21" s="72">
        <f t="shared" si="17"/>
        <v>0</v>
      </c>
      <c r="AP21" s="79">
        <f t="shared" si="18"/>
        <v>0</v>
      </c>
      <c r="AQ21" s="77">
        <f t="shared" si="19"/>
        <v>0</v>
      </c>
      <c r="AR21" s="138"/>
      <c r="AS21" s="115">
        <v>0</v>
      </c>
      <c r="AT21" s="113"/>
      <c r="AU21" s="113"/>
      <c r="AV21" s="118">
        <f t="shared" si="70"/>
        <v>5</v>
      </c>
      <c r="AW21" s="117">
        <f t="shared" si="49"/>
        <v>0</v>
      </c>
      <c r="AX21" s="113">
        <f t="shared" si="20"/>
        <v>0</v>
      </c>
      <c r="AY21" s="113">
        <f t="shared" si="21"/>
        <v>0</v>
      </c>
      <c r="AZ21" s="118">
        <f t="shared" si="22"/>
        <v>5</v>
      </c>
      <c r="BA21" s="114">
        <f t="shared" si="23"/>
        <v>0</v>
      </c>
      <c r="BB21" s="113">
        <f t="shared" si="24"/>
        <v>0</v>
      </c>
      <c r="BC21" s="113">
        <f t="shared" si="50"/>
        <v>0</v>
      </c>
      <c r="BD21" s="118">
        <f t="shared" si="51"/>
        <v>5</v>
      </c>
      <c r="BE21" s="117">
        <f t="shared" si="25"/>
        <v>0</v>
      </c>
      <c r="BF21" s="113">
        <f t="shared" si="26"/>
        <v>0</v>
      </c>
      <c r="BG21" s="113">
        <f t="shared" si="27"/>
        <v>0</v>
      </c>
      <c r="BH21" s="118">
        <f t="shared" si="28"/>
        <v>5</v>
      </c>
      <c r="BI21" s="117">
        <f t="shared" si="29"/>
        <v>0</v>
      </c>
      <c r="BJ21" s="113">
        <f t="shared" si="52"/>
        <v>0</v>
      </c>
      <c r="BK21" s="113">
        <f t="shared" si="52"/>
        <v>0</v>
      </c>
      <c r="BL21" s="118">
        <f t="shared" si="30"/>
        <v>5</v>
      </c>
      <c r="BM21" s="117">
        <f t="shared" si="31"/>
        <v>0</v>
      </c>
      <c r="BN21" s="113">
        <f t="shared" si="32"/>
        <v>0</v>
      </c>
      <c r="BO21" s="113">
        <f t="shared" si="33"/>
        <v>0</v>
      </c>
      <c r="BP21" s="118">
        <f t="shared" si="34"/>
        <v>5</v>
      </c>
      <c r="BQ21" s="117">
        <f t="shared" si="35"/>
        <v>0</v>
      </c>
      <c r="BR21" s="113">
        <f t="shared" si="36"/>
        <v>0</v>
      </c>
      <c r="BS21" s="113">
        <f t="shared" si="37"/>
        <v>0</v>
      </c>
      <c r="BT21" s="118">
        <f t="shared" si="53"/>
        <v>5</v>
      </c>
      <c r="BU21" s="117">
        <f t="shared" si="38"/>
        <v>0</v>
      </c>
      <c r="BV21" s="113">
        <f t="shared" si="39"/>
        <v>0</v>
      </c>
      <c r="BW21" s="113">
        <f t="shared" si="40"/>
        <v>0</v>
      </c>
      <c r="BX21" s="118">
        <f t="shared" si="41"/>
        <v>5</v>
      </c>
      <c r="BY21" s="161"/>
      <c r="BZ21"/>
      <c r="CA21" s="114">
        <f t="shared" si="54"/>
        <v>5</v>
      </c>
      <c r="CB21" s="114">
        <f t="shared" si="55"/>
        <v>0</v>
      </c>
      <c r="CC21" s="114">
        <f t="shared" si="55"/>
        <v>0</v>
      </c>
      <c r="CD21" s="114">
        <f t="shared" si="55"/>
        <v>0</v>
      </c>
      <c r="CE21" s="114"/>
      <c r="CF21" s="113">
        <v>2</v>
      </c>
      <c r="CG21" s="113">
        <v>9</v>
      </c>
      <c r="CH21" s="113">
        <f t="shared" si="42"/>
        <v>10</v>
      </c>
      <c r="CI21" s="113">
        <f t="shared" si="42"/>
        <v>11</v>
      </c>
      <c r="CJ21" s="113">
        <f t="shared" si="42"/>
        <v>12</v>
      </c>
      <c r="CK21" s="113"/>
      <c r="CL21" s="162"/>
      <c r="CM21" s="162"/>
      <c r="CN21">
        <f t="shared" si="56"/>
        <v>0</v>
      </c>
      <c r="CO21" s="161"/>
      <c r="CP21">
        <f t="shared" si="43"/>
        <v>5</v>
      </c>
      <c r="CQ21"/>
      <c r="CR21"/>
      <c r="CS21"/>
      <c r="CT21" s="161">
        <f t="shared" si="57"/>
        <v>0</v>
      </c>
      <c r="CU21" s="161">
        <f t="shared" si="58"/>
        <v>0</v>
      </c>
      <c r="CV21" s="161">
        <f t="shared" si="59"/>
        <v>0</v>
      </c>
      <c r="CW21" s="161">
        <f t="shared" si="60"/>
        <v>0</v>
      </c>
      <c r="CX21" s="163">
        <f t="shared" si="61"/>
        <v>0</v>
      </c>
      <c r="CY21" s="161"/>
      <c r="CZ21" s="161">
        <f t="shared" si="62"/>
        <v>0</v>
      </c>
      <c r="DA21" s="161">
        <f t="shared" si="63"/>
        <v>0</v>
      </c>
      <c r="DB21" s="161">
        <f t="shared" si="64"/>
        <v>0</v>
      </c>
      <c r="DC21" s="161"/>
      <c r="DD21" s="161">
        <f t="shared" si="65"/>
        <v>0</v>
      </c>
      <c r="DE21" s="161">
        <f t="shared" si="71"/>
        <v>0</v>
      </c>
      <c r="DF21" s="161">
        <f t="shared" si="66"/>
        <v>0</v>
      </c>
    </row>
    <row r="22" spans="1:110" s="42" customFormat="1" ht="13.8" thickBot="1" x14ac:dyDescent="0.3">
      <c r="A22" s="487">
        <v>0</v>
      </c>
      <c r="B22" s="307">
        <v>0</v>
      </c>
      <c r="C22" s="309" t="s">
        <v>213</v>
      </c>
      <c r="D22" s="308" t="s">
        <v>546</v>
      </c>
      <c r="E22" s="310" t="s">
        <v>422</v>
      </c>
      <c r="F22" s="311">
        <v>3500</v>
      </c>
      <c r="G22" s="311">
        <v>30000</v>
      </c>
      <c r="H22" s="312">
        <v>800000</v>
      </c>
      <c r="I22" s="313">
        <f t="shared" si="67"/>
        <v>0</v>
      </c>
      <c r="J22" s="314">
        <f t="shared" si="0"/>
        <v>0</v>
      </c>
      <c r="K22" s="139">
        <f t="shared" si="73"/>
        <v>0</v>
      </c>
      <c r="L22" s="133">
        <f t="shared" si="2"/>
        <v>0</v>
      </c>
      <c r="M22" s="80">
        <f t="shared" si="3"/>
        <v>0</v>
      </c>
      <c r="N22" s="319">
        <f t="shared" si="68"/>
        <v>0</v>
      </c>
      <c r="O22" s="320">
        <f t="shared" si="4"/>
        <v>0</v>
      </c>
      <c r="P22" s="320">
        <f t="shared" si="4"/>
        <v>0</v>
      </c>
      <c r="Q22" s="321">
        <f t="shared" si="72"/>
        <v>5</v>
      </c>
      <c r="R22" s="136"/>
      <c r="S22" s="102">
        <f t="shared" si="44"/>
        <v>0</v>
      </c>
      <c r="T22" s="77">
        <f t="shared" si="45"/>
        <v>0</v>
      </c>
      <c r="U22" s="77">
        <f t="shared" si="69"/>
        <v>0</v>
      </c>
      <c r="V22" s="75">
        <f>'Project description'!$I$6</f>
        <v>1.79</v>
      </c>
      <c r="W22" s="75">
        <f>VLOOKUP(C22,'Project description'!$H$21:$I$24,2,0)</f>
        <v>40000</v>
      </c>
      <c r="X22" s="74">
        <f t="shared" si="46"/>
        <v>0</v>
      </c>
      <c r="Y22" s="144">
        <f t="shared" si="5"/>
        <v>0</v>
      </c>
      <c r="Z22" s="76">
        <f t="shared" si="6"/>
        <v>0</v>
      </c>
      <c r="AA22" s="76">
        <f t="shared" si="6"/>
        <v>0</v>
      </c>
      <c r="AB22" s="76">
        <f t="shared" si="6"/>
        <v>0</v>
      </c>
      <c r="AC22" s="66">
        <f t="shared" si="7"/>
        <v>0</v>
      </c>
      <c r="AD22" s="67" t="str">
        <f t="shared" si="8"/>
        <v>AccelReached</v>
      </c>
      <c r="AE22" s="66">
        <f t="shared" si="9"/>
        <v>0</v>
      </c>
      <c r="AF22" s="68">
        <f t="shared" si="10"/>
        <v>0</v>
      </c>
      <c r="AG22" s="61">
        <f t="shared" si="11"/>
        <v>0</v>
      </c>
      <c r="AH22" s="62">
        <f t="shared" si="12"/>
        <v>0</v>
      </c>
      <c r="AI22" s="61">
        <f t="shared" si="47"/>
        <v>0</v>
      </c>
      <c r="AJ22" s="61">
        <f t="shared" si="13"/>
        <v>0</v>
      </c>
      <c r="AK22" s="69" t="str">
        <f t="shared" si="14"/>
        <v>AccelLimited</v>
      </c>
      <c r="AL22" s="61">
        <f t="shared" si="15"/>
        <v>0</v>
      </c>
      <c r="AM22" s="71">
        <f t="shared" si="16"/>
        <v>0</v>
      </c>
      <c r="AN22" s="64">
        <f t="shared" si="48"/>
        <v>0</v>
      </c>
      <c r="AO22" s="72">
        <f t="shared" si="17"/>
        <v>0</v>
      </c>
      <c r="AP22" s="79">
        <f t="shared" si="18"/>
        <v>0</v>
      </c>
      <c r="AQ22" s="76">
        <f t="shared" si="19"/>
        <v>0</v>
      </c>
      <c r="AR22" s="138"/>
      <c r="AS22" s="115">
        <v>0</v>
      </c>
      <c r="AT22" s="113"/>
      <c r="AU22" s="113"/>
      <c r="AV22" s="118">
        <f t="shared" si="70"/>
        <v>5</v>
      </c>
      <c r="AW22" s="117">
        <f t="shared" si="49"/>
        <v>0</v>
      </c>
      <c r="AX22" s="113">
        <f t="shared" si="20"/>
        <v>0</v>
      </c>
      <c r="AY22" s="113">
        <f t="shared" si="21"/>
        <v>0</v>
      </c>
      <c r="AZ22" s="118">
        <f t="shared" si="22"/>
        <v>5</v>
      </c>
      <c r="BA22" s="114">
        <f t="shared" si="23"/>
        <v>0</v>
      </c>
      <c r="BB22" s="113">
        <f t="shared" si="24"/>
        <v>0</v>
      </c>
      <c r="BC22" s="113">
        <f t="shared" si="50"/>
        <v>0</v>
      </c>
      <c r="BD22" s="118">
        <f t="shared" si="51"/>
        <v>5</v>
      </c>
      <c r="BE22" s="117">
        <f t="shared" si="25"/>
        <v>0</v>
      </c>
      <c r="BF22" s="113">
        <f t="shared" si="26"/>
        <v>0</v>
      </c>
      <c r="BG22" s="113">
        <f t="shared" si="27"/>
        <v>0</v>
      </c>
      <c r="BH22" s="118">
        <f t="shared" si="28"/>
        <v>5</v>
      </c>
      <c r="BI22" s="117">
        <f t="shared" si="29"/>
        <v>0</v>
      </c>
      <c r="BJ22" s="113">
        <f t="shared" si="52"/>
        <v>0</v>
      </c>
      <c r="BK22" s="113">
        <f t="shared" si="52"/>
        <v>0</v>
      </c>
      <c r="BL22" s="118">
        <f t="shared" si="30"/>
        <v>5</v>
      </c>
      <c r="BM22" s="117">
        <f t="shared" si="31"/>
        <v>0</v>
      </c>
      <c r="BN22" s="113">
        <f t="shared" si="32"/>
        <v>0</v>
      </c>
      <c r="BO22" s="113">
        <f t="shared" si="33"/>
        <v>0</v>
      </c>
      <c r="BP22" s="118">
        <f t="shared" si="34"/>
        <v>5</v>
      </c>
      <c r="BQ22" s="117">
        <f t="shared" si="35"/>
        <v>0</v>
      </c>
      <c r="BR22" s="113">
        <f t="shared" si="36"/>
        <v>0</v>
      </c>
      <c r="BS22" s="113">
        <f t="shared" si="37"/>
        <v>0</v>
      </c>
      <c r="BT22" s="118">
        <f t="shared" si="53"/>
        <v>5</v>
      </c>
      <c r="BU22" s="117">
        <f t="shared" si="38"/>
        <v>0</v>
      </c>
      <c r="BV22" s="113">
        <f t="shared" si="39"/>
        <v>0</v>
      </c>
      <c r="BW22" s="113">
        <f t="shared" si="40"/>
        <v>0</v>
      </c>
      <c r="BX22" s="118">
        <f t="shared" si="41"/>
        <v>5</v>
      </c>
      <c r="BY22" s="161"/>
      <c r="BZ22"/>
      <c r="CA22" s="114">
        <f t="shared" si="54"/>
        <v>5</v>
      </c>
      <c r="CB22" s="114">
        <f t="shared" si="55"/>
        <v>0</v>
      </c>
      <c r="CC22" s="114">
        <f t="shared" si="55"/>
        <v>0</v>
      </c>
      <c r="CD22" s="114">
        <f t="shared" si="55"/>
        <v>0</v>
      </c>
      <c r="CE22" s="114"/>
      <c r="CF22" s="113">
        <v>2</v>
      </c>
      <c r="CG22" s="113">
        <v>13</v>
      </c>
      <c r="CH22" s="113">
        <f t="shared" si="42"/>
        <v>14</v>
      </c>
      <c r="CI22" s="113">
        <f t="shared" si="42"/>
        <v>15</v>
      </c>
      <c r="CJ22" s="113">
        <f t="shared" si="42"/>
        <v>16</v>
      </c>
      <c r="CK22" s="113"/>
      <c r="CL22" s="161"/>
      <c r="CM22" s="162"/>
      <c r="CN22">
        <f t="shared" si="56"/>
        <v>0</v>
      </c>
      <c r="CO22" s="161"/>
      <c r="CP22">
        <f t="shared" si="43"/>
        <v>5</v>
      </c>
      <c r="CQ22"/>
      <c r="CR22"/>
      <c r="CS22"/>
      <c r="CT22" s="161">
        <f t="shared" si="57"/>
        <v>0</v>
      </c>
      <c r="CU22" s="161">
        <f t="shared" si="58"/>
        <v>0</v>
      </c>
      <c r="CV22" s="161">
        <f t="shared" si="59"/>
        <v>0</v>
      </c>
      <c r="CW22" s="161">
        <f t="shared" si="60"/>
        <v>0</v>
      </c>
      <c r="CX22" s="163">
        <f t="shared" si="61"/>
        <v>0</v>
      </c>
      <c r="CY22" s="161"/>
      <c r="CZ22" s="161">
        <f t="shared" si="62"/>
        <v>0</v>
      </c>
      <c r="DA22" s="161">
        <f t="shared" si="63"/>
        <v>0</v>
      </c>
      <c r="DB22" s="161">
        <f t="shared" si="64"/>
        <v>0</v>
      </c>
      <c r="DC22" s="161"/>
      <c r="DD22" s="161">
        <f t="shared" si="65"/>
        <v>0</v>
      </c>
      <c r="DE22" s="161">
        <f t="shared" si="71"/>
        <v>0</v>
      </c>
      <c r="DF22" s="161">
        <f t="shared" si="66"/>
        <v>0</v>
      </c>
    </row>
    <row r="23" spans="1:110" s="42" customFormat="1" ht="13.8" thickBot="1" x14ac:dyDescent="0.3">
      <c r="A23" s="257">
        <v>0</v>
      </c>
      <c r="B23" s="41">
        <v>0</v>
      </c>
      <c r="C23" s="98" t="s">
        <v>213</v>
      </c>
      <c r="D23" s="171" t="s">
        <v>546</v>
      </c>
      <c r="E23" s="137" t="s">
        <v>422</v>
      </c>
      <c r="F23" s="132">
        <v>3500</v>
      </c>
      <c r="G23" s="132">
        <v>30000</v>
      </c>
      <c r="H23" s="148">
        <v>800000</v>
      </c>
      <c r="I23" s="151">
        <f t="shared" si="67"/>
        <v>0</v>
      </c>
      <c r="J23" s="139">
        <f t="shared" si="0"/>
        <v>0</v>
      </c>
      <c r="K23" s="139">
        <f t="shared" si="73"/>
        <v>0</v>
      </c>
      <c r="L23" s="133">
        <f t="shared" si="2"/>
        <v>0</v>
      </c>
      <c r="M23" s="80">
        <f t="shared" si="3"/>
        <v>0</v>
      </c>
      <c r="N23" s="322">
        <f t="shared" si="68"/>
        <v>0</v>
      </c>
      <c r="O23" s="323">
        <f t="shared" si="4"/>
        <v>0</v>
      </c>
      <c r="P23" s="323">
        <f t="shared" si="4"/>
        <v>0</v>
      </c>
      <c r="Q23" s="324">
        <f t="shared" si="72"/>
        <v>5</v>
      </c>
      <c r="R23" s="136"/>
      <c r="S23" s="102">
        <f t="shared" si="44"/>
        <v>0</v>
      </c>
      <c r="T23" s="77">
        <f t="shared" si="45"/>
        <v>0</v>
      </c>
      <c r="U23" s="77">
        <f t="shared" si="69"/>
        <v>0</v>
      </c>
      <c r="V23" s="75">
        <f>'Project description'!$I$6</f>
        <v>1.79</v>
      </c>
      <c r="W23" s="75">
        <f>VLOOKUP(C23,'Project description'!$H$21:$I$24,2,0)</f>
        <v>40000</v>
      </c>
      <c r="X23" s="74">
        <f t="shared" si="46"/>
        <v>0</v>
      </c>
      <c r="Y23" s="144">
        <f t="shared" si="5"/>
        <v>0</v>
      </c>
      <c r="Z23" s="76">
        <f t="shared" si="6"/>
        <v>0</v>
      </c>
      <c r="AA23" s="76">
        <f t="shared" si="6"/>
        <v>0</v>
      </c>
      <c r="AB23" s="76">
        <f t="shared" si="6"/>
        <v>0</v>
      </c>
      <c r="AC23" s="66">
        <f t="shared" si="7"/>
        <v>0</v>
      </c>
      <c r="AD23" s="67" t="str">
        <f t="shared" si="8"/>
        <v>AccelReached</v>
      </c>
      <c r="AE23" s="66">
        <f t="shared" si="9"/>
        <v>0</v>
      </c>
      <c r="AF23" s="68">
        <f t="shared" si="10"/>
        <v>0</v>
      </c>
      <c r="AG23" s="61">
        <f t="shared" si="11"/>
        <v>0</v>
      </c>
      <c r="AH23" s="62">
        <f t="shared" si="12"/>
        <v>0</v>
      </c>
      <c r="AI23" s="61">
        <f t="shared" si="47"/>
        <v>0</v>
      </c>
      <c r="AJ23" s="61">
        <f t="shared" si="13"/>
        <v>0</v>
      </c>
      <c r="AK23" s="69" t="str">
        <f t="shared" si="14"/>
        <v>AccelLimited</v>
      </c>
      <c r="AL23" s="61">
        <f t="shared" si="15"/>
        <v>0</v>
      </c>
      <c r="AM23" s="71">
        <f t="shared" si="16"/>
        <v>0</v>
      </c>
      <c r="AN23" s="64">
        <f t="shared" si="48"/>
        <v>0</v>
      </c>
      <c r="AO23" s="72">
        <f t="shared" si="17"/>
        <v>0</v>
      </c>
      <c r="AP23" s="79">
        <f t="shared" si="18"/>
        <v>0</v>
      </c>
      <c r="AQ23" s="77">
        <f t="shared" si="19"/>
        <v>0</v>
      </c>
      <c r="AR23" s="138"/>
      <c r="AS23" s="115">
        <v>0</v>
      </c>
      <c r="AT23" s="113"/>
      <c r="AU23" s="113"/>
      <c r="AV23" s="118">
        <f t="shared" si="70"/>
        <v>5</v>
      </c>
      <c r="AW23" s="117">
        <f t="shared" si="49"/>
        <v>0</v>
      </c>
      <c r="AX23" s="113">
        <f t="shared" si="20"/>
        <v>0</v>
      </c>
      <c r="AY23" s="113">
        <f t="shared" si="21"/>
        <v>0</v>
      </c>
      <c r="AZ23" s="118">
        <f t="shared" si="22"/>
        <v>5</v>
      </c>
      <c r="BA23" s="114">
        <f t="shared" si="23"/>
        <v>0</v>
      </c>
      <c r="BB23" s="113">
        <f t="shared" si="24"/>
        <v>0</v>
      </c>
      <c r="BC23" s="113">
        <f t="shared" si="50"/>
        <v>0</v>
      </c>
      <c r="BD23" s="118">
        <f t="shared" si="51"/>
        <v>5</v>
      </c>
      <c r="BE23" s="117">
        <f t="shared" si="25"/>
        <v>0</v>
      </c>
      <c r="BF23" s="113">
        <f t="shared" si="26"/>
        <v>0</v>
      </c>
      <c r="BG23" s="113">
        <f t="shared" si="27"/>
        <v>0</v>
      </c>
      <c r="BH23" s="118">
        <f t="shared" si="28"/>
        <v>5</v>
      </c>
      <c r="BI23" s="117">
        <f t="shared" si="29"/>
        <v>0</v>
      </c>
      <c r="BJ23" s="113">
        <f t="shared" si="52"/>
        <v>0</v>
      </c>
      <c r="BK23" s="113">
        <f t="shared" si="52"/>
        <v>0</v>
      </c>
      <c r="BL23" s="118">
        <f t="shared" si="30"/>
        <v>5</v>
      </c>
      <c r="BM23" s="117">
        <f t="shared" si="31"/>
        <v>0</v>
      </c>
      <c r="BN23" s="113">
        <f t="shared" si="32"/>
        <v>0</v>
      </c>
      <c r="BO23" s="113">
        <f t="shared" si="33"/>
        <v>0</v>
      </c>
      <c r="BP23" s="118">
        <f t="shared" si="34"/>
        <v>5</v>
      </c>
      <c r="BQ23" s="117">
        <f t="shared" si="35"/>
        <v>0</v>
      </c>
      <c r="BR23" s="113">
        <f t="shared" si="36"/>
        <v>0</v>
      </c>
      <c r="BS23" s="113">
        <f t="shared" si="37"/>
        <v>0</v>
      </c>
      <c r="BT23" s="118">
        <f t="shared" si="53"/>
        <v>5</v>
      </c>
      <c r="BU23" s="117">
        <f t="shared" si="38"/>
        <v>0</v>
      </c>
      <c r="BV23" s="113">
        <f t="shared" si="39"/>
        <v>0</v>
      </c>
      <c r="BW23" s="113">
        <f t="shared" si="40"/>
        <v>0</v>
      </c>
      <c r="BX23" s="118">
        <f t="shared" si="41"/>
        <v>5</v>
      </c>
      <c r="BY23" s="161"/>
      <c r="BZ23"/>
      <c r="CA23" s="114">
        <f t="shared" si="54"/>
        <v>5</v>
      </c>
      <c r="CB23" s="114">
        <f t="shared" si="55"/>
        <v>0</v>
      </c>
      <c r="CC23" s="114">
        <f t="shared" si="55"/>
        <v>0</v>
      </c>
      <c r="CD23" s="114">
        <f t="shared" si="55"/>
        <v>0</v>
      </c>
      <c r="CE23" s="114"/>
      <c r="CF23" s="113">
        <v>2</v>
      </c>
      <c r="CG23" s="113">
        <v>17</v>
      </c>
      <c r="CH23" s="113">
        <f t="shared" si="42"/>
        <v>18</v>
      </c>
      <c r="CI23" s="113">
        <f t="shared" si="42"/>
        <v>19</v>
      </c>
      <c r="CJ23" s="113">
        <f t="shared" si="42"/>
        <v>20</v>
      </c>
      <c r="CK23" s="113"/>
      <c r="CL23" s="162"/>
      <c r="CM23" s="162"/>
      <c r="CN23">
        <f t="shared" si="56"/>
        <v>0</v>
      </c>
      <c r="CO23" s="161"/>
      <c r="CP23">
        <f t="shared" si="43"/>
        <v>5</v>
      </c>
      <c r="CQ23"/>
      <c r="CR23"/>
      <c r="CS23"/>
      <c r="CT23" s="161">
        <f t="shared" si="57"/>
        <v>0</v>
      </c>
      <c r="CU23" s="161">
        <f t="shared" si="58"/>
        <v>0</v>
      </c>
      <c r="CV23" s="161">
        <f t="shared" si="59"/>
        <v>0</v>
      </c>
      <c r="CW23" s="161">
        <f t="shared" si="60"/>
        <v>0</v>
      </c>
      <c r="CX23" s="163">
        <f t="shared" si="61"/>
        <v>0</v>
      </c>
      <c r="CY23" s="161"/>
      <c r="CZ23" s="161">
        <f t="shared" si="62"/>
        <v>0</v>
      </c>
      <c r="DA23" s="161">
        <f t="shared" si="63"/>
        <v>0</v>
      </c>
      <c r="DB23" s="161">
        <f t="shared" si="64"/>
        <v>0</v>
      </c>
      <c r="DC23" s="161"/>
      <c r="DD23" s="161">
        <f t="shared" si="65"/>
        <v>0</v>
      </c>
      <c r="DE23" s="161">
        <f t="shared" si="71"/>
        <v>0</v>
      </c>
      <c r="DF23" s="161">
        <f t="shared" si="66"/>
        <v>0</v>
      </c>
    </row>
    <row r="24" spans="1:110" s="42" customFormat="1" ht="13.8" thickBot="1" x14ac:dyDescent="0.3">
      <c r="A24" s="487">
        <v>0</v>
      </c>
      <c r="B24" s="307">
        <v>0</v>
      </c>
      <c r="C24" s="309" t="s">
        <v>213</v>
      </c>
      <c r="D24" s="308" t="s">
        <v>546</v>
      </c>
      <c r="E24" s="310" t="s">
        <v>422</v>
      </c>
      <c r="F24" s="311">
        <v>3500</v>
      </c>
      <c r="G24" s="311">
        <v>30000</v>
      </c>
      <c r="H24" s="312">
        <v>800000</v>
      </c>
      <c r="I24" s="313">
        <f t="shared" si="67"/>
        <v>0</v>
      </c>
      <c r="J24" s="314">
        <f t="shared" si="0"/>
        <v>0</v>
      </c>
      <c r="K24" s="139">
        <f t="shared" si="73"/>
        <v>0</v>
      </c>
      <c r="L24" s="133">
        <f t="shared" si="2"/>
        <v>0</v>
      </c>
      <c r="M24" s="80">
        <f t="shared" si="3"/>
        <v>0</v>
      </c>
      <c r="N24" s="319">
        <f t="shared" si="68"/>
        <v>0</v>
      </c>
      <c r="O24" s="320">
        <f t="shared" si="4"/>
        <v>0</v>
      </c>
      <c r="P24" s="320">
        <f t="shared" si="4"/>
        <v>0</v>
      </c>
      <c r="Q24" s="321">
        <f t="shared" si="72"/>
        <v>5</v>
      </c>
      <c r="R24" s="136"/>
      <c r="S24" s="102">
        <f t="shared" si="44"/>
        <v>0</v>
      </c>
      <c r="T24" s="77">
        <f t="shared" si="45"/>
        <v>0</v>
      </c>
      <c r="U24" s="77">
        <f t="shared" si="69"/>
        <v>0</v>
      </c>
      <c r="V24" s="75">
        <f>'Project description'!$I$6</f>
        <v>1.79</v>
      </c>
      <c r="W24" s="75">
        <f>VLOOKUP(C24,'Project description'!$H$21:$I$24,2,0)</f>
        <v>40000</v>
      </c>
      <c r="X24" s="74">
        <f t="shared" si="46"/>
        <v>0</v>
      </c>
      <c r="Y24" s="144">
        <f t="shared" si="5"/>
        <v>0</v>
      </c>
      <c r="Z24" s="76">
        <f t="shared" si="6"/>
        <v>0</v>
      </c>
      <c r="AA24" s="76">
        <f t="shared" si="6"/>
        <v>0</v>
      </c>
      <c r="AB24" s="76">
        <f t="shared" si="6"/>
        <v>0</v>
      </c>
      <c r="AC24" s="66">
        <f t="shared" si="7"/>
        <v>0</v>
      </c>
      <c r="AD24" s="67" t="str">
        <f t="shared" si="8"/>
        <v>AccelReached</v>
      </c>
      <c r="AE24" s="66">
        <f t="shared" si="9"/>
        <v>0</v>
      </c>
      <c r="AF24" s="68">
        <f t="shared" si="10"/>
        <v>0</v>
      </c>
      <c r="AG24" s="61">
        <f t="shared" si="11"/>
        <v>0</v>
      </c>
      <c r="AH24" s="62">
        <f t="shared" si="12"/>
        <v>0</v>
      </c>
      <c r="AI24" s="61">
        <f t="shared" si="47"/>
        <v>0</v>
      </c>
      <c r="AJ24" s="61">
        <f t="shared" si="13"/>
        <v>0</v>
      </c>
      <c r="AK24" s="69" t="str">
        <f t="shared" si="14"/>
        <v>AccelLimited</v>
      </c>
      <c r="AL24" s="61">
        <f t="shared" si="15"/>
        <v>0</v>
      </c>
      <c r="AM24" s="71">
        <f t="shared" si="16"/>
        <v>0</v>
      </c>
      <c r="AN24" s="64">
        <f t="shared" si="48"/>
        <v>0</v>
      </c>
      <c r="AO24" s="72">
        <f t="shared" si="17"/>
        <v>0</v>
      </c>
      <c r="AP24" s="79">
        <f t="shared" si="18"/>
        <v>0</v>
      </c>
      <c r="AQ24" s="76">
        <f t="shared" si="19"/>
        <v>0</v>
      </c>
      <c r="AR24" s="138"/>
      <c r="AS24" s="115">
        <v>0</v>
      </c>
      <c r="AT24" s="113"/>
      <c r="AU24" s="113"/>
      <c r="AV24" s="118">
        <f t="shared" si="70"/>
        <v>5</v>
      </c>
      <c r="AW24" s="117">
        <f t="shared" si="49"/>
        <v>0</v>
      </c>
      <c r="AX24" s="113">
        <f>0.5*AB24*AM24*AM24</f>
        <v>0</v>
      </c>
      <c r="AY24" s="113">
        <f>AB24*AM24</f>
        <v>0</v>
      </c>
      <c r="AZ24" s="118">
        <f t="shared" si="22"/>
        <v>5</v>
      </c>
      <c r="BA24" s="114">
        <f t="shared" si="23"/>
        <v>0</v>
      </c>
      <c r="BB24" s="113">
        <f t="shared" si="24"/>
        <v>0</v>
      </c>
      <c r="BC24" s="113">
        <f t="shared" si="50"/>
        <v>0</v>
      </c>
      <c r="BD24" s="118">
        <f t="shared" si="51"/>
        <v>5</v>
      </c>
      <c r="BE24" s="117">
        <f t="shared" si="25"/>
        <v>0</v>
      </c>
      <c r="BF24" s="113">
        <f t="shared" si="26"/>
        <v>0</v>
      </c>
      <c r="BG24" s="113">
        <f t="shared" si="27"/>
        <v>0</v>
      </c>
      <c r="BH24" s="118">
        <f t="shared" si="28"/>
        <v>5</v>
      </c>
      <c r="BI24" s="117">
        <f t="shared" si="29"/>
        <v>0</v>
      </c>
      <c r="BJ24" s="113">
        <f t="shared" si="52"/>
        <v>0</v>
      </c>
      <c r="BK24" s="113">
        <f t="shared" si="52"/>
        <v>0</v>
      </c>
      <c r="BL24" s="118">
        <f t="shared" si="30"/>
        <v>5</v>
      </c>
      <c r="BM24" s="117">
        <f t="shared" si="31"/>
        <v>0</v>
      </c>
      <c r="BN24" s="113">
        <f t="shared" si="32"/>
        <v>0</v>
      </c>
      <c r="BO24" s="113">
        <f t="shared" si="33"/>
        <v>0</v>
      </c>
      <c r="BP24" s="118">
        <f t="shared" si="34"/>
        <v>5</v>
      </c>
      <c r="BQ24" s="117">
        <f t="shared" si="35"/>
        <v>0</v>
      </c>
      <c r="BR24" s="113">
        <f t="shared" si="36"/>
        <v>0</v>
      </c>
      <c r="BS24" s="113">
        <f t="shared" si="37"/>
        <v>0</v>
      </c>
      <c r="BT24" s="118">
        <f t="shared" si="53"/>
        <v>5</v>
      </c>
      <c r="BU24" s="117">
        <f t="shared" si="38"/>
        <v>0</v>
      </c>
      <c r="BV24" s="113">
        <f t="shared" si="39"/>
        <v>0</v>
      </c>
      <c r="BW24" s="113">
        <f t="shared" si="40"/>
        <v>0</v>
      </c>
      <c r="BX24" s="118">
        <f t="shared" si="41"/>
        <v>5</v>
      </c>
      <c r="BY24" s="161"/>
      <c r="BZ24"/>
      <c r="CA24" s="114">
        <f t="shared" si="54"/>
        <v>5</v>
      </c>
      <c r="CB24" s="114">
        <f t="shared" si="55"/>
        <v>0</v>
      </c>
      <c r="CC24" s="114">
        <f t="shared" si="55"/>
        <v>0</v>
      </c>
      <c r="CD24" s="114">
        <f t="shared" si="55"/>
        <v>0</v>
      </c>
      <c r="CE24" s="114"/>
      <c r="CF24" s="113">
        <v>2</v>
      </c>
      <c r="CG24" s="113">
        <v>21</v>
      </c>
      <c r="CH24" s="113">
        <f t="shared" si="42"/>
        <v>22</v>
      </c>
      <c r="CI24" s="113">
        <f t="shared" si="42"/>
        <v>23</v>
      </c>
      <c r="CJ24" s="113">
        <f t="shared" si="42"/>
        <v>24</v>
      </c>
      <c r="CK24" s="113"/>
      <c r="CL24" s="161"/>
      <c r="CM24" s="162"/>
      <c r="CN24">
        <f t="shared" si="56"/>
        <v>0</v>
      </c>
      <c r="CO24" s="161"/>
      <c r="CP24">
        <f t="shared" si="43"/>
        <v>5</v>
      </c>
      <c r="CQ24"/>
      <c r="CR24"/>
      <c r="CS24"/>
      <c r="CT24" s="161">
        <f t="shared" si="57"/>
        <v>0</v>
      </c>
      <c r="CU24" s="161">
        <f t="shared" si="58"/>
        <v>0</v>
      </c>
      <c r="CV24" s="161">
        <f t="shared" si="59"/>
        <v>0</v>
      </c>
      <c r="CW24" s="161">
        <f t="shared" si="60"/>
        <v>0</v>
      </c>
      <c r="CX24" s="163">
        <f t="shared" si="61"/>
        <v>0</v>
      </c>
      <c r="CY24" s="161"/>
      <c r="CZ24" s="161">
        <f t="shared" si="62"/>
        <v>0</v>
      </c>
      <c r="DA24" s="161">
        <f t="shared" si="63"/>
        <v>0</v>
      </c>
      <c r="DB24" s="161">
        <f t="shared" si="64"/>
        <v>0</v>
      </c>
      <c r="DC24" s="161"/>
      <c r="DD24" s="161">
        <f t="shared" si="65"/>
        <v>0</v>
      </c>
      <c r="DE24" s="161">
        <f t="shared" si="71"/>
        <v>0</v>
      </c>
      <c r="DF24" s="161">
        <f t="shared" si="66"/>
        <v>0</v>
      </c>
    </row>
    <row r="25" spans="1:110" s="42" customFormat="1" ht="13.8" thickBot="1" x14ac:dyDescent="0.3">
      <c r="A25" s="257">
        <v>0</v>
      </c>
      <c r="B25" s="41">
        <v>0</v>
      </c>
      <c r="C25" s="98" t="s">
        <v>213</v>
      </c>
      <c r="D25" s="171" t="s">
        <v>546</v>
      </c>
      <c r="E25" s="137" t="s">
        <v>422</v>
      </c>
      <c r="F25" s="132">
        <v>3500</v>
      </c>
      <c r="G25" s="132">
        <v>30000</v>
      </c>
      <c r="H25" s="148">
        <v>800000</v>
      </c>
      <c r="I25" s="151">
        <f t="shared" si="67"/>
        <v>0</v>
      </c>
      <c r="J25" s="139">
        <f t="shared" si="0"/>
        <v>0</v>
      </c>
      <c r="K25" s="139">
        <f t="shared" si="73"/>
        <v>0</v>
      </c>
      <c r="L25" s="133">
        <f t="shared" si="2"/>
        <v>0</v>
      </c>
      <c r="M25" s="80">
        <f t="shared" si="3"/>
        <v>0</v>
      </c>
      <c r="N25" s="322">
        <f t="shared" si="68"/>
        <v>0</v>
      </c>
      <c r="O25" s="323">
        <f t="shared" si="4"/>
        <v>0</v>
      </c>
      <c r="P25" s="323">
        <f t="shared" si="4"/>
        <v>0</v>
      </c>
      <c r="Q25" s="324">
        <f t="shared" si="72"/>
        <v>5</v>
      </c>
      <c r="R25" s="136"/>
      <c r="S25" s="102">
        <f t="shared" si="44"/>
        <v>0</v>
      </c>
      <c r="T25" s="77">
        <f t="shared" si="45"/>
        <v>0</v>
      </c>
      <c r="U25" s="77">
        <f t="shared" si="69"/>
        <v>0</v>
      </c>
      <c r="V25" s="75">
        <f>'Project description'!$I$6</f>
        <v>1.79</v>
      </c>
      <c r="W25" s="75">
        <f>VLOOKUP(C25,'Project description'!$H$21:$I$24,2,0)</f>
        <v>40000</v>
      </c>
      <c r="X25" s="74">
        <f t="shared" si="46"/>
        <v>0</v>
      </c>
      <c r="Y25" s="144">
        <f t="shared" si="5"/>
        <v>0</v>
      </c>
      <c r="Z25" s="76">
        <f t="shared" si="6"/>
        <v>0</v>
      </c>
      <c r="AA25" s="76">
        <f t="shared" si="6"/>
        <v>0</v>
      </c>
      <c r="AB25" s="76">
        <f t="shared" si="6"/>
        <v>0</v>
      </c>
      <c r="AC25" s="66">
        <f t="shared" si="7"/>
        <v>0</v>
      </c>
      <c r="AD25" s="67" t="str">
        <f t="shared" si="8"/>
        <v>AccelReached</v>
      </c>
      <c r="AE25" s="66">
        <f t="shared" si="9"/>
        <v>0</v>
      </c>
      <c r="AF25" s="68">
        <f t="shared" si="10"/>
        <v>0</v>
      </c>
      <c r="AG25" s="61">
        <f t="shared" si="11"/>
        <v>0</v>
      </c>
      <c r="AH25" s="62">
        <f t="shared" si="12"/>
        <v>0</v>
      </c>
      <c r="AI25" s="61">
        <f t="shared" si="47"/>
        <v>0</v>
      </c>
      <c r="AJ25" s="61">
        <f t="shared" si="13"/>
        <v>0</v>
      </c>
      <c r="AK25" s="69" t="str">
        <f t="shared" si="14"/>
        <v>AccelLimited</v>
      </c>
      <c r="AL25" s="61">
        <f t="shared" si="15"/>
        <v>0</v>
      </c>
      <c r="AM25" s="71">
        <f t="shared" si="16"/>
        <v>0</v>
      </c>
      <c r="AN25" s="64">
        <f t="shared" si="48"/>
        <v>0</v>
      </c>
      <c r="AO25" s="72">
        <f t="shared" si="17"/>
        <v>0</v>
      </c>
      <c r="AP25" s="79">
        <f t="shared" si="18"/>
        <v>0</v>
      </c>
      <c r="AQ25" s="77">
        <f t="shared" si="19"/>
        <v>0</v>
      </c>
      <c r="AR25" s="138"/>
      <c r="AS25" s="115">
        <v>0</v>
      </c>
      <c r="AT25" s="113"/>
      <c r="AU25" s="113"/>
      <c r="AV25" s="118">
        <f t="shared" si="70"/>
        <v>5</v>
      </c>
      <c r="AW25" s="117">
        <f t="shared" si="49"/>
        <v>0</v>
      </c>
      <c r="AX25" s="113">
        <f t="shared" si="20"/>
        <v>0</v>
      </c>
      <c r="AY25" s="113">
        <f t="shared" si="21"/>
        <v>0</v>
      </c>
      <c r="AZ25" s="118">
        <f t="shared" si="22"/>
        <v>5</v>
      </c>
      <c r="BA25" s="114">
        <f t="shared" si="23"/>
        <v>0</v>
      </c>
      <c r="BB25" s="113">
        <f t="shared" si="24"/>
        <v>0</v>
      </c>
      <c r="BC25" s="113">
        <f t="shared" si="50"/>
        <v>0</v>
      </c>
      <c r="BD25" s="118">
        <f t="shared" si="51"/>
        <v>5</v>
      </c>
      <c r="BE25" s="117">
        <f t="shared" si="25"/>
        <v>0</v>
      </c>
      <c r="BF25" s="113">
        <f t="shared" si="26"/>
        <v>0</v>
      </c>
      <c r="BG25" s="113">
        <f t="shared" si="27"/>
        <v>0</v>
      </c>
      <c r="BH25" s="118">
        <f t="shared" si="28"/>
        <v>5</v>
      </c>
      <c r="BI25" s="117">
        <f t="shared" si="29"/>
        <v>0</v>
      </c>
      <c r="BJ25" s="113">
        <f t="shared" si="52"/>
        <v>0</v>
      </c>
      <c r="BK25" s="113">
        <f t="shared" si="52"/>
        <v>0</v>
      </c>
      <c r="BL25" s="118">
        <f t="shared" si="30"/>
        <v>5</v>
      </c>
      <c r="BM25" s="117">
        <f t="shared" si="31"/>
        <v>0</v>
      </c>
      <c r="BN25" s="113">
        <f t="shared" si="32"/>
        <v>0</v>
      </c>
      <c r="BO25" s="113">
        <f t="shared" si="33"/>
        <v>0</v>
      </c>
      <c r="BP25" s="118">
        <f t="shared" si="34"/>
        <v>5</v>
      </c>
      <c r="BQ25" s="117">
        <f t="shared" si="35"/>
        <v>0</v>
      </c>
      <c r="BR25" s="113">
        <f t="shared" si="36"/>
        <v>0</v>
      </c>
      <c r="BS25" s="113">
        <f t="shared" si="37"/>
        <v>0</v>
      </c>
      <c r="BT25" s="118">
        <f t="shared" si="53"/>
        <v>5</v>
      </c>
      <c r="BU25" s="117">
        <f t="shared" si="38"/>
        <v>0</v>
      </c>
      <c r="BV25" s="113">
        <f t="shared" si="39"/>
        <v>0</v>
      </c>
      <c r="BW25" s="113">
        <f t="shared" si="40"/>
        <v>0</v>
      </c>
      <c r="BX25" s="118">
        <f t="shared" si="41"/>
        <v>5</v>
      </c>
      <c r="BY25" s="161"/>
      <c r="BZ25"/>
      <c r="CA25" s="114">
        <f t="shared" si="54"/>
        <v>5</v>
      </c>
      <c r="CB25" s="114">
        <f t="shared" si="55"/>
        <v>0</v>
      </c>
      <c r="CC25" s="114">
        <f t="shared" si="55"/>
        <v>0</v>
      </c>
      <c r="CD25" s="114">
        <f t="shared" si="55"/>
        <v>0</v>
      </c>
      <c r="CE25" s="114"/>
      <c r="CF25" s="113">
        <v>2</v>
      </c>
      <c r="CG25" s="113">
        <v>25</v>
      </c>
      <c r="CH25" s="113">
        <f t="shared" si="42"/>
        <v>26</v>
      </c>
      <c r="CI25" s="113">
        <f t="shared" si="42"/>
        <v>27</v>
      </c>
      <c r="CJ25" s="113">
        <f t="shared" si="42"/>
        <v>28</v>
      </c>
      <c r="CK25" s="113"/>
      <c r="CL25" s="162"/>
      <c r="CM25" s="162"/>
      <c r="CN25">
        <f t="shared" si="56"/>
        <v>0</v>
      </c>
      <c r="CO25" s="161"/>
      <c r="CP25">
        <f t="shared" si="43"/>
        <v>5</v>
      </c>
      <c r="CQ25"/>
      <c r="CR25"/>
      <c r="CS25"/>
      <c r="CT25" s="161">
        <f t="shared" si="57"/>
        <v>0</v>
      </c>
      <c r="CU25" s="161">
        <f t="shared" si="58"/>
        <v>0</v>
      </c>
      <c r="CV25" s="161">
        <f t="shared" si="59"/>
        <v>0</v>
      </c>
      <c r="CW25" s="161">
        <f t="shared" si="60"/>
        <v>0</v>
      </c>
      <c r="CX25" s="163">
        <f t="shared" si="61"/>
        <v>0</v>
      </c>
      <c r="CY25" s="161"/>
      <c r="CZ25" s="161">
        <f t="shared" si="62"/>
        <v>0</v>
      </c>
      <c r="DA25" s="161">
        <f t="shared" si="63"/>
        <v>0</v>
      </c>
      <c r="DB25" s="161">
        <f t="shared" si="64"/>
        <v>0</v>
      </c>
      <c r="DC25" s="161"/>
      <c r="DD25" s="161">
        <f t="shared" si="65"/>
        <v>0</v>
      </c>
      <c r="DE25" s="161">
        <f t="shared" si="71"/>
        <v>0</v>
      </c>
      <c r="DF25" s="161">
        <f t="shared" si="66"/>
        <v>0</v>
      </c>
    </row>
    <row r="26" spans="1:110" s="42" customFormat="1" ht="13.8" thickBot="1" x14ac:dyDescent="0.3">
      <c r="A26" s="487">
        <v>0</v>
      </c>
      <c r="B26" s="307">
        <v>0</v>
      </c>
      <c r="C26" s="309" t="s">
        <v>213</v>
      </c>
      <c r="D26" s="308" t="s">
        <v>546</v>
      </c>
      <c r="E26" s="310" t="s">
        <v>422</v>
      </c>
      <c r="F26" s="311">
        <v>3500</v>
      </c>
      <c r="G26" s="311">
        <v>30000</v>
      </c>
      <c r="H26" s="312">
        <v>800000</v>
      </c>
      <c r="I26" s="313">
        <f t="shared" si="67"/>
        <v>0</v>
      </c>
      <c r="J26" s="314">
        <f t="shared" si="0"/>
        <v>0</v>
      </c>
      <c r="K26" s="139">
        <f t="shared" si="73"/>
        <v>0</v>
      </c>
      <c r="L26" s="133">
        <f t="shared" si="2"/>
        <v>0</v>
      </c>
      <c r="M26" s="80">
        <f t="shared" si="3"/>
        <v>0</v>
      </c>
      <c r="N26" s="319">
        <f t="shared" si="68"/>
        <v>0</v>
      </c>
      <c r="O26" s="320">
        <f t="shared" si="4"/>
        <v>0</v>
      </c>
      <c r="P26" s="320">
        <f t="shared" si="4"/>
        <v>0</v>
      </c>
      <c r="Q26" s="321">
        <f t="shared" si="72"/>
        <v>5</v>
      </c>
      <c r="R26" s="136"/>
      <c r="S26" s="102">
        <f t="shared" si="44"/>
        <v>0</v>
      </c>
      <c r="T26" s="77">
        <f t="shared" si="45"/>
        <v>0</v>
      </c>
      <c r="U26" s="77">
        <f t="shared" si="69"/>
        <v>0</v>
      </c>
      <c r="V26" s="75">
        <f>'Project description'!$I$6</f>
        <v>1.79</v>
      </c>
      <c r="W26" s="75">
        <f>VLOOKUP(C26,'Project description'!$H$21:$I$24,2,0)</f>
        <v>40000</v>
      </c>
      <c r="X26" s="74">
        <f t="shared" si="46"/>
        <v>0</v>
      </c>
      <c r="Y26" s="144">
        <f t="shared" si="5"/>
        <v>0</v>
      </c>
      <c r="Z26" s="76">
        <f t="shared" si="6"/>
        <v>0</v>
      </c>
      <c r="AA26" s="76">
        <f t="shared" si="6"/>
        <v>0</v>
      </c>
      <c r="AB26" s="76">
        <f t="shared" si="6"/>
        <v>0</v>
      </c>
      <c r="AC26" s="66">
        <f t="shared" si="7"/>
        <v>0</v>
      </c>
      <c r="AD26" s="67" t="str">
        <f t="shared" si="8"/>
        <v>AccelReached</v>
      </c>
      <c r="AE26" s="66">
        <f t="shared" si="9"/>
        <v>0</v>
      </c>
      <c r="AF26" s="68">
        <f t="shared" si="10"/>
        <v>0</v>
      </c>
      <c r="AG26" s="61">
        <f t="shared" si="11"/>
        <v>0</v>
      </c>
      <c r="AH26" s="62">
        <f t="shared" si="12"/>
        <v>0</v>
      </c>
      <c r="AI26" s="61">
        <f t="shared" si="47"/>
        <v>0</v>
      </c>
      <c r="AJ26" s="61">
        <f t="shared" si="13"/>
        <v>0</v>
      </c>
      <c r="AK26" s="69" t="str">
        <f t="shared" si="14"/>
        <v>AccelLimited</v>
      </c>
      <c r="AL26" s="61">
        <f t="shared" si="15"/>
        <v>0</v>
      </c>
      <c r="AM26" s="71">
        <f t="shared" si="16"/>
        <v>0</v>
      </c>
      <c r="AN26" s="64">
        <f t="shared" si="48"/>
        <v>0</v>
      </c>
      <c r="AO26" s="72">
        <f t="shared" si="17"/>
        <v>0</v>
      </c>
      <c r="AP26" s="79">
        <f t="shared" si="18"/>
        <v>0</v>
      </c>
      <c r="AQ26" s="76">
        <f t="shared" si="19"/>
        <v>0</v>
      </c>
      <c r="AR26" s="138"/>
      <c r="AS26" s="115">
        <v>0</v>
      </c>
      <c r="AT26" s="113"/>
      <c r="AU26" s="113"/>
      <c r="AV26" s="118">
        <f t="shared" si="70"/>
        <v>5</v>
      </c>
      <c r="AW26" s="117">
        <f t="shared" si="49"/>
        <v>0</v>
      </c>
      <c r="AX26" s="113">
        <f t="shared" si="20"/>
        <v>0</v>
      </c>
      <c r="AY26" s="113">
        <f t="shared" si="21"/>
        <v>0</v>
      </c>
      <c r="AZ26" s="118">
        <f t="shared" si="22"/>
        <v>5</v>
      </c>
      <c r="BA26" s="114">
        <f t="shared" si="23"/>
        <v>0</v>
      </c>
      <c r="BB26" s="113">
        <f t="shared" si="24"/>
        <v>0</v>
      </c>
      <c r="BC26" s="113">
        <f t="shared" si="50"/>
        <v>0</v>
      </c>
      <c r="BD26" s="118">
        <f t="shared" si="51"/>
        <v>5</v>
      </c>
      <c r="BE26" s="117">
        <f t="shared" si="25"/>
        <v>0</v>
      </c>
      <c r="BF26" s="113">
        <f t="shared" si="26"/>
        <v>0</v>
      </c>
      <c r="BG26" s="113">
        <f t="shared" si="27"/>
        <v>0</v>
      </c>
      <c r="BH26" s="118">
        <f t="shared" si="28"/>
        <v>5</v>
      </c>
      <c r="BI26" s="117">
        <f t="shared" si="29"/>
        <v>0</v>
      </c>
      <c r="BJ26" s="113">
        <f t="shared" si="52"/>
        <v>0</v>
      </c>
      <c r="BK26" s="113">
        <f t="shared" si="52"/>
        <v>0</v>
      </c>
      <c r="BL26" s="118">
        <f t="shared" si="30"/>
        <v>5</v>
      </c>
      <c r="BM26" s="117">
        <f t="shared" si="31"/>
        <v>0</v>
      </c>
      <c r="BN26" s="113">
        <f t="shared" si="32"/>
        <v>0</v>
      </c>
      <c r="BO26" s="113">
        <f t="shared" si="33"/>
        <v>0</v>
      </c>
      <c r="BP26" s="118">
        <f t="shared" si="34"/>
        <v>5</v>
      </c>
      <c r="BQ26" s="117">
        <f t="shared" si="35"/>
        <v>0</v>
      </c>
      <c r="BR26" s="113">
        <f t="shared" si="36"/>
        <v>0</v>
      </c>
      <c r="BS26" s="113">
        <f t="shared" si="37"/>
        <v>0</v>
      </c>
      <c r="BT26" s="118">
        <f t="shared" si="53"/>
        <v>5</v>
      </c>
      <c r="BU26" s="117">
        <f t="shared" si="38"/>
        <v>0</v>
      </c>
      <c r="BV26" s="113">
        <f t="shared" si="39"/>
        <v>0</v>
      </c>
      <c r="BW26" s="113">
        <f t="shared" si="40"/>
        <v>0</v>
      </c>
      <c r="BX26" s="118">
        <f t="shared" si="41"/>
        <v>5</v>
      </c>
      <c r="BY26" s="161"/>
      <c r="BZ26"/>
      <c r="CA26" s="114">
        <f t="shared" si="54"/>
        <v>5</v>
      </c>
      <c r="CB26" s="114">
        <f t="shared" si="55"/>
        <v>0</v>
      </c>
      <c r="CC26" s="114">
        <f t="shared" si="55"/>
        <v>0</v>
      </c>
      <c r="CD26" s="114">
        <f t="shared" si="55"/>
        <v>0</v>
      </c>
      <c r="CE26" s="114"/>
      <c r="CF26" s="113">
        <v>2</v>
      </c>
      <c r="CG26" s="113">
        <v>29</v>
      </c>
      <c r="CH26" s="113">
        <f t="shared" si="42"/>
        <v>30</v>
      </c>
      <c r="CI26" s="113">
        <f t="shared" si="42"/>
        <v>31</v>
      </c>
      <c r="CJ26" s="113">
        <f t="shared" si="42"/>
        <v>32</v>
      </c>
      <c r="CK26" s="113"/>
      <c r="CL26" s="161"/>
      <c r="CM26" s="162"/>
      <c r="CN26">
        <f t="shared" si="56"/>
        <v>0</v>
      </c>
      <c r="CO26" s="161"/>
      <c r="CP26">
        <f t="shared" si="43"/>
        <v>5</v>
      </c>
      <c r="CQ26"/>
      <c r="CR26"/>
      <c r="CS26"/>
      <c r="CT26" s="161">
        <f t="shared" si="57"/>
        <v>0</v>
      </c>
      <c r="CU26" s="161">
        <f t="shared" si="58"/>
        <v>0</v>
      </c>
      <c r="CV26" s="161">
        <f t="shared" si="59"/>
        <v>0</v>
      </c>
      <c r="CW26" s="161">
        <f t="shared" si="60"/>
        <v>0</v>
      </c>
      <c r="CX26" s="163">
        <f t="shared" si="61"/>
        <v>0</v>
      </c>
      <c r="CY26" s="161"/>
      <c r="CZ26" s="161">
        <f t="shared" si="62"/>
        <v>0</v>
      </c>
      <c r="DA26" s="161">
        <f t="shared" si="63"/>
        <v>0</v>
      </c>
      <c r="DB26" s="161">
        <f t="shared" si="64"/>
        <v>0</v>
      </c>
      <c r="DC26" s="161"/>
      <c r="DD26" s="161">
        <f t="shared" si="65"/>
        <v>0</v>
      </c>
      <c r="DE26" s="161">
        <f t="shared" si="71"/>
        <v>0</v>
      </c>
      <c r="DF26" s="161">
        <f t="shared" si="66"/>
        <v>0</v>
      </c>
    </row>
    <row r="27" spans="1:110" s="42" customFormat="1" ht="13.8" thickBot="1" x14ac:dyDescent="0.3">
      <c r="A27" s="257">
        <v>0</v>
      </c>
      <c r="B27" s="41">
        <v>0</v>
      </c>
      <c r="C27" s="98" t="s">
        <v>213</v>
      </c>
      <c r="D27" s="171" t="s">
        <v>546</v>
      </c>
      <c r="E27" s="137" t="s">
        <v>422</v>
      </c>
      <c r="F27" s="132">
        <v>3500</v>
      </c>
      <c r="G27" s="132">
        <v>30000</v>
      </c>
      <c r="H27" s="148">
        <v>800000</v>
      </c>
      <c r="I27" s="151">
        <f t="shared" si="67"/>
        <v>0</v>
      </c>
      <c r="J27" s="139">
        <f t="shared" si="0"/>
        <v>0</v>
      </c>
      <c r="K27" s="139">
        <f t="shared" si="73"/>
        <v>0</v>
      </c>
      <c r="L27" s="133">
        <f t="shared" si="2"/>
        <v>0</v>
      </c>
      <c r="M27" s="80">
        <f t="shared" si="3"/>
        <v>0</v>
      </c>
      <c r="N27" s="322">
        <f t="shared" si="68"/>
        <v>0</v>
      </c>
      <c r="O27" s="323">
        <f t="shared" ref="O27:P90" si="74">AP27</f>
        <v>0</v>
      </c>
      <c r="P27" s="323">
        <f t="shared" si="74"/>
        <v>0</v>
      </c>
      <c r="Q27" s="324">
        <f t="shared" si="72"/>
        <v>5</v>
      </c>
      <c r="R27" s="136"/>
      <c r="S27" s="102">
        <f t="shared" si="44"/>
        <v>0</v>
      </c>
      <c r="T27" s="77">
        <f t="shared" si="45"/>
        <v>0</v>
      </c>
      <c r="U27" s="77">
        <f t="shared" si="69"/>
        <v>0</v>
      </c>
      <c r="V27" s="75">
        <f>'Project description'!$I$6</f>
        <v>1.79</v>
      </c>
      <c r="W27" s="75">
        <f>VLOOKUP(C27,'Project description'!$H$21:$I$24,2,0)</f>
        <v>40000</v>
      </c>
      <c r="X27" s="74">
        <f t="shared" si="46"/>
        <v>0</v>
      </c>
      <c r="Y27" s="144">
        <f t="shared" si="5"/>
        <v>0</v>
      </c>
      <c r="Z27" s="76">
        <f t="shared" si="6"/>
        <v>0</v>
      </c>
      <c r="AA27" s="76">
        <f t="shared" si="6"/>
        <v>0</v>
      </c>
      <c r="AB27" s="76">
        <f t="shared" si="6"/>
        <v>0</v>
      </c>
      <c r="AC27" s="66">
        <f t="shared" si="7"/>
        <v>0</v>
      </c>
      <c r="AD27" s="67" t="str">
        <f t="shared" si="8"/>
        <v>AccelReached</v>
      </c>
      <c r="AE27" s="66">
        <f t="shared" si="9"/>
        <v>0</v>
      </c>
      <c r="AF27" s="68">
        <f t="shared" si="10"/>
        <v>0</v>
      </c>
      <c r="AG27" s="61">
        <f t="shared" si="11"/>
        <v>0</v>
      </c>
      <c r="AH27" s="62">
        <f t="shared" si="12"/>
        <v>0</v>
      </c>
      <c r="AI27" s="61">
        <f t="shared" si="47"/>
        <v>0</v>
      </c>
      <c r="AJ27" s="61">
        <f t="shared" si="13"/>
        <v>0</v>
      </c>
      <c r="AK27" s="69" t="str">
        <f t="shared" si="14"/>
        <v>AccelLimited</v>
      </c>
      <c r="AL27" s="61">
        <f t="shared" si="15"/>
        <v>0</v>
      </c>
      <c r="AM27" s="71">
        <f t="shared" si="16"/>
        <v>0</v>
      </c>
      <c r="AN27" s="64">
        <f t="shared" si="48"/>
        <v>0</v>
      </c>
      <c r="AO27" s="72">
        <f t="shared" si="17"/>
        <v>0</v>
      </c>
      <c r="AP27" s="79">
        <f t="shared" si="18"/>
        <v>0</v>
      </c>
      <c r="AQ27" s="77">
        <f t="shared" si="19"/>
        <v>0</v>
      </c>
      <c r="AR27" s="138"/>
      <c r="AS27" s="115">
        <v>0</v>
      </c>
      <c r="AT27" s="113"/>
      <c r="AU27" s="113"/>
      <c r="AV27" s="118">
        <f t="shared" si="70"/>
        <v>5</v>
      </c>
      <c r="AW27" s="117">
        <f t="shared" si="49"/>
        <v>0</v>
      </c>
      <c r="AX27" s="113">
        <f t="shared" si="20"/>
        <v>0</v>
      </c>
      <c r="AY27" s="113">
        <f t="shared" si="21"/>
        <v>0</v>
      </c>
      <c r="AZ27" s="118">
        <f t="shared" si="22"/>
        <v>5</v>
      </c>
      <c r="BA27" s="114">
        <f t="shared" si="23"/>
        <v>0</v>
      </c>
      <c r="BB27" s="113">
        <f t="shared" si="24"/>
        <v>0</v>
      </c>
      <c r="BC27" s="113">
        <f t="shared" si="50"/>
        <v>0</v>
      </c>
      <c r="BD27" s="118">
        <f t="shared" si="51"/>
        <v>5</v>
      </c>
      <c r="BE27" s="117">
        <f t="shared" si="25"/>
        <v>0</v>
      </c>
      <c r="BF27" s="113">
        <f t="shared" si="26"/>
        <v>0</v>
      </c>
      <c r="BG27" s="113">
        <f t="shared" si="27"/>
        <v>0</v>
      </c>
      <c r="BH27" s="118">
        <f t="shared" si="28"/>
        <v>5</v>
      </c>
      <c r="BI27" s="117">
        <f t="shared" si="29"/>
        <v>0</v>
      </c>
      <c r="BJ27" s="113">
        <f t="shared" si="52"/>
        <v>0</v>
      </c>
      <c r="BK27" s="113">
        <f t="shared" si="52"/>
        <v>0</v>
      </c>
      <c r="BL27" s="118">
        <f t="shared" si="30"/>
        <v>5</v>
      </c>
      <c r="BM27" s="117">
        <f t="shared" si="31"/>
        <v>0</v>
      </c>
      <c r="BN27" s="113">
        <f t="shared" si="32"/>
        <v>0</v>
      </c>
      <c r="BO27" s="113">
        <f t="shared" si="33"/>
        <v>0</v>
      </c>
      <c r="BP27" s="118">
        <f t="shared" si="34"/>
        <v>5</v>
      </c>
      <c r="BQ27" s="117">
        <f t="shared" si="35"/>
        <v>0</v>
      </c>
      <c r="BR27" s="113">
        <f t="shared" si="36"/>
        <v>0</v>
      </c>
      <c r="BS27" s="113">
        <f t="shared" si="37"/>
        <v>0</v>
      </c>
      <c r="BT27" s="118">
        <f t="shared" si="53"/>
        <v>5</v>
      </c>
      <c r="BU27" s="117">
        <f t="shared" si="38"/>
        <v>0</v>
      </c>
      <c r="BV27" s="113">
        <f t="shared" si="39"/>
        <v>0</v>
      </c>
      <c r="BW27" s="113">
        <f t="shared" si="40"/>
        <v>0</v>
      </c>
      <c r="BX27" s="118">
        <f t="shared" si="41"/>
        <v>5</v>
      </c>
      <c r="BY27" s="161"/>
      <c r="BZ27"/>
      <c r="CA27" s="114">
        <f t="shared" si="54"/>
        <v>5</v>
      </c>
      <c r="CB27" s="114">
        <f t="shared" si="55"/>
        <v>0</v>
      </c>
      <c r="CC27" s="114">
        <f t="shared" si="55"/>
        <v>0</v>
      </c>
      <c r="CD27" s="114">
        <f t="shared" si="55"/>
        <v>0</v>
      </c>
      <c r="CE27" s="114"/>
      <c r="CF27" s="113">
        <v>3</v>
      </c>
      <c r="CG27" s="113">
        <v>1</v>
      </c>
      <c r="CH27" s="113">
        <f t="shared" si="42"/>
        <v>2</v>
      </c>
      <c r="CI27" s="113">
        <f t="shared" si="42"/>
        <v>3</v>
      </c>
      <c r="CJ27" s="113">
        <f t="shared" si="42"/>
        <v>4</v>
      </c>
      <c r="CK27" s="113"/>
      <c r="CL27" s="162"/>
      <c r="CM27" s="162"/>
      <c r="CN27">
        <f t="shared" si="56"/>
        <v>0</v>
      </c>
      <c r="CO27" s="161"/>
      <c r="CP27">
        <f t="shared" si="43"/>
        <v>5</v>
      </c>
      <c r="CQ27"/>
      <c r="CR27"/>
      <c r="CS27"/>
      <c r="CT27" s="161">
        <f t="shared" si="57"/>
        <v>0</v>
      </c>
      <c r="CU27" s="161">
        <f t="shared" si="58"/>
        <v>0</v>
      </c>
      <c r="CV27" s="161">
        <f t="shared" si="59"/>
        <v>0</v>
      </c>
      <c r="CW27" s="161">
        <f t="shared" si="60"/>
        <v>0</v>
      </c>
      <c r="CX27" s="163">
        <f t="shared" si="61"/>
        <v>0</v>
      </c>
      <c r="CY27" s="161"/>
      <c r="CZ27" s="161">
        <f t="shared" si="62"/>
        <v>0</v>
      </c>
      <c r="DA27" s="161">
        <f t="shared" si="63"/>
        <v>0</v>
      </c>
      <c r="DB27" s="161">
        <f t="shared" si="64"/>
        <v>0</v>
      </c>
      <c r="DC27" s="161"/>
      <c r="DD27" s="161">
        <f t="shared" si="65"/>
        <v>0</v>
      </c>
      <c r="DE27" s="161">
        <f t="shared" si="71"/>
        <v>0</v>
      </c>
      <c r="DF27" s="161">
        <f t="shared" si="66"/>
        <v>0</v>
      </c>
    </row>
    <row r="28" spans="1:110" s="42" customFormat="1" ht="13.8" thickBot="1" x14ac:dyDescent="0.3">
      <c r="A28" s="487">
        <v>0</v>
      </c>
      <c r="B28" s="307">
        <v>0</v>
      </c>
      <c r="C28" s="309" t="s">
        <v>213</v>
      </c>
      <c r="D28" s="308" t="s">
        <v>546</v>
      </c>
      <c r="E28" s="310" t="s">
        <v>422</v>
      </c>
      <c r="F28" s="311">
        <v>3500</v>
      </c>
      <c r="G28" s="311">
        <v>30000</v>
      </c>
      <c r="H28" s="312">
        <v>800000</v>
      </c>
      <c r="I28" s="313">
        <f t="shared" si="67"/>
        <v>0</v>
      </c>
      <c r="J28" s="314">
        <f t="shared" si="0"/>
        <v>0</v>
      </c>
      <c r="K28" s="139">
        <f t="shared" si="73"/>
        <v>0</v>
      </c>
      <c r="L28" s="133">
        <f t="shared" si="2"/>
        <v>0</v>
      </c>
      <c r="M28" s="80">
        <f t="shared" si="3"/>
        <v>0</v>
      </c>
      <c r="N28" s="319">
        <f t="shared" si="68"/>
        <v>0</v>
      </c>
      <c r="O28" s="320">
        <f t="shared" si="74"/>
        <v>0</v>
      </c>
      <c r="P28" s="320">
        <f t="shared" si="74"/>
        <v>0</v>
      </c>
      <c r="Q28" s="321">
        <f t="shared" si="72"/>
        <v>5</v>
      </c>
      <c r="R28" s="136"/>
      <c r="S28" s="102">
        <f t="shared" si="44"/>
        <v>0</v>
      </c>
      <c r="T28" s="77">
        <f t="shared" si="45"/>
        <v>0</v>
      </c>
      <c r="U28" s="77">
        <f t="shared" si="69"/>
        <v>0</v>
      </c>
      <c r="V28" s="75">
        <f>'Project description'!$I$6</f>
        <v>1.79</v>
      </c>
      <c r="W28" s="75">
        <f>VLOOKUP(C28,'Project description'!$H$21:$I$24,2,0)</f>
        <v>40000</v>
      </c>
      <c r="X28" s="74">
        <f t="shared" si="46"/>
        <v>0</v>
      </c>
      <c r="Y28" s="144">
        <f t="shared" si="5"/>
        <v>0</v>
      </c>
      <c r="Z28" s="76">
        <f t="shared" si="6"/>
        <v>0</v>
      </c>
      <c r="AA28" s="76">
        <f t="shared" si="6"/>
        <v>0</v>
      </c>
      <c r="AB28" s="76">
        <f t="shared" si="6"/>
        <v>0</v>
      </c>
      <c r="AC28" s="66">
        <f t="shared" si="7"/>
        <v>0</v>
      </c>
      <c r="AD28" s="67" t="str">
        <f t="shared" si="8"/>
        <v>AccelReached</v>
      </c>
      <c r="AE28" s="66">
        <f t="shared" si="9"/>
        <v>0</v>
      </c>
      <c r="AF28" s="68">
        <f t="shared" si="10"/>
        <v>0</v>
      </c>
      <c r="AG28" s="61">
        <f t="shared" si="11"/>
        <v>0</v>
      </c>
      <c r="AH28" s="62">
        <f t="shared" si="12"/>
        <v>0</v>
      </c>
      <c r="AI28" s="61">
        <f t="shared" si="47"/>
        <v>0</v>
      </c>
      <c r="AJ28" s="61">
        <f t="shared" si="13"/>
        <v>0</v>
      </c>
      <c r="AK28" s="69" t="str">
        <f t="shared" si="14"/>
        <v>AccelLimited</v>
      </c>
      <c r="AL28" s="61">
        <f t="shared" si="15"/>
        <v>0</v>
      </c>
      <c r="AM28" s="71">
        <f t="shared" si="16"/>
        <v>0</v>
      </c>
      <c r="AN28" s="64">
        <f t="shared" si="48"/>
        <v>0</v>
      </c>
      <c r="AO28" s="72">
        <f t="shared" si="17"/>
        <v>0</v>
      </c>
      <c r="AP28" s="79">
        <f t="shared" si="18"/>
        <v>0</v>
      </c>
      <c r="AQ28" s="77">
        <f t="shared" si="19"/>
        <v>0</v>
      </c>
      <c r="AR28" s="138"/>
      <c r="AS28" s="115">
        <v>0</v>
      </c>
      <c r="AT28" s="113"/>
      <c r="AU28" s="113"/>
      <c r="AV28" s="118">
        <f t="shared" si="70"/>
        <v>5</v>
      </c>
      <c r="AW28" s="117">
        <f t="shared" si="49"/>
        <v>0</v>
      </c>
      <c r="AX28" s="113">
        <f t="shared" si="20"/>
        <v>0</v>
      </c>
      <c r="AY28" s="113">
        <f t="shared" si="21"/>
        <v>0</v>
      </c>
      <c r="AZ28" s="118">
        <f t="shared" si="22"/>
        <v>5</v>
      </c>
      <c r="BA28" s="114">
        <f t="shared" si="23"/>
        <v>0</v>
      </c>
      <c r="BB28" s="113">
        <f t="shared" si="24"/>
        <v>0</v>
      </c>
      <c r="BC28" s="113">
        <f t="shared" si="50"/>
        <v>0</v>
      </c>
      <c r="BD28" s="118">
        <f t="shared" si="51"/>
        <v>5</v>
      </c>
      <c r="BE28" s="117">
        <f t="shared" si="25"/>
        <v>0</v>
      </c>
      <c r="BF28" s="113">
        <f t="shared" si="26"/>
        <v>0</v>
      </c>
      <c r="BG28" s="113">
        <f t="shared" si="27"/>
        <v>0</v>
      </c>
      <c r="BH28" s="118">
        <f t="shared" si="28"/>
        <v>5</v>
      </c>
      <c r="BI28" s="117">
        <f t="shared" si="29"/>
        <v>0</v>
      </c>
      <c r="BJ28" s="113">
        <f t="shared" si="52"/>
        <v>0</v>
      </c>
      <c r="BK28" s="113">
        <f t="shared" si="52"/>
        <v>0</v>
      </c>
      <c r="BL28" s="118">
        <f t="shared" si="30"/>
        <v>5</v>
      </c>
      <c r="BM28" s="117">
        <f t="shared" si="31"/>
        <v>0</v>
      </c>
      <c r="BN28" s="113">
        <f t="shared" si="32"/>
        <v>0</v>
      </c>
      <c r="BO28" s="113">
        <f t="shared" si="33"/>
        <v>0</v>
      </c>
      <c r="BP28" s="118">
        <f t="shared" si="34"/>
        <v>5</v>
      </c>
      <c r="BQ28" s="117">
        <f t="shared" si="35"/>
        <v>0</v>
      </c>
      <c r="BR28" s="113">
        <f t="shared" si="36"/>
        <v>0</v>
      </c>
      <c r="BS28" s="113">
        <f t="shared" si="37"/>
        <v>0</v>
      </c>
      <c r="BT28" s="118">
        <f t="shared" si="53"/>
        <v>5</v>
      </c>
      <c r="BU28" s="117">
        <f t="shared" si="38"/>
        <v>0</v>
      </c>
      <c r="BV28" s="113">
        <f t="shared" si="39"/>
        <v>0</v>
      </c>
      <c r="BW28" s="113">
        <f t="shared" si="40"/>
        <v>0</v>
      </c>
      <c r="BX28" s="118">
        <f t="shared" si="41"/>
        <v>5</v>
      </c>
      <c r="BY28" s="161"/>
      <c r="BZ28"/>
      <c r="CA28" s="114">
        <f t="shared" si="54"/>
        <v>5</v>
      </c>
      <c r="CB28" s="114">
        <f t="shared" si="55"/>
        <v>0</v>
      </c>
      <c r="CC28" s="114">
        <f t="shared" si="55"/>
        <v>0</v>
      </c>
      <c r="CD28" s="114">
        <f t="shared" si="55"/>
        <v>0</v>
      </c>
      <c r="CE28" s="114"/>
      <c r="CF28" s="113">
        <v>3</v>
      </c>
      <c r="CG28" s="113">
        <v>5</v>
      </c>
      <c r="CH28" s="113">
        <f t="shared" si="42"/>
        <v>6</v>
      </c>
      <c r="CI28" s="113">
        <f t="shared" si="42"/>
        <v>7</v>
      </c>
      <c r="CJ28" s="113">
        <f t="shared" si="42"/>
        <v>8</v>
      </c>
      <c r="CK28" s="113"/>
      <c r="CL28" s="162"/>
      <c r="CM28" s="162"/>
      <c r="CN28">
        <f t="shared" si="56"/>
        <v>0</v>
      </c>
      <c r="CO28" s="161"/>
      <c r="CP28">
        <f t="shared" si="43"/>
        <v>5</v>
      </c>
      <c r="CQ28"/>
      <c r="CR28"/>
      <c r="CS28"/>
      <c r="CT28" s="161">
        <f t="shared" si="57"/>
        <v>0</v>
      </c>
      <c r="CU28" s="161">
        <f t="shared" si="58"/>
        <v>0</v>
      </c>
      <c r="CV28" s="161">
        <f t="shared" si="59"/>
        <v>0</v>
      </c>
      <c r="CW28" s="161">
        <f t="shared" si="60"/>
        <v>0</v>
      </c>
      <c r="CX28" s="163">
        <f t="shared" si="61"/>
        <v>0</v>
      </c>
      <c r="CY28" s="161"/>
      <c r="CZ28" s="161">
        <f t="shared" si="62"/>
        <v>0</v>
      </c>
      <c r="DA28" s="161">
        <f t="shared" si="63"/>
        <v>0</v>
      </c>
      <c r="DB28" s="161">
        <f t="shared" si="64"/>
        <v>0</v>
      </c>
      <c r="DC28" s="161"/>
      <c r="DD28" s="161">
        <f t="shared" si="65"/>
        <v>0</v>
      </c>
      <c r="DE28" s="161">
        <f t="shared" si="71"/>
        <v>0</v>
      </c>
      <c r="DF28" s="161">
        <f t="shared" si="66"/>
        <v>0</v>
      </c>
    </row>
    <row r="29" spans="1:110" s="42" customFormat="1" ht="13.8" thickBot="1" x14ac:dyDescent="0.3">
      <c r="A29" s="257">
        <v>0</v>
      </c>
      <c r="B29" s="41">
        <v>0</v>
      </c>
      <c r="C29" s="98" t="s">
        <v>213</v>
      </c>
      <c r="D29" s="171" t="s">
        <v>546</v>
      </c>
      <c r="E29" s="137" t="s">
        <v>422</v>
      </c>
      <c r="F29" s="132">
        <v>3500</v>
      </c>
      <c r="G29" s="132">
        <v>30000</v>
      </c>
      <c r="H29" s="148">
        <v>800000</v>
      </c>
      <c r="I29" s="151">
        <f t="shared" si="67"/>
        <v>0</v>
      </c>
      <c r="J29" s="139">
        <f t="shared" si="0"/>
        <v>0</v>
      </c>
      <c r="K29" s="139">
        <f t="shared" si="73"/>
        <v>0</v>
      </c>
      <c r="L29" s="133">
        <f t="shared" si="2"/>
        <v>0</v>
      </c>
      <c r="M29" s="80">
        <f t="shared" si="3"/>
        <v>0</v>
      </c>
      <c r="N29" s="322">
        <f t="shared" si="68"/>
        <v>0</v>
      </c>
      <c r="O29" s="323">
        <f t="shared" si="74"/>
        <v>0</v>
      </c>
      <c r="P29" s="323">
        <f t="shared" si="74"/>
        <v>0</v>
      </c>
      <c r="Q29" s="324">
        <f t="shared" si="72"/>
        <v>5</v>
      </c>
      <c r="R29" s="136"/>
      <c r="S29" s="102">
        <f t="shared" si="44"/>
        <v>0</v>
      </c>
      <c r="T29" s="77">
        <f t="shared" si="45"/>
        <v>0</v>
      </c>
      <c r="U29" s="77">
        <f t="shared" si="69"/>
        <v>0</v>
      </c>
      <c r="V29" s="75">
        <f>'Project description'!$I$6</f>
        <v>1.79</v>
      </c>
      <c r="W29" s="75">
        <f>VLOOKUP(C29,'Project description'!$H$21:$I$24,2,0)</f>
        <v>40000</v>
      </c>
      <c r="X29" s="74">
        <f t="shared" si="46"/>
        <v>0</v>
      </c>
      <c r="Y29" s="144">
        <f t="shared" si="5"/>
        <v>0</v>
      </c>
      <c r="Z29" s="76">
        <f t="shared" si="6"/>
        <v>0</v>
      </c>
      <c r="AA29" s="76">
        <f t="shared" si="6"/>
        <v>0</v>
      </c>
      <c r="AB29" s="76">
        <f t="shared" si="6"/>
        <v>0</v>
      </c>
      <c r="AC29" s="66">
        <f t="shared" si="7"/>
        <v>0</v>
      </c>
      <c r="AD29" s="67" t="str">
        <f t="shared" si="8"/>
        <v>AccelReached</v>
      </c>
      <c r="AE29" s="66">
        <f t="shared" si="9"/>
        <v>0</v>
      </c>
      <c r="AF29" s="68">
        <f t="shared" si="10"/>
        <v>0</v>
      </c>
      <c r="AG29" s="61">
        <f t="shared" si="11"/>
        <v>0</v>
      </c>
      <c r="AH29" s="62">
        <f t="shared" si="12"/>
        <v>0</v>
      </c>
      <c r="AI29" s="61">
        <f t="shared" si="47"/>
        <v>0</v>
      </c>
      <c r="AJ29" s="61">
        <f t="shared" si="13"/>
        <v>0</v>
      </c>
      <c r="AK29" s="69" t="str">
        <f t="shared" si="14"/>
        <v>AccelLimited</v>
      </c>
      <c r="AL29" s="61">
        <f t="shared" si="15"/>
        <v>0</v>
      </c>
      <c r="AM29" s="71">
        <f t="shared" si="16"/>
        <v>0</v>
      </c>
      <c r="AN29" s="64">
        <f t="shared" si="48"/>
        <v>0</v>
      </c>
      <c r="AO29" s="72">
        <f t="shared" si="17"/>
        <v>0</v>
      </c>
      <c r="AP29" s="79">
        <f t="shared" si="18"/>
        <v>0</v>
      </c>
      <c r="AQ29" s="77">
        <f t="shared" si="19"/>
        <v>0</v>
      </c>
      <c r="AR29" s="138"/>
      <c r="AS29" s="115">
        <v>0</v>
      </c>
      <c r="AT29" s="113"/>
      <c r="AU29" s="113"/>
      <c r="AV29" s="118">
        <f t="shared" si="70"/>
        <v>5</v>
      </c>
      <c r="AW29" s="117">
        <f t="shared" si="49"/>
        <v>0</v>
      </c>
      <c r="AX29" s="113">
        <f t="shared" si="20"/>
        <v>0</v>
      </c>
      <c r="AY29" s="113">
        <f t="shared" si="21"/>
        <v>0</v>
      </c>
      <c r="AZ29" s="118">
        <f t="shared" si="22"/>
        <v>5</v>
      </c>
      <c r="BA29" s="114">
        <f t="shared" si="23"/>
        <v>0</v>
      </c>
      <c r="BB29" s="113">
        <f t="shared" si="24"/>
        <v>0</v>
      </c>
      <c r="BC29" s="113">
        <f t="shared" si="50"/>
        <v>0</v>
      </c>
      <c r="BD29" s="118">
        <f t="shared" si="51"/>
        <v>5</v>
      </c>
      <c r="BE29" s="117">
        <f t="shared" si="25"/>
        <v>0</v>
      </c>
      <c r="BF29" s="113">
        <f t="shared" si="26"/>
        <v>0</v>
      </c>
      <c r="BG29" s="113">
        <f t="shared" si="27"/>
        <v>0</v>
      </c>
      <c r="BH29" s="118">
        <f t="shared" si="28"/>
        <v>5</v>
      </c>
      <c r="BI29" s="117">
        <f t="shared" si="29"/>
        <v>0</v>
      </c>
      <c r="BJ29" s="113">
        <f t="shared" si="52"/>
        <v>0</v>
      </c>
      <c r="BK29" s="113">
        <f t="shared" si="52"/>
        <v>0</v>
      </c>
      <c r="BL29" s="118">
        <f t="shared" si="30"/>
        <v>5</v>
      </c>
      <c r="BM29" s="117">
        <f t="shared" si="31"/>
        <v>0</v>
      </c>
      <c r="BN29" s="113">
        <f t="shared" si="32"/>
        <v>0</v>
      </c>
      <c r="BO29" s="113">
        <f t="shared" si="33"/>
        <v>0</v>
      </c>
      <c r="BP29" s="118">
        <f t="shared" si="34"/>
        <v>5</v>
      </c>
      <c r="BQ29" s="117">
        <f t="shared" si="35"/>
        <v>0</v>
      </c>
      <c r="BR29" s="113">
        <f t="shared" si="36"/>
        <v>0</v>
      </c>
      <c r="BS29" s="113">
        <f t="shared" si="37"/>
        <v>0</v>
      </c>
      <c r="BT29" s="118">
        <f t="shared" si="53"/>
        <v>5</v>
      </c>
      <c r="BU29" s="117">
        <f t="shared" si="38"/>
        <v>0</v>
      </c>
      <c r="BV29" s="113">
        <f t="shared" si="39"/>
        <v>0</v>
      </c>
      <c r="BW29" s="113">
        <f t="shared" si="40"/>
        <v>0</v>
      </c>
      <c r="BX29" s="118">
        <f t="shared" si="41"/>
        <v>5</v>
      </c>
      <c r="BY29" s="161"/>
      <c r="BZ29"/>
      <c r="CA29" s="114">
        <f t="shared" si="54"/>
        <v>5</v>
      </c>
      <c r="CB29" s="114">
        <f t="shared" si="55"/>
        <v>0</v>
      </c>
      <c r="CC29" s="114">
        <f t="shared" si="55"/>
        <v>0</v>
      </c>
      <c r="CD29" s="114">
        <f t="shared" si="55"/>
        <v>0</v>
      </c>
      <c r="CE29" s="114"/>
      <c r="CF29" s="113">
        <v>3</v>
      </c>
      <c r="CG29" s="113">
        <v>9</v>
      </c>
      <c r="CH29" s="113">
        <f t="shared" si="42"/>
        <v>10</v>
      </c>
      <c r="CI29" s="113">
        <f t="shared" si="42"/>
        <v>11</v>
      </c>
      <c r="CJ29" s="113">
        <f t="shared" si="42"/>
        <v>12</v>
      </c>
      <c r="CK29" s="113"/>
      <c r="CL29" s="162"/>
      <c r="CM29" s="162"/>
      <c r="CN29">
        <f t="shared" si="56"/>
        <v>0</v>
      </c>
      <c r="CO29" s="161"/>
      <c r="CP29">
        <f t="shared" si="43"/>
        <v>5</v>
      </c>
      <c r="CQ29"/>
      <c r="CR29"/>
      <c r="CS29"/>
      <c r="CT29" s="161">
        <f t="shared" si="57"/>
        <v>0</v>
      </c>
      <c r="CU29" s="161">
        <f t="shared" si="58"/>
        <v>0</v>
      </c>
      <c r="CV29" s="161">
        <f t="shared" si="59"/>
        <v>0</v>
      </c>
      <c r="CW29" s="161">
        <f t="shared" si="60"/>
        <v>0</v>
      </c>
      <c r="CX29" s="163">
        <f t="shared" si="61"/>
        <v>0</v>
      </c>
      <c r="CY29" s="161"/>
      <c r="CZ29" s="161">
        <f t="shared" si="62"/>
        <v>0</v>
      </c>
      <c r="DA29" s="161">
        <f t="shared" si="63"/>
        <v>0</v>
      </c>
      <c r="DB29" s="161">
        <f t="shared" si="64"/>
        <v>0</v>
      </c>
      <c r="DC29" s="161"/>
      <c r="DD29" s="161">
        <f t="shared" si="65"/>
        <v>0</v>
      </c>
      <c r="DE29" s="161">
        <f t="shared" si="71"/>
        <v>0</v>
      </c>
      <c r="DF29" s="161">
        <f t="shared" si="66"/>
        <v>0</v>
      </c>
    </row>
    <row r="30" spans="1:110" s="42" customFormat="1" ht="13.8" thickBot="1" x14ac:dyDescent="0.3">
      <c r="A30" s="487">
        <v>0</v>
      </c>
      <c r="B30" s="307">
        <v>0</v>
      </c>
      <c r="C30" s="309" t="s">
        <v>213</v>
      </c>
      <c r="D30" s="308" t="s">
        <v>546</v>
      </c>
      <c r="E30" s="310" t="s">
        <v>422</v>
      </c>
      <c r="F30" s="311">
        <v>3500</v>
      </c>
      <c r="G30" s="311">
        <v>30000</v>
      </c>
      <c r="H30" s="312">
        <v>800000</v>
      </c>
      <c r="I30" s="313">
        <f t="shared" si="67"/>
        <v>0</v>
      </c>
      <c r="J30" s="314">
        <f t="shared" si="0"/>
        <v>0</v>
      </c>
      <c r="K30" s="139">
        <f t="shared" si="73"/>
        <v>0</v>
      </c>
      <c r="L30" s="133">
        <f t="shared" si="2"/>
        <v>0</v>
      </c>
      <c r="M30" s="80">
        <f t="shared" si="3"/>
        <v>0</v>
      </c>
      <c r="N30" s="319">
        <f t="shared" si="68"/>
        <v>0</v>
      </c>
      <c r="O30" s="320">
        <f t="shared" si="74"/>
        <v>0</v>
      </c>
      <c r="P30" s="320">
        <f t="shared" si="74"/>
        <v>0</v>
      </c>
      <c r="Q30" s="321">
        <f t="shared" si="72"/>
        <v>5</v>
      </c>
      <c r="R30" s="136"/>
      <c r="S30" s="102">
        <f t="shared" si="44"/>
        <v>0</v>
      </c>
      <c r="T30" s="77">
        <f t="shared" si="45"/>
        <v>0</v>
      </c>
      <c r="U30" s="77">
        <f t="shared" si="69"/>
        <v>0</v>
      </c>
      <c r="V30" s="75">
        <f>'Project description'!$I$6</f>
        <v>1.79</v>
      </c>
      <c r="W30" s="75">
        <f>VLOOKUP(C30,'Project description'!$H$21:$I$24,2,0)</f>
        <v>40000</v>
      </c>
      <c r="X30" s="74">
        <f t="shared" si="46"/>
        <v>0</v>
      </c>
      <c r="Y30" s="144">
        <f t="shared" si="5"/>
        <v>0</v>
      </c>
      <c r="Z30" s="76">
        <f t="shared" si="6"/>
        <v>0</v>
      </c>
      <c r="AA30" s="76">
        <f t="shared" si="6"/>
        <v>0</v>
      </c>
      <c r="AB30" s="76">
        <f t="shared" si="6"/>
        <v>0</v>
      </c>
      <c r="AC30" s="66">
        <f t="shared" si="7"/>
        <v>0</v>
      </c>
      <c r="AD30" s="67" t="str">
        <f t="shared" si="8"/>
        <v>AccelReached</v>
      </c>
      <c r="AE30" s="66">
        <f t="shared" si="9"/>
        <v>0</v>
      </c>
      <c r="AF30" s="68">
        <f t="shared" si="10"/>
        <v>0</v>
      </c>
      <c r="AG30" s="61">
        <f t="shared" si="11"/>
        <v>0</v>
      </c>
      <c r="AH30" s="62">
        <f t="shared" si="12"/>
        <v>0</v>
      </c>
      <c r="AI30" s="61">
        <f t="shared" si="47"/>
        <v>0</v>
      </c>
      <c r="AJ30" s="61">
        <f t="shared" si="13"/>
        <v>0</v>
      </c>
      <c r="AK30" s="69" t="str">
        <f t="shared" si="14"/>
        <v>AccelLimited</v>
      </c>
      <c r="AL30" s="61">
        <f t="shared" si="15"/>
        <v>0</v>
      </c>
      <c r="AM30" s="71">
        <f t="shared" si="16"/>
        <v>0</v>
      </c>
      <c r="AN30" s="64">
        <f t="shared" si="48"/>
        <v>0</v>
      </c>
      <c r="AO30" s="72">
        <f t="shared" si="17"/>
        <v>0</v>
      </c>
      <c r="AP30" s="79">
        <f t="shared" si="18"/>
        <v>0</v>
      </c>
      <c r="AQ30" s="77">
        <f t="shared" si="19"/>
        <v>0</v>
      </c>
      <c r="AR30" s="138"/>
      <c r="AS30" s="115">
        <v>0</v>
      </c>
      <c r="AT30" s="113"/>
      <c r="AU30" s="113"/>
      <c r="AV30" s="118">
        <f t="shared" si="70"/>
        <v>5</v>
      </c>
      <c r="AW30" s="117">
        <f t="shared" si="49"/>
        <v>0</v>
      </c>
      <c r="AX30" s="113">
        <f t="shared" si="20"/>
        <v>0</v>
      </c>
      <c r="AY30" s="113">
        <f t="shared" si="21"/>
        <v>0</v>
      </c>
      <c r="AZ30" s="118">
        <f t="shared" si="22"/>
        <v>5</v>
      </c>
      <c r="BA30" s="114">
        <f t="shared" si="23"/>
        <v>0</v>
      </c>
      <c r="BB30" s="113">
        <f t="shared" si="24"/>
        <v>0</v>
      </c>
      <c r="BC30" s="113">
        <f t="shared" si="50"/>
        <v>0</v>
      </c>
      <c r="BD30" s="118">
        <f t="shared" si="51"/>
        <v>5</v>
      </c>
      <c r="BE30" s="117">
        <f t="shared" si="25"/>
        <v>0</v>
      </c>
      <c r="BF30" s="113">
        <f t="shared" si="26"/>
        <v>0</v>
      </c>
      <c r="BG30" s="113">
        <f t="shared" si="27"/>
        <v>0</v>
      </c>
      <c r="BH30" s="118">
        <f t="shared" si="28"/>
        <v>5</v>
      </c>
      <c r="BI30" s="117">
        <f t="shared" si="29"/>
        <v>0</v>
      </c>
      <c r="BJ30" s="113">
        <f t="shared" si="52"/>
        <v>0</v>
      </c>
      <c r="BK30" s="113">
        <f t="shared" si="52"/>
        <v>0</v>
      </c>
      <c r="BL30" s="118">
        <f t="shared" si="30"/>
        <v>5</v>
      </c>
      <c r="BM30" s="117">
        <f t="shared" si="31"/>
        <v>0</v>
      </c>
      <c r="BN30" s="113">
        <f t="shared" si="32"/>
        <v>0</v>
      </c>
      <c r="BO30" s="113">
        <f t="shared" si="33"/>
        <v>0</v>
      </c>
      <c r="BP30" s="118">
        <f t="shared" si="34"/>
        <v>5</v>
      </c>
      <c r="BQ30" s="117">
        <f t="shared" si="35"/>
        <v>0</v>
      </c>
      <c r="BR30" s="113">
        <f t="shared" si="36"/>
        <v>0</v>
      </c>
      <c r="BS30" s="113">
        <f t="shared" si="37"/>
        <v>0</v>
      </c>
      <c r="BT30" s="118">
        <f t="shared" si="53"/>
        <v>5</v>
      </c>
      <c r="BU30" s="117">
        <f t="shared" si="38"/>
        <v>0</v>
      </c>
      <c r="BV30" s="113">
        <f t="shared" si="39"/>
        <v>0</v>
      </c>
      <c r="BW30" s="113">
        <f t="shared" si="40"/>
        <v>0</v>
      </c>
      <c r="BX30" s="118">
        <f t="shared" si="41"/>
        <v>5</v>
      </c>
      <c r="BY30" s="161"/>
      <c r="BZ30"/>
      <c r="CA30" s="114">
        <f t="shared" si="54"/>
        <v>5</v>
      </c>
      <c r="CB30" s="114">
        <f t="shared" si="55"/>
        <v>0</v>
      </c>
      <c r="CC30" s="114">
        <f t="shared" si="55"/>
        <v>0</v>
      </c>
      <c r="CD30" s="114">
        <f t="shared" si="55"/>
        <v>0</v>
      </c>
      <c r="CE30" s="114"/>
      <c r="CF30" s="113">
        <v>3</v>
      </c>
      <c r="CG30" s="113">
        <v>13</v>
      </c>
      <c r="CH30" s="113">
        <f t="shared" si="42"/>
        <v>14</v>
      </c>
      <c r="CI30" s="113">
        <f t="shared" si="42"/>
        <v>15</v>
      </c>
      <c r="CJ30" s="113">
        <f t="shared" si="42"/>
        <v>16</v>
      </c>
      <c r="CK30" s="113"/>
      <c r="CL30" s="162"/>
      <c r="CM30" s="162"/>
      <c r="CN30">
        <f t="shared" si="56"/>
        <v>0</v>
      </c>
      <c r="CO30" s="161"/>
      <c r="CP30">
        <f t="shared" si="43"/>
        <v>5</v>
      </c>
      <c r="CQ30"/>
      <c r="CR30"/>
      <c r="CS30"/>
      <c r="CT30" s="161">
        <f t="shared" si="57"/>
        <v>0</v>
      </c>
      <c r="CU30" s="161">
        <f t="shared" si="58"/>
        <v>0</v>
      </c>
      <c r="CV30" s="161">
        <f t="shared" si="59"/>
        <v>0</v>
      </c>
      <c r="CW30" s="161">
        <f t="shared" si="60"/>
        <v>0</v>
      </c>
      <c r="CX30" s="163">
        <f t="shared" si="61"/>
        <v>0</v>
      </c>
      <c r="CY30" s="161"/>
      <c r="CZ30" s="161">
        <f t="shared" si="62"/>
        <v>0</v>
      </c>
      <c r="DA30" s="161">
        <f t="shared" si="63"/>
        <v>0</v>
      </c>
      <c r="DB30" s="161">
        <f t="shared" si="64"/>
        <v>0</v>
      </c>
      <c r="DC30" s="161"/>
      <c r="DD30" s="161">
        <f t="shared" si="65"/>
        <v>0</v>
      </c>
      <c r="DE30" s="161">
        <f t="shared" si="71"/>
        <v>0</v>
      </c>
      <c r="DF30" s="161"/>
    </row>
    <row r="31" spans="1:110" s="42" customFormat="1" ht="13.8" thickBot="1" x14ac:dyDescent="0.3">
      <c r="A31" s="257">
        <v>0</v>
      </c>
      <c r="B31" s="41">
        <v>0</v>
      </c>
      <c r="C31" s="98" t="s">
        <v>213</v>
      </c>
      <c r="D31" s="171" t="s">
        <v>546</v>
      </c>
      <c r="E31" s="137" t="s">
        <v>422</v>
      </c>
      <c r="F31" s="132">
        <v>3500</v>
      </c>
      <c r="G31" s="132">
        <v>30000</v>
      </c>
      <c r="H31" s="148">
        <v>800000</v>
      </c>
      <c r="I31" s="151">
        <f t="shared" si="67"/>
        <v>0</v>
      </c>
      <c r="J31" s="139">
        <f t="shared" si="0"/>
        <v>0</v>
      </c>
      <c r="K31" s="139">
        <f t="shared" si="73"/>
        <v>0</v>
      </c>
      <c r="L31" s="133">
        <f t="shared" si="2"/>
        <v>0</v>
      </c>
      <c r="M31" s="80">
        <f t="shared" si="3"/>
        <v>0</v>
      </c>
      <c r="N31" s="322">
        <f t="shared" si="68"/>
        <v>0</v>
      </c>
      <c r="O31" s="323">
        <f t="shared" si="74"/>
        <v>0</v>
      </c>
      <c r="P31" s="323">
        <f t="shared" si="74"/>
        <v>0</v>
      </c>
      <c r="Q31" s="324">
        <f t="shared" si="72"/>
        <v>5</v>
      </c>
      <c r="R31" s="136"/>
      <c r="S31" s="102">
        <f t="shared" si="44"/>
        <v>0</v>
      </c>
      <c r="T31" s="77">
        <f t="shared" si="45"/>
        <v>0</v>
      </c>
      <c r="U31" s="77">
        <f t="shared" si="69"/>
        <v>0</v>
      </c>
      <c r="V31" s="75">
        <f>'Project description'!$I$6</f>
        <v>1.79</v>
      </c>
      <c r="W31" s="75">
        <f>VLOOKUP(C31,'Project description'!$H$21:$I$24,2,0)</f>
        <v>40000</v>
      </c>
      <c r="X31" s="74">
        <f t="shared" si="46"/>
        <v>0</v>
      </c>
      <c r="Y31" s="144">
        <f t="shared" si="5"/>
        <v>0</v>
      </c>
      <c r="Z31" s="76">
        <f t="shared" si="6"/>
        <v>0</v>
      </c>
      <c r="AA31" s="76">
        <f t="shared" si="6"/>
        <v>0</v>
      </c>
      <c r="AB31" s="76">
        <f t="shared" si="6"/>
        <v>0</v>
      </c>
      <c r="AC31" s="66">
        <f t="shared" si="7"/>
        <v>0</v>
      </c>
      <c r="AD31" s="67" t="str">
        <f t="shared" si="8"/>
        <v>AccelReached</v>
      </c>
      <c r="AE31" s="66">
        <f t="shared" si="9"/>
        <v>0</v>
      </c>
      <c r="AF31" s="68">
        <f t="shared" si="10"/>
        <v>0</v>
      </c>
      <c r="AG31" s="61">
        <f t="shared" si="11"/>
        <v>0</v>
      </c>
      <c r="AH31" s="62">
        <f t="shared" si="12"/>
        <v>0</v>
      </c>
      <c r="AI31" s="61">
        <f t="shared" si="47"/>
        <v>0</v>
      </c>
      <c r="AJ31" s="61">
        <f t="shared" si="13"/>
        <v>0</v>
      </c>
      <c r="AK31" s="69" t="str">
        <f t="shared" si="14"/>
        <v>AccelLimited</v>
      </c>
      <c r="AL31" s="61">
        <f t="shared" si="15"/>
        <v>0</v>
      </c>
      <c r="AM31" s="71">
        <f t="shared" si="16"/>
        <v>0</v>
      </c>
      <c r="AN31" s="64">
        <f t="shared" si="48"/>
        <v>0</v>
      </c>
      <c r="AO31" s="72">
        <f t="shared" si="17"/>
        <v>0</v>
      </c>
      <c r="AP31" s="79">
        <f t="shared" si="18"/>
        <v>0</v>
      </c>
      <c r="AQ31" s="77">
        <f t="shared" si="19"/>
        <v>0</v>
      </c>
      <c r="AR31" s="138"/>
      <c r="AS31" s="115">
        <v>0</v>
      </c>
      <c r="AT31" s="113"/>
      <c r="AU31" s="113"/>
      <c r="AV31" s="118">
        <f t="shared" si="70"/>
        <v>5</v>
      </c>
      <c r="AW31" s="117">
        <f t="shared" si="49"/>
        <v>0</v>
      </c>
      <c r="AX31" s="113">
        <f t="shared" si="20"/>
        <v>0</v>
      </c>
      <c r="AY31" s="113">
        <f t="shared" si="21"/>
        <v>0</v>
      </c>
      <c r="AZ31" s="118">
        <f t="shared" si="22"/>
        <v>5</v>
      </c>
      <c r="BA31" s="114">
        <f t="shared" si="23"/>
        <v>0</v>
      </c>
      <c r="BB31" s="113">
        <f t="shared" si="24"/>
        <v>0</v>
      </c>
      <c r="BC31" s="113">
        <f t="shared" si="50"/>
        <v>0</v>
      </c>
      <c r="BD31" s="118">
        <f t="shared" si="51"/>
        <v>5</v>
      </c>
      <c r="BE31" s="117">
        <f t="shared" si="25"/>
        <v>0</v>
      </c>
      <c r="BF31" s="113">
        <f t="shared" si="26"/>
        <v>0</v>
      </c>
      <c r="BG31" s="113">
        <f t="shared" si="27"/>
        <v>0</v>
      </c>
      <c r="BH31" s="118">
        <f t="shared" si="28"/>
        <v>5</v>
      </c>
      <c r="BI31" s="117">
        <f t="shared" si="29"/>
        <v>0</v>
      </c>
      <c r="BJ31" s="113">
        <f t="shared" si="52"/>
        <v>0</v>
      </c>
      <c r="BK31" s="113">
        <f t="shared" si="52"/>
        <v>0</v>
      </c>
      <c r="BL31" s="118">
        <f t="shared" si="30"/>
        <v>5</v>
      </c>
      <c r="BM31" s="117">
        <f t="shared" si="31"/>
        <v>0</v>
      </c>
      <c r="BN31" s="113">
        <f t="shared" si="32"/>
        <v>0</v>
      </c>
      <c r="BO31" s="113">
        <f t="shared" si="33"/>
        <v>0</v>
      </c>
      <c r="BP31" s="118">
        <f t="shared" si="34"/>
        <v>5</v>
      </c>
      <c r="BQ31" s="117">
        <f t="shared" si="35"/>
        <v>0</v>
      </c>
      <c r="BR31" s="113">
        <f t="shared" si="36"/>
        <v>0</v>
      </c>
      <c r="BS31" s="113">
        <f t="shared" si="37"/>
        <v>0</v>
      </c>
      <c r="BT31" s="118">
        <f t="shared" si="53"/>
        <v>5</v>
      </c>
      <c r="BU31" s="117">
        <f t="shared" si="38"/>
        <v>0</v>
      </c>
      <c r="BV31" s="113">
        <f t="shared" si="39"/>
        <v>0</v>
      </c>
      <c r="BW31" s="113">
        <f t="shared" si="40"/>
        <v>0</v>
      </c>
      <c r="BX31" s="118">
        <f t="shared" si="41"/>
        <v>5</v>
      </c>
      <c r="BY31" s="161"/>
      <c r="BZ31"/>
      <c r="CA31" s="114">
        <f t="shared" si="54"/>
        <v>5</v>
      </c>
      <c r="CB31" s="114">
        <f t="shared" si="55"/>
        <v>0</v>
      </c>
      <c r="CC31" s="114">
        <f t="shared" si="55"/>
        <v>0</v>
      </c>
      <c r="CD31" s="114">
        <f t="shared" si="55"/>
        <v>0</v>
      </c>
      <c r="CE31" s="114"/>
      <c r="CF31" s="113">
        <v>3</v>
      </c>
      <c r="CG31" s="113">
        <v>17</v>
      </c>
      <c r="CH31" s="113">
        <f t="shared" ref="CH31:CJ50" si="75">CG31+1</f>
        <v>18</v>
      </c>
      <c r="CI31" s="113">
        <f t="shared" si="75"/>
        <v>19</v>
      </c>
      <c r="CJ31" s="113">
        <f t="shared" si="75"/>
        <v>20</v>
      </c>
      <c r="CK31" s="113"/>
      <c r="CL31" s="162"/>
      <c r="CM31" s="162"/>
      <c r="CN31">
        <f t="shared" si="56"/>
        <v>0</v>
      </c>
      <c r="CO31" s="161"/>
      <c r="CP31">
        <f t="shared" si="43"/>
        <v>5</v>
      </c>
      <c r="CQ31"/>
      <c r="CR31"/>
      <c r="CS31"/>
      <c r="CT31" s="161">
        <f t="shared" si="57"/>
        <v>0</v>
      </c>
      <c r="CU31" s="161">
        <f t="shared" si="58"/>
        <v>0</v>
      </c>
      <c r="CV31" s="161">
        <f t="shared" si="59"/>
        <v>0</v>
      </c>
      <c r="CW31" s="161">
        <f t="shared" si="60"/>
        <v>0</v>
      </c>
      <c r="CX31" s="163">
        <f t="shared" si="61"/>
        <v>0</v>
      </c>
      <c r="CY31" s="161"/>
      <c r="CZ31" s="161">
        <f t="shared" si="62"/>
        <v>0</v>
      </c>
      <c r="DA31" s="161">
        <f t="shared" si="63"/>
        <v>0</v>
      </c>
      <c r="DB31" s="161">
        <f t="shared" si="64"/>
        <v>0</v>
      </c>
      <c r="DC31" s="161"/>
      <c r="DD31" s="161">
        <f t="shared" si="65"/>
        <v>0</v>
      </c>
      <c r="DE31" s="161">
        <f t="shared" si="71"/>
        <v>0</v>
      </c>
      <c r="DF31" s="161"/>
    </row>
    <row r="32" spans="1:110" s="42" customFormat="1" ht="13.8" thickBot="1" x14ac:dyDescent="0.3">
      <c r="A32" s="487">
        <v>0</v>
      </c>
      <c r="B32" s="307">
        <v>0</v>
      </c>
      <c r="C32" s="309" t="s">
        <v>213</v>
      </c>
      <c r="D32" s="308" t="s">
        <v>546</v>
      </c>
      <c r="E32" s="310" t="s">
        <v>422</v>
      </c>
      <c r="F32" s="311">
        <v>3500</v>
      </c>
      <c r="G32" s="311">
        <v>30000</v>
      </c>
      <c r="H32" s="312">
        <v>800000</v>
      </c>
      <c r="I32" s="313">
        <f t="shared" si="67"/>
        <v>0</v>
      </c>
      <c r="J32" s="314">
        <f t="shared" si="0"/>
        <v>0</v>
      </c>
      <c r="K32" s="139">
        <f t="shared" si="73"/>
        <v>0</v>
      </c>
      <c r="L32" s="133">
        <f t="shared" si="2"/>
        <v>0</v>
      </c>
      <c r="M32" s="80">
        <f t="shared" si="3"/>
        <v>0</v>
      </c>
      <c r="N32" s="319">
        <f t="shared" si="68"/>
        <v>0</v>
      </c>
      <c r="O32" s="320">
        <f t="shared" si="74"/>
        <v>0</v>
      </c>
      <c r="P32" s="320">
        <f t="shared" si="74"/>
        <v>0</v>
      </c>
      <c r="Q32" s="321">
        <f t="shared" si="72"/>
        <v>5</v>
      </c>
      <c r="R32" s="136"/>
      <c r="S32" s="102">
        <f t="shared" si="44"/>
        <v>0</v>
      </c>
      <c r="T32" s="77">
        <f t="shared" si="45"/>
        <v>0</v>
      </c>
      <c r="U32" s="77">
        <f t="shared" si="69"/>
        <v>0</v>
      </c>
      <c r="V32" s="75">
        <f>'Project description'!$I$6</f>
        <v>1.79</v>
      </c>
      <c r="W32" s="75">
        <f>VLOOKUP(C32,'Project description'!$H$21:$I$24,2,0)</f>
        <v>40000</v>
      </c>
      <c r="X32" s="74">
        <f t="shared" si="46"/>
        <v>0</v>
      </c>
      <c r="Y32" s="144">
        <f t="shared" si="5"/>
        <v>0</v>
      </c>
      <c r="Z32" s="76">
        <f t="shared" si="6"/>
        <v>0</v>
      </c>
      <c r="AA32" s="76">
        <f t="shared" si="6"/>
        <v>0</v>
      </c>
      <c r="AB32" s="76">
        <f t="shared" si="6"/>
        <v>0</v>
      </c>
      <c r="AC32" s="66">
        <f t="shared" si="7"/>
        <v>0</v>
      </c>
      <c r="AD32" s="67" t="str">
        <f t="shared" si="8"/>
        <v>AccelReached</v>
      </c>
      <c r="AE32" s="66">
        <f t="shared" si="9"/>
        <v>0</v>
      </c>
      <c r="AF32" s="68">
        <f t="shared" si="10"/>
        <v>0</v>
      </c>
      <c r="AG32" s="61">
        <f t="shared" si="11"/>
        <v>0</v>
      </c>
      <c r="AH32" s="62">
        <f t="shared" si="12"/>
        <v>0</v>
      </c>
      <c r="AI32" s="61">
        <f t="shared" si="47"/>
        <v>0</v>
      </c>
      <c r="AJ32" s="61">
        <f t="shared" si="13"/>
        <v>0</v>
      </c>
      <c r="AK32" s="69" t="str">
        <f t="shared" si="14"/>
        <v>AccelLimited</v>
      </c>
      <c r="AL32" s="61">
        <f t="shared" si="15"/>
        <v>0</v>
      </c>
      <c r="AM32" s="71">
        <f t="shared" si="16"/>
        <v>0</v>
      </c>
      <c r="AN32" s="64">
        <f t="shared" si="48"/>
        <v>0</v>
      </c>
      <c r="AO32" s="72">
        <f t="shared" si="17"/>
        <v>0</v>
      </c>
      <c r="AP32" s="79">
        <f t="shared" si="18"/>
        <v>0</v>
      </c>
      <c r="AQ32" s="77">
        <f t="shared" si="19"/>
        <v>0</v>
      </c>
      <c r="AR32" s="138"/>
      <c r="AS32" s="115">
        <v>0</v>
      </c>
      <c r="AT32" s="113"/>
      <c r="AU32" s="113"/>
      <c r="AV32" s="118">
        <f t="shared" si="70"/>
        <v>5</v>
      </c>
      <c r="AW32" s="117">
        <f t="shared" si="49"/>
        <v>0</v>
      </c>
      <c r="AX32" s="113">
        <f t="shared" si="20"/>
        <v>0</v>
      </c>
      <c r="AY32" s="113">
        <f t="shared" si="21"/>
        <v>0</v>
      </c>
      <c r="AZ32" s="118">
        <f t="shared" si="22"/>
        <v>5</v>
      </c>
      <c r="BA32" s="114">
        <f t="shared" si="23"/>
        <v>0</v>
      </c>
      <c r="BB32" s="113">
        <f t="shared" si="24"/>
        <v>0</v>
      </c>
      <c r="BC32" s="113">
        <f t="shared" si="50"/>
        <v>0</v>
      </c>
      <c r="BD32" s="118">
        <f t="shared" si="51"/>
        <v>5</v>
      </c>
      <c r="BE32" s="117">
        <f t="shared" si="25"/>
        <v>0</v>
      </c>
      <c r="BF32" s="113">
        <f t="shared" si="26"/>
        <v>0</v>
      </c>
      <c r="BG32" s="113">
        <f t="shared" si="27"/>
        <v>0</v>
      </c>
      <c r="BH32" s="118">
        <f t="shared" si="28"/>
        <v>5</v>
      </c>
      <c r="BI32" s="117">
        <f t="shared" si="29"/>
        <v>0</v>
      </c>
      <c r="BJ32" s="113">
        <f t="shared" si="52"/>
        <v>0</v>
      </c>
      <c r="BK32" s="113">
        <f t="shared" si="52"/>
        <v>0</v>
      </c>
      <c r="BL32" s="118">
        <f t="shared" si="30"/>
        <v>5</v>
      </c>
      <c r="BM32" s="117">
        <f t="shared" si="31"/>
        <v>0</v>
      </c>
      <c r="BN32" s="113">
        <f t="shared" si="32"/>
        <v>0</v>
      </c>
      <c r="BO32" s="113">
        <f t="shared" si="33"/>
        <v>0</v>
      </c>
      <c r="BP32" s="118">
        <f t="shared" si="34"/>
        <v>5</v>
      </c>
      <c r="BQ32" s="117">
        <f t="shared" si="35"/>
        <v>0</v>
      </c>
      <c r="BR32" s="113">
        <f t="shared" si="36"/>
        <v>0</v>
      </c>
      <c r="BS32" s="113">
        <f t="shared" si="37"/>
        <v>0</v>
      </c>
      <c r="BT32" s="118">
        <f t="shared" si="53"/>
        <v>5</v>
      </c>
      <c r="BU32" s="117">
        <f t="shared" si="38"/>
        <v>0</v>
      </c>
      <c r="BV32" s="113">
        <f t="shared" si="39"/>
        <v>0</v>
      </c>
      <c r="BW32" s="113">
        <f t="shared" si="40"/>
        <v>0</v>
      </c>
      <c r="BX32" s="118">
        <f t="shared" si="41"/>
        <v>5</v>
      </c>
      <c r="BY32" s="161"/>
      <c r="BZ32"/>
      <c r="CA32" s="114">
        <f t="shared" si="54"/>
        <v>5</v>
      </c>
      <c r="CB32" s="114">
        <f t="shared" si="55"/>
        <v>0</v>
      </c>
      <c r="CC32" s="114">
        <f t="shared" si="55"/>
        <v>0</v>
      </c>
      <c r="CD32" s="114">
        <f t="shared" si="55"/>
        <v>0</v>
      </c>
      <c r="CE32" s="114"/>
      <c r="CF32" s="113">
        <v>3</v>
      </c>
      <c r="CG32" s="113">
        <v>21</v>
      </c>
      <c r="CH32" s="113">
        <f t="shared" si="75"/>
        <v>22</v>
      </c>
      <c r="CI32" s="113">
        <f t="shared" si="75"/>
        <v>23</v>
      </c>
      <c r="CJ32" s="113">
        <f t="shared" si="75"/>
        <v>24</v>
      </c>
      <c r="CK32" s="113"/>
      <c r="CL32" s="162"/>
      <c r="CM32" s="162"/>
      <c r="CN32">
        <f t="shared" si="56"/>
        <v>0</v>
      </c>
      <c r="CO32" s="161"/>
      <c r="CP32">
        <f t="shared" si="43"/>
        <v>5</v>
      </c>
      <c r="CQ32"/>
      <c r="CR32"/>
      <c r="CS32"/>
      <c r="CT32" s="161">
        <f t="shared" si="57"/>
        <v>0</v>
      </c>
      <c r="CU32" s="161">
        <f t="shared" si="58"/>
        <v>0</v>
      </c>
      <c r="CV32" s="161">
        <f t="shared" si="59"/>
        <v>0</v>
      </c>
      <c r="CW32" s="161">
        <f t="shared" si="60"/>
        <v>0</v>
      </c>
      <c r="CX32" s="163">
        <f t="shared" si="61"/>
        <v>0</v>
      </c>
      <c r="CY32" s="161"/>
      <c r="CZ32" s="161">
        <f t="shared" si="62"/>
        <v>0</v>
      </c>
      <c r="DA32" s="161">
        <f t="shared" si="63"/>
        <v>0</v>
      </c>
      <c r="DB32" s="161">
        <f t="shared" si="64"/>
        <v>0</v>
      </c>
      <c r="DC32" s="161"/>
      <c r="DD32" s="161">
        <f t="shared" si="65"/>
        <v>0</v>
      </c>
      <c r="DE32" s="161">
        <f t="shared" si="71"/>
        <v>0</v>
      </c>
      <c r="DF32" s="161"/>
    </row>
    <row r="33" spans="1:110" s="42" customFormat="1" ht="13.8" thickBot="1" x14ac:dyDescent="0.3">
      <c r="A33" s="257">
        <v>0</v>
      </c>
      <c r="B33" s="41">
        <v>0</v>
      </c>
      <c r="C33" s="98" t="s">
        <v>213</v>
      </c>
      <c r="D33" s="171" t="s">
        <v>546</v>
      </c>
      <c r="E33" s="137" t="s">
        <v>422</v>
      </c>
      <c r="F33" s="132">
        <v>3500</v>
      </c>
      <c r="G33" s="132">
        <v>30000</v>
      </c>
      <c r="H33" s="148">
        <v>800000</v>
      </c>
      <c r="I33" s="151">
        <f t="shared" si="67"/>
        <v>0</v>
      </c>
      <c r="J33" s="139">
        <f t="shared" si="0"/>
        <v>0</v>
      </c>
      <c r="K33" s="139">
        <f t="shared" si="73"/>
        <v>0</v>
      </c>
      <c r="L33" s="133">
        <f t="shared" si="2"/>
        <v>0</v>
      </c>
      <c r="M33" s="80">
        <f t="shared" si="3"/>
        <v>0</v>
      </c>
      <c r="N33" s="322">
        <f t="shared" si="68"/>
        <v>0</v>
      </c>
      <c r="O33" s="323">
        <f t="shared" si="74"/>
        <v>0</v>
      </c>
      <c r="P33" s="323">
        <f t="shared" si="74"/>
        <v>0</v>
      </c>
      <c r="Q33" s="324">
        <f t="shared" si="72"/>
        <v>5</v>
      </c>
      <c r="R33" s="136"/>
      <c r="S33" s="102">
        <f t="shared" si="44"/>
        <v>0</v>
      </c>
      <c r="T33" s="77">
        <f t="shared" si="45"/>
        <v>0</v>
      </c>
      <c r="U33" s="77">
        <f t="shared" si="69"/>
        <v>0</v>
      </c>
      <c r="V33" s="75">
        <f>'Project description'!$I$6</f>
        <v>1.79</v>
      </c>
      <c r="W33" s="75">
        <f>VLOOKUP(C33,'Project description'!$H$21:$I$24,2,0)</f>
        <v>40000</v>
      </c>
      <c r="X33" s="74">
        <f t="shared" si="46"/>
        <v>0</v>
      </c>
      <c r="Y33" s="144">
        <f t="shared" si="5"/>
        <v>0</v>
      </c>
      <c r="Z33" s="76">
        <f t="shared" si="6"/>
        <v>0</v>
      </c>
      <c r="AA33" s="76">
        <f t="shared" si="6"/>
        <v>0</v>
      </c>
      <c r="AB33" s="76">
        <f t="shared" si="6"/>
        <v>0</v>
      </c>
      <c r="AC33" s="66">
        <f t="shared" si="7"/>
        <v>0</v>
      </c>
      <c r="AD33" s="67" t="str">
        <f t="shared" si="8"/>
        <v>AccelReached</v>
      </c>
      <c r="AE33" s="66">
        <f t="shared" si="9"/>
        <v>0</v>
      </c>
      <c r="AF33" s="68">
        <f t="shared" si="10"/>
        <v>0</v>
      </c>
      <c r="AG33" s="61">
        <f t="shared" si="11"/>
        <v>0</v>
      </c>
      <c r="AH33" s="62">
        <f t="shared" si="12"/>
        <v>0</v>
      </c>
      <c r="AI33" s="61">
        <f t="shared" si="47"/>
        <v>0</v>
      </c>
      <c r="AJ33" s="61">
        <f t="shared" si="13"/>
        <v>0</v>
      </c>
      <c r="AK33" s="69" t="str">
        <f t="shared" si="14"/>
        <v>AccelLimited</v>
      </c>
      <c r="AL33" s="61">
        <f t="shared" si="15"/>
        <v>0</v>
      </c>
      <c r="AM33" s="71">
        <f t="shared" si="16"/>
        <v>0</v>
      </c>
      <c r="AN33" s="64">
        <f t="shared" si="48"/>
        <v>0</v>
      </c>
      <c r="AO33" s="72">
        <f t="shared" si="17"/>
        <v>0</v>
      </c>
      <c r="AP33" s="79">
        <f t="shared" si="18"/>
        <v>0</v>
      </c>
      <c r="AQ33" s="77">
        <f t="shared" si="19"/>
        <v>0</v>
      </c>
      <c r="AR33" s="138"/>
      <c r="AS33" s="115">
        <v>0</v>
      </c>
      <c r="AT33" s="113"/>
      <c r="AU33" s="113"/>
      <c r="AV33" s="118">
        <f t="shared" si="70"/>
        <v>5</v>
      </c>
      <c r="AW33" s="117">
        <f t="shared" si="49"/>
        <v>0</v>
      </c>
      <c r="AX33" s="113">
        <f t="shared" si="20"/>
        <v>0</v>
      </c>
      <c r="AY33" s="113">
        <f t="shared" si="21"/>
        <v>0</v>
      </c>
      <c r="AZ33" s="118">
        <f t="shared" si="22"/>
        <v>5</v>
      </c>
      <c r="BA33" s="114">
        <f t="shared" si="23"/>
        <v>0</v>
      </c>
      <c r="BB33" s="113">
        <f t="shared" si="24"/>
        <v>0</v>
      </c>
      <c r="BC33" s="113">
        <f t="shared" si="50"/>
        <v>0</v>
      </c>
      <c r="BD33" s="118">
        <f t="shared" si="51"/>
        <v>5</v>
      </c>
      <c r="BE33" s="117">
        <f t="shared" si="25"/>
        <v>0</v>
      </c>
      <c r="BF33" s="113">
        <f t="shared" si="26"/>
        <v>0</v>
      </c>
      <c r="BG33" s="113">
        <f t="shared" si="27"/>
        <v>0</v>
      </c>
      <c r="BH33" s="118">
        <f t="shared" si="28"/>
        <v>5</v>
      </c>
      <c r="BI33" s="117">
        <f t="shared" si="29"/>
        <v>0</v>
      </c>
      <c r="BJ33" s="113">
        <f t="shared" si="52"/>
        <v>0</v>
      </c>
      <c r="BK33" s="113">
        <f t="shared" si="52"/>
        <v>0</v>
      </c>
      <c r="BL33" s="118">
        <f t="shared" si="30"/>
        <v>5</v>
      </c>
      <c r="BM33" s="117">
        <f t="shared" si="31"/>
        <v>0</v>
      </c>
      <c r="BN33" s="113">
        <f t="shared" si="32"/>
        <v>0</v>
      </c>
      <c r="BO33" s="113">
        <f t="shared" si="33"/>
        <v>0</v>
      </c>
      <c r="BP33" s="118">
        <f t="shared" si="34"/>
        <v>5</v>
      </c>
      <c r="BQ33" s="117">
        <f t="shared" si="35"/>
        <v>0</v>
      </c>
      <c r="BR33" s="113">
        <f t="shared" si="36"/>
        <v>0</v>
      </c>
      <c r="BS33" s="113">
        <f t="shared" si="37"/>
        <v>0</v>
      </c>
      <c r="BT33" s="118">
        <f t="shared" si="53"/>
        <v>5</v>
      </c>
      <c r="BU33" s="117">
        <f t="shared" si="38"/>
        <v>0</v>
      </c>
      <c r="BV33" s="113">
        <f t="shared" si="39"/>
        <v>0</v>
      </c>
      <c r="BW33" s="113">
        <f t="shared" si="40"/>
        <v>0</v>
      </c>
      <c r="BX33" s="118">
        <f t="shared" si="41"/>
        <v>5</v>
      </c>
      <c r="BY33" s="161"/>
      <c r="BZ33"/>
      <c r="CA33" s="114">
        <f t="shared" si="54"/>
        <v>5</v>
      </c>
      <c r="CB33" s="114">
        <f t="shared" si="55"/>
        <v>0</v>
      </c>
      <c r="CC33" s="114">
        <f t="shared" si="55"/>
        <v>0</v>
      </c>
      <c r="CD33" s="114">
        <f t="shared" si="55"/>
        <v>0</v>
      </c>
      <c r="CE33" s="114"/>
      <c r="CF33" s="113">
        <v>3</v>
      </c>
      <c r="CG33" s="113">
        <v>25</v>
      </c>
      <c r="CH33" s="113">
        <f t="shared" si="75"/>
        <v>26</v>
      </c>
      <c r="CI33" s="113">
        <f t="shared" si="75"/>
        <v>27</v>
      </c>
      <c r="CJ33" s="113">
        <f t="shared" si="75"/>
        <v>28</v>
      </c>
      <c r="CK33" s="113"/>
      <c r="CL33" s="162"/>
      <c r="CM33" s="162"/>
      <c r="CN33">
        <f t="shared" si="56"/>
        <v>0</v>
      </c>
      <c r="CO33" s="161"/>
      <c r="CP33">
        <f t="shared" si="43"/>
        <v>5</v>
      </c>
      <c r="CQ33"/>
      <c r="CR33"/>
      <c r="CS33"/>
      <c r="CT33" s="161">
        <f t="shared" si="57"/>
        <v>0</v>
      </c>
      <c r="CU33" s="161">
        <f t="shared" si="58"/>
        <v>0</v>
      </c>
      <c r="CV33" s="161">
        <f t="shared" si="59"/>
        <v>0</v>
      </c>
      <c r="CW33" s="161">
        <f t="shared" si="60"/>
        <v>0</v>
      </c>
      <c r="CX33" s="163">
        <f t="shared" si="61"/>
        <v>0</v>
      </c>
      <c r="CY33" s="161"/>
      <c r="CZ33" s="161">
        <f t="shared" si="62"/>
        <v>0</v>
      </c>
      <c r="DA33" s="161">
        <f t="shared" si="63"/>
        <v>0</v>
      </c>
      <c r="DB33" s="161">
        <f t="shared" si="64"/>
        <v>0</v>
      </c>
      <c r="DC33" s="161"/>
      <c r="DD33" s="161">
        <f t="shared" si="65"/>
        <v>0</v>
      </c>
      <c r="DE33" s="161">
        <f t="shared" si="71"/>
        <v>0</v>
      </c>
      <c r="DF33" s="161"/>
    </row>
    <row r="34" spans="1:110" s="42" customFormat="1" ht="13.8" thickBot="1" x14ac:dyDescent="0.3">
      <c r="A34" s="487">
        <v>0</v>
      </c>
      <c r="B34" s="307">
        <v>0</v>
      </c>
      <c r="C34" s="309" t="s">
        <v>213</v>
      </c>
      <c r="D34" s="308" t="s">
        <v>546</v>
      </c>
      <c r="E34" s="310" t="s">
        <v>422</v>
      </c>
      <c r="F34" s="311">
        <v>3500</v>
      </c>
      <c r="G34" s="311">
        <v>30000</v>
      </c>
      <c r="H34" s="312">
        <v>800000</v>
      </c>
      <c r="I34" s="313">
        <f t="shared" si="67"/>
        <v>0</v>
      </c>
      <c r="J34" s="314">
        <f t="shared" si="0"/>
        <v>0</v>
      </c>
      <c r="K34" s="139">
        <f t="shared" si="73"/>
        <v>0</v>
      </c>
      <c r="L34" s="133">
        <f t="shared" si="2"/>
        <v>0</v>
      </c>
      <c r="M34" s="80">
        <f t="shared" si="3"/>
        <v>0</v>
      </c>
      <c r="N34" s="319">
        <f t="shared" si="68"/>
        <v>0</v>
      </c>
      <c r="O34" s="320">
        <f t="shared" si="74"/>
        <v>0</v>
      </c>
      <c r="P34" s="320">
        <f t="shared" si="74"/>
        <v>0</v>
      </c>
      <c r="Q34" s="321">
        <f t="shared" si="72"/>
        <v>5</v>
      </c>
      <c r="R34" s="136"/>
      <c r="S34" s="102">
        <f t="shared" si="44"/>
        <v>0</v>
      </c>
      <c r="T34" s="77">
        <f t="shared" si="45"/>
        <v>0</v>
      </c>
      <c r="U34" s="77">
        <f t="shared" si="69"/>
        <v>0</v>
      </c>
      <c r="V34" s="75">
        <f>'Project description'!$I$6</f>
        <v>1.79</v>
      </c>
      <c r="W34" s="75">
        <f>VLOOKUP(C34,'Project description'!$H$21:$I$24,2,0)</f>
        <v>40000</v>
      </c>
      <c r="X34" s="74">
        <f t="shared" si="46"/>
        <v>0</v>
      </c>
      <c r="Y34" s="144">
        <f t="shared" si="5"/>
        <v>0</v>
      </c>
      <c r="Z34" s="76">
        <f t="shared" si="6"/>
        <v>0</v>
      </c>
      <c r="AA34" s="76">
        <f t="shared" si="6"/>
        <v>0</v>
      </c>
      <c r="AB34" s="76">
        <f t="shared" si="6"/>
        <v>0</v>
      </c>
      <c r="AC34" s="66">
        <f t="shared" si="7"/>
        <v>0</v>
      </c>
      <c r="AD34" s="67" t="str">
        <f t="shared" si="8"/>
        <v>AccelReached</v>
      </c>
      <c r="AE34" s="66">
        <f t="shared" si="9"/>
        <v>0</v>
      </c>
      <c r="AF34" s="68">
        <f t="shared" si="10"/>
        <v>0</v>
      </c>
      <c r="AG34" s="61">
        <f t="shared" si="11"/>
        <v>0</v>
      </c>
      <c r="AH34" s="62">
        <f t="shared" si="12"/>
        <v>0</v>
      </c>
      <c r="AI34" s="61">
        <f t="shared" si="47"/>
        <v>0</v>
      </c>
      <c r="AJ34" s="61">
        <f t="shared" si="13"/>
        <v>0</v>
      </c>
      <c r="AK34" s="69" t="str">
        <f t="shared" si="14"/>
        <v>AccelLimited</v>
      </c>
      <c r="AL34" s="61">
        <f t="shared" si="15"/>
        <v>0</v>
      </c>
      <c r="AM34" s="71">
        <f t="shared" si="16"/>
        <v>0</v>
      </c>
      <c r="AN34" s="64">
        <f t="shared" si="48"/>
        <v>0</v>
      </c>
      <c r="AO34" s="72">
        <f t="shared" si="17"/>
        <v>0</v>
      </c>
      <c r="AP34" s="79">
        <f t="shared" si="18"/>
        <v>0</v>
      </c>
      <c r="AQ34" s="77">
        <f t="shared" si="19"/>
        <v>0</v>
      </c>
      <c r="AR34" s="138"/>
      <c r="AS34" s="115">
        <v>0</v>
      </c>
      <c r="AT34" s="113"/>
      <c r="AU34" s="113"/>
      <c r="AV34" s="118">
        <f t="shared" si="70"/>
        <v>5</v>
      </c>
      <c r="AW34" s="117">
        <f t="shared" si="49"/>
        <v>0</v>
      </c>
      <c r="AX34" s="113">
        <f t="shared" si="20"/>
        <v>0</v>
      </c>
      <c r="AY34" s="113">
        <f t="shared" si="21"/>
        <v>0</v>
      </c>
      <c r="AZ34" s="118">
        <f t="shared" si="22"/>
        <v>5</v>
      </c>
      <c r="BA34" s="114">
        <f t="shared" si="23"/>
        <v>0</v>
      </c>
      <c r="BB34" s="113">
        <f t="shared" si="24"/>
        <v>0</v>
      </c>
      <c r="BC34" s="113">
        <f t="shared" si="50"/>
        <v>0</v>
      </c>
      <c r="BD34" s="118">
        <f t="shared" si="51"/>
        <v>5</v>
      </c>
      <c r="BE34" s="117">
        <f t="shared" si="25"/>
        <v>0</v>
      </c>
      <c r="BF34" s="113">
        <f t="shared" si="26"/>
        <v>0</v>
      </c>
      <c r="BG34" s="113">
        <f t="shared" si="27"/>
        <v>0</v>
      </c>
      <c r="BH34" s="118">
        <f t="shared" si="28"/>
        <v>5</v>
      </c>
      <c r="BI34" s="117">
        <f t="shared" si="29"/>
        <v>0</v>
      </c>
      <c r="BJ34" s="113">
        <f t="shared" si="52"/>
        <v>0</v>
      </c>
      <c r="BK34" s="113">
        <f t="shared" si="52"/>
        <v>0</v>
      </c>
      <c r="BL34" s="118">
        <f t="shared" si="30"/>
        <v>5</v>
      </c>
      <c r="BM34" s="117">
        <f t="shared" si="31"/>
        <v>0</v>
      </c>
      <c r="BN34" s="113">
        <f t="shared" si="32"/>
        <v>0</v>
      </c>
      <c r="BO34" s="113">
        <f t="shared" si="33"/>
        <v>0</v>
      </c>
      <c r="BP34" s="118">
        <f t="shared" si="34"/>
        <v>5</v>
      </c>
      <c r="BQ34" s="117">
        <f t="shared" si="35"/>
        <v>0</v>
      </c>
      <c r="BR34" s="113">
        <f t="shared" si="36"/>
        <v>0</v>
      </c>
      <c r="BS34" s="113">
        <f t="shared" si="37"/>
        <v>0</v>
      </c>
      <c r="BT34" s="118">
        <f t="shared" si="53"/>
        <v>5</v>
      </c>
      <c r="BU34" s="117">
        <f t="shared" si="38"/>
        <v>0</v>
      </c>
      <c r="BV34" s="113">
        <f t="shared" si="39"/>
        <v>0</v>
      </c>
      <c r="BW34" s="113">
        <f t="shared" si="40"/>
        <v>0</v>
      </c>
      <c r="BX34" s="118">
        <f t="shared" si="41"/>
        <v>5</v>
      </c>
      <c r="BY34" s="161"/>
      <c r="BZ34"/>
      <c r="CA34" s="114">
        <f t="shared" si="54"/>
        <v>5</v>
      </c>
      <c r="CB34" s="114">
        <f t="shared" si="55"/>
        <v>0</v>
      </c>
      <c r="CC34" s="114">
        <f t="shared" si="55"/>
        <v>0</v>
      </c>
      <c r="CD34" s="114">
        <f t="shared" si="55"/>
        <v>0</v>
      </c>
      <c r="CE34" s="114"/>
      <c r="CF34" s="113">
        <v>3</v>
      </c>
      <c r="CG34" s="113">
        <v>29</v>
      </c>
      <c r="CH34" s="113">
        <f t="shared" si="75"/>
        <v>30</v>
      </c>
      <c r="CI34" s="113">
        <f t="shared" si="75"/>
        <v>31</v>
      </c>
      <c r="CJ34" s="113">
        <f t="shared" si="75"/>
        <v>32</v>
      </c>
      <c r="CK34" s="113"/>
      <c r="CL34" s="162"/>
      <c r="CM34" s="162"/>
      <c r="CN34">
        <f t="shared" si="56"/>
        <v>0</v>
      </c>
      <c r="CO34" s="161"/>
      <c r="CP34">
        <f t="shared" si="43"/>
        <v>5</v>
      </c>
      <c r="CQ34"/>
      <c r="CR34"/>
      <c r="CS34"/>
      <c r="CT34" s="161">
        <f t="shared" si="57"/>
        <v>0</v>
      </c>
      <c r="CU34" s="161">
        <f t="shared" si="58"/>
        <v>0</v>
      </c>
      <c r="CV34" s="161">
        <f t="shared" si="59"/>
        <v>0</v>
      </c>
      <c r="CW34" s="161">
        <f t="shared" si="60"/>
        <v>0</v>
      </c>
      <c r="CX34" s="163">
        <f t="shared" si="61"/>
        <v>0</v>
      </c>
      <c r="CY34" s="161"/>
      <c r="CZ34" s="161">
        <f t="shared" si="62"/>
        <v>0</v>
      </c>
      <c r="DA34" s="161">
        <f t="shared" si="63"/>
        <v>0</v>
      </c>
      <c r="DB34" s="161">
        <f t="shared" si="64"/>
        <v>0</v>
      </c>
      <c r="DC34" s="161"/>
      <c r="DD34" s="161">
        <f t="shared" si="65"/>
        <v>0</v>
      </c>
      <c r="DE34" s="161">
        <f t="shared" si="71"/>
        <v>0</v>
      </c>
      <c r="DF34" s="161"/>
    </row>
    <row r="35" spans="1:110" s="42" customFormat="1" ht="13.8" thickBot="1" x14ac:dyDescent="0.3">
      <c r="A35" s="257">
        <v>0</v>
      </c>
      <c r="B35" s="41">
        <v>0</v>
      </c>
      <c r="C35" s="98" t="s">
        <v>213</v>
      </c>
      <c r="D35" s="171" t="s">
        <v>546</v>
      </c>
      <c r="E35" s="137" t="s">
        <v>422</v>
      </c>
      <c r="F35" s="132">
        <v>3500</v>
      </c>
      <c r="G35" s="132">
        <v>30000</v>
      </c>
      <c r="H35" s="148">
        <v>800000</v>
      </c>
      <c r="I35" s="151">
        <f t="shared" si="67"/>
        <v>0</v>
      </c>
      <c r="J35" s="139">
        <f t="shared" si="0"/>
        <v>0</v>
      </c>
      <c r="K35" s="139">
        <f t="shared" si="73"/>
        <v>0</v>
      </c>
      <c r="L35" s="133">
        <f t="shared" si="2"/>
        <v>0</v>
      </c>
      <c r="M35" s="80">
        <f t="shared" si="3"/>
        <v>0</v>
      </c>
      <c r="N35" s="322">
        <f t="shared" si="68"/>
        <v>0</v>
      </c>
      <c r="O35" s="323">
        <f t="shared" si="74"/>
        <v>0</v>
      </c>
      <c r="P35" s="323">
        <f t="shared" si="74"/>
        <v>0</v>
      </c>
      <c r="Q35" s="324">
        <f t="shared" si="72"/>
        <v>5</v>
      </c>
      <c r="R35" s="136"/>
      <c r="S35" s="102">
        <f t="shared" si="44"/>
        <v>0</v>
      </c>
      <c r="T35" s="77">
        <f t="shared" si="45"/>
        <v>0</v>
      </c>
      <c r="U35" s="77">
        <f t="shared" si="69"/>
        <v>0</v>
      </c>
      <c r="V35" s="75">
        <f>'Project description'!$I$6</f>
        <v>1.79</v>
      </c>
      <c r="W35" s="75">
        <f>VLOOKUP(C35,'Project description'!$H$21:$I$24,2,0)</f>
        <v>40000</v>
      </c>
      <c r="X35" s="74">
        <f t="shared" si="46"/>
        <v>0</v>
      </c>
      <c r="Y35" s="144">
        <f t="shared" si="5"/>
        <v>0</v>
      </c>
      <c r="Z35" s="76">
        <f t="shared" si="6"/>
        <v>0</v>
      </c>
      <c r="AA35" s="76">
        <f t="shared" si="6"/>
        <v>0</v>
      </c>
      <c r="AB35" s="76">
        <f t="shared" si="6"/>
        <v>0</v>
      </c>
      <c r="AC35" s="66">
        <f t="shared" si="7"/>
        <v>0</v>
      </c>
      <c r="AD35" s="67" t="str">
        <f t="shared" si="8"/>
        <v>AccelReached</v>
      </c>
      <c r="AE35" s="66">
        <f t="shared" si="9"/>
        <v>0</v>
      </c>
      <c r="AF35" s="68">
        <f t="shared" si="10"/>
        <v>0</v>
      </c>
      <c r="AG35" s="61">
        <f t="shared" si="11"/>
        <v>0</v>
      </c>
      <c r="AH35" s="62">
        <f t="shared" si="12"/>
        <v>0</v>
      </c>
      <c r="AI35" s="61">
        <f t="shared" si="47"/>
        <v>0</v>
      </c>
      <c r="AJ35" s="61">
        <f t="shared" si="13"/>
        <v>0</v>
      </c>
      <c r="AK35" s="69" t="str">
        <f t="shared" si="14"/>
        <v>AccelLimited</v>
      </c>
      <c r="AL35" s="61">
        <f t="shared" si="15"/>
        <v>0</v>
      </c>
      <c r="AM35" s="71">
        <f t="shared" si="16"/>
        <v>0</v>
      </c>
      <c r="AN35" s="64">
        <f t="shared" si="48"/>
        <v>0</v>
      </c>
      <c r="AO35" s="72">
        <f t="shared" si="17"/>
        <v>0</v>
      </c>
      <c r="AP35" s="79">
        <f t="shared" si="18"/>
        <v>0</v>
      </c>
      <c r="AQ35" s="77">
        <f t="shared" si="19"/>
        <v>0</v>
      </c>
      <c r="AR35" s="138"/>
      <c r="AS35" s="115">
        <v>0</v>
      </c>
      <c r="AT35" s="113"/>
      <c r="AU35" s="113"/>
      <c r="AV35" s="118">
        <f t="shared" si="70"/>
        <v>5</v>
      </c>
      <c r="AW35" s="117">
        <f t="shared" si="49"/>
        <v>0</v>
      </c>
      <c r="AX35" s="113">
        <f t="shared" si="20"/>
        <v>0</v>
      </c>
      <c r="AY35" s="113">
        <f t="shared" si="21"/>
        <v>0</v>
      </c>
      <c r="AZ35" s="118">
        <f t="shared" si="22"/>
        <v>5</v>
      </c>
      <c r="BA35" s="114">
        <f t="shared" si="23"/>
        <v>0</v>
      </c>
      <c r="BB35" s="113">
        <f t="shared" si="24"/>
        <v>0</v>
      </c>
      <c r="BC35" s="113">
        <f t="shared" si="50"/>
        <v>0</v>
      </c>
      <c r="BD35" s="118">
        <f t="shared" si="51"/>
        <v>5</v>
      </c>
      <c r="BE35" s="117">
        <f t="shared" si="25"/>
        <v>0</v>
      </c>
      <c r="BF35" s="113">
        <f t="shared" si="26"/>
        <v>0</v>
      </c>
      <c r="BG35" s="113">
        <f t="shared" si="27"/>
        <v>0</v>
      </c>
      <c r="BH35" s="118">
        <f t="shared" si="28"/>
        <v>5</v>
      </c>
      <c r="BI35" s="117">
        <f t="shared" si="29"/>
        <v>0</v>
      </c>
      <c r="BJ35" s="113">
        <f t="shared" si="52"/>
        <v>0</v>
      </c>
      <c r="BK35" s="113">
        <f t="shared" si="52"/>
        <v>0</v>
      </c>
      <c r="BL35" s="118">
        <f t="shared" si="30"/>
        <v>5</v>
      </c>
      <c r="BM35" s="117">
        <f t="shared" si="31"/>
        <v>0</v>
      </c>
      <c r="BN35" s="113">
        <f t="shared" si="32"/>
        <v>0</v>
      </c>
      <c r="BO35" s="113">
        <f t="shared" si="33"/>
        <v>0</v>
      </c>
      <c r="BP35" s="118">
        <f t="shared" si="34"/>
        <v>5</v>
      </c>
      <c r="BQ35" s="117">
        <f t="shared" si="35"/>
        <v>0</v>
      </c>
      <c r="BR35" s="113">
        <f t="shared" si="36"/>
        <v>0</v>
      </c>
      <c r="BS35" s="113">
        <f t="shared" si="37"/>
        <v>0</v>
      </c>
      <c r="BT35" s="118">
        <f t="shared" si="53"/>
        <v>5</v>
      </c>
      <c r="BU35" s="117">
        <f t="shared" si="38"/>
        <v>0</v>
      </c>
      <c r="BV35" s="113">
        <f t="shared" si="39"/>
        <v>0</v>
      </c>
      <c r="BW35" s="113">
        <f t="shared" si="40"/>
        <v>0</v>
      </c>
      <c r="BX35" s="118">
        <f t="shared" si="41"/>
        <v>5</v>
      </c>
      <c r="BY35" s="161"/>
      <c r="BZ35"/>
      <c r="CA35" s="114">
        <f t="shared" si="54"/>
        <v>5</v>
      </c>
      <c r="CB35" s="114">
        <f t="shared" si="55"/>
        <v>0</v>
      </c>
      <c r="CC35" s="114">
        <f t="shared" si="55"/>
        <v>0</v>
      </c>
      <c r="CD35" s="114">
        <f t="shared" si="55"/>
        <v>0</v>
      </c>
      <c r="CE35" s="114"/>
      <c r="CF35" s="113">
        <v>4</v>
      </c>
      <c r="CG35" s="113">
        <v>1</v>
      </c>
      <c r="CH35" s="113">
        <f t="shared" si="75"/>
        <v>2</v>
      </c>
      <c r="CI35" s="113">
        <f t="shared" si="75"/>
        <v>3</v>
      </c>
      <c r="CJ35" s="113">
        <f t="shared" si="75"/>
        <v>4</v>
      </c>
      <c r="CK35" s="113"/>
      <c r="CL35" s="162"/>
      <c r="CM35" s="162"/>
      <c r="CN35">
        <f t="shared" si="56"/>
        <v>0</v>
      </c>
      <c r="CO35" s="161"/>
      <c r="CP35">
        <f t="shared" si="43"/>
        <v>5</v>
      </c>
      <c r="CQ35"/>
      <c r="CR35"/>
      <c r="CS35"/>
      <c r="CT35" s="161">
        <f t="shared" si="57"/>
        <v>0</v>
      </c>
      <c r="CU35" s="161">
        <f t="shared" si="58"/>
        <v>0</v>
      </c>
      <c r="CV35" s="161">
        <f t="shared" si="59"/>
        <v>0</v>
      </c>
      <c r="CW35" s="161">
        <f t="shared" si="60"/>
        <v>0</v>
      </c>
      <c r="CX35" s="163">
        <f t="shared" si="61"/>
        <v>0</v>
      </c>
      <c r="CY35" s="161"/>
      <c r="CZ35" s="161">
        <f t="shared" si="62"/>
        <v>0</v>
      </c>
      <c r="DA35" s="161">
        <f t="shared" si="63"/>
        <v>0</v>
      </c>
      <c r="DB35" s="161">
        <f t="shared" si="64"/>
        <v>0</v>
      </c>
      <c r="DC35" s="161"/>
      <c r="DD35" s="161">
        <f t="shared" si="65"/>
        <v>0</v>
      </c>
      <c r="DE35" s="161">
        <f t="shared" si="71"/>
        <v>0</v>
      </c>
      <c r="DF35" s="161"/>
    </row>
    <row r="36" spans="1:110" s="42" customFormat="1" ht="13.8" thickBot="1" x14ac:dyDescent="0.3">
      <c r="A36" s="487">
        <v>0</v>
      </c>
      <c r="B36" s="307">
        <v>0</v>
      </c>
      <c r="C36" s="309" t="s">
        <v>213</v>
      </c>
      <c r="D36" s="308" t="s">
        <v>546</v>
      </c>
      <c r="E36" s="310" t="s">
        <v>422</v>
      </c>
      <c r="F36" s="311">
        <v>3500</v>
      </c>
      <c r="G36" s="311">
        <v>30000</v>
      </c>
      <c r="H36" s="312">
        <v>800000</v>
      </c>
      <c r="I36" s="313">
        <f t="shared" si="67"/>
        <v>0</v>
      </c>
      <c r="J36" s="314">
        <f t="shared" si="0"/>
        <v>0</v>
      </c>
      <c r="K36" s="139">
        <f t="shared" si="73"/>
        <v>0</v>
      </c>
      <c r="L36" s="133">
        <f t="shared" si="2"/>
        <v>0</v>
      </c>
      <c r="M36" s="80">
        <f t="shared" si="3"/>
        <v>0</v>
      </c>
      <c r="N36" s="319">
        <f t="shared" si="68"/>
        <v>0</v>
      </c>
      <c r="O36" s="320">
        <f t="shared" si="74"/>
        <v>0</v>
      </c>
      <c r="P36" s="320">
        <f t="shared" si="74"/>
        <v>0</v>
      </c>
      <c r="Q36" s="321">
        <f t="shared" si="72"/>
        <v>5</v>
      </c>
      <c r="R36" s="136"/>
      <c r="S36" s="102">
        <f t="shared" si="44"/>
        <v>0</v>
      </c>
      <c r="T36" s="77">
        <f t="shared" si="45"/>
        <v>0</v>
      </c>
      <c r="U36" s="77">
        <f t="shared" si="69"/>
        <v>0</v>
      </c>
      <c r="V36" s="75">
        <f>'Project description'!$I$6</f>
        <v>1.79</v>
      </c>
      <c r="W36" s="75">
        <f>VLOOKUP(C36,'Project description'!$H$21:$I$24,2,0)</f>
        <v>40000</v>
      </c>
      <c r="X36" s="74">
        <f t="shared" si="46"/>
        <v>0</v>
      </c>
      <c r="Y36" s="144">
        <f t="shared" si="5"/>
        <v>0</v>
      </c>
      <c r="Z36" s="76">
        <f t="shared" si="6"/>
        <v>0</v>
      </c>
      <c r="AA36" s="76">
        <f t="shared" si="6"/>
        <v>0</v>
      </c>
      <c r="AB36" s="76">
        <f t="shared" si="6"/>
        <v>0</v>
      </c>
      <c r="AC36" s="66">
        <f t="shared" si="7"/>
        <v>0</v>
      </c>
      <c r="AD36" s="67" t="str">
        <f t="shared" si="8"/>
        <v>AccelReached</v>
      </c>
      <c r="AE36" s="66">
        <f t="shared" si="9"/>
        <v>0</v>
      </c>
      <c r="AF36" s="68">
        <f t="shared" si="10"/>
        <v>0</v>
      </c>
      <c r="AG36" s="61">
        <f t="shared" si="11"/>
        <v>0</v>
      </c>
      <c r="AH36" s="62">
        <f t="shared" si="12"/>
        <v>0</v>
      </c>
      <c r="AI36" s="61">
        <f t="shared" si="47"/>
        <v>0</v>
      </c>
      <c r="AJ36" s="61">
        <f t="shared" si="13"/>
        <v>0</v>
      </c>
      <c r="AK36" s="69" t="str">
        <f t="shared" si="14"/>
        <v>AccelLimited</v>
      </c>
      <c r="AL36" s="61">
        <f t="shared" si="15"/>
        <v>0</v>
      </c>
      <c r="AM36" s="71">
        <f t="shared" si="16"/>
        <v>0</v>
      </c>
      <c r="AN36" s="64">
        <f t="shared" si="48"/>
        <v>0</v>
      </c>
      <c r="AO36" s="72">
        <f t="shared" si="17"/>
        <v>0</v>
      </c>
      <c r="AP36" s="79">
        <f t="shared" si="18"/>
        <v>0</v>
      </c>
      <c r="AQ36" s="77">
        <f t="shared" si="19"/>
        <v>0</v>
      </c>
      <c r="AR36" s="138"/>
      <c r="AS36" s="115">
        <v>0</v>
      </c>
      <c r="AT36" s="113"/>
      <c r="AU36" s="113"/>
      <c r="AV36" s="118">
        <f t="shared" si="70"/>
        <v>5</v>
      </c>
      <c r="AW36" s="117">
        <f t="shared" si="49"/>
        <v>0</v>
      </c>
      <c r="AX36" s="113">
        <f t="shared" si="20"/>
        <v>0</v>
      </c>
      <c r="AY36" s="113">
        <f t="shared" si="21"/>
        <v>0</v>
      </c>
      <c r="AZ36" s="118">
        <f t="shared" si="22"/>
        <v>5</v>
      </c>
      <c r="BA36" s="114">
        <f t="shared" si="23"/>
        <v>0</v>
      </c>
      <c r="BB36" s="113">
        <f t="shared" si="24"/>
        <v>0</v>
      </c>
      <c r="BC36" s="113">
        <f t="shared" si="50"/>
        <v>0</v>
      </c>
      <c r="BD36" s="118">
        <f t="shared" si="51"/>
        <v>5</v>
      </c>
      <c r="BE36" s="117">
        <f t="shared" si="25"/>
        <v>0</v>
      </c>
      <c r="BF36" s="113">
        <f t="shared" si="26"/>
        <v>0</v>
      </c>
      <c r="BG36" s="113">
        <f t="shared" si="27"/>
        <v>0</v>
      </c>
      <c r="BH36" s="118">
        <f t="shared" si="28"/>
        <v>5</v>
      </c>
      <c r="BI36" s="117">
        <f t="shared" si="29"/>
        <v>0</v>
      </c>
      <c r="BJ36" s="113">
        <f t="shared" si="52"/>
        <v>0</v>
      </c>
      <c r="BK36" s="113">
        <f t="shared" si="52"/>
        <v>0</v>
      </c>
      <c r="BL36" s="118">
        <f t="shared" si="30"/>
        <v>5</v>
      </c>
      <c r="BM36" s="117">
        <f t="shared" si="31"/>
        <v>0</v>
      </c>
      <c r="BN36" s="113">
        <f t="shared" si="32"/>
        <v>0</v>
      </c>
      <c r="BO36" s="113">
        <f t="shared" si="33"/>
        <v>0</v>
      </c>
      <c r="BP36" s="118">
        <f t="shared" si="34"/>
        <v>5</v>
      </c>
      <c r="BQ36" s="117">
        <f t="shared" si="35"/>
        <v>0</v>
      </c>
      <c r="BR36" s="113">
        <f t="shared" si="36"/>
        <v>0</v>
      </c>
      <c r="BS36" s="113">
        <f t="shared" si="37"/>
        <v>0</v>
      </c>
      <c r="BT36" s="118">
        <f t="shared" si="53"/>
        <v>5</v>
      </c>
      <c r="BU36" s="117">
        <f t="shared" si="38"/>
        <v>0</v>
      </c>
      <c r="BV36" s="113">
        <f t="shared" si="39"/>
        <v>0</v>
      </c>
      <c r="BW36" s="113">
        <f t="shared" si="40"/>
        <v>0</v>
      </c>
      <c r="BX36" s="118">
        <f t="shared" si="41"/>
        <v>5</v>
      </c>
      <c r="BY36" s="161"/>
      <c r="BZ36"/>
      <c r="CA36" s="114">
        <f t="shared" si="54"/>
        <v>5</v>
      </c>
      <c r="CB36" s="114">
        <f t="shared" si="55"/>
        <v>0</v>
      </c>
      <c r="CC36" s="114">
        <f t="shared" si="55"/>
        <v>0</v>
      </c>
      <c r="CD36" s="114">
        <f t="shared" si="55"/>
        <v>0</v>
      </c>
      <c r="CE36" s="114"/>
      <c r="CF36" s="113">
        <v>4</v>
      </c>
      <c r="CG36" s="113">
        <v>5</v>
      </c>
      <c r="CH36" s="113">
        <f t="shared" si="75"/>
        <v>6</v>
      </c>
      <c r="CI36" s="113">
        <f t="shared" si="75"/>
        <v>7</v>
      </c>
      <c r="CJ36" s="113">
        <f t="shared" si="75"/>
        <v>8</v>
      </c>
      <c r="CK36" s="113"/>
      <c r="CL36" s="162"/>
      <c r="CM36" s="162"/>
      <c r="CN36">
        <f t="shared" si="56"/>
        <v>0</v>
      </c>
      <c r="CO36" s="161"/>
      <c r="CP36">
        <f t="shared" si="43"/>
        <v>5</v>
      </c>
      <c r="CQ36"/>
      <c r="CR36"/>
      <c r="CS36"/>
      <c r="CT36" s="161">
        <f t="shared" si="57"/>
        <v>0</v>
      </c>
      <c r="CU36" s="161">
        <f t="shared" si="58"/>
        <v>0</v>
      </c>
      <c r="CV36" s="161">
        <f t="shared" si="59"/>
        <v>0</v>
      </c>
      <c r="CW36" s="161">
        <f t="shared" si="60"/>
        <v>0</v>
      </c>
      <c r="CX36" s="163">
        <f t="shared" si="61"/>
        <v>0</v>
      </c>
      <c r="CY36" s="161"/>
      <c r="CZ36" s="161">
        <f t="shared" si="62"/>
        <v>0</v>
      </c>
      <c r="DA36" s="161">
        <f t="shared" si="63"/>
        <v>0</v>
      </c>
      <c r="DB36" s="161">
        <f t="shared" si="64"/>
        <v>0</v>
      </c>
      <c r="DC36" s="161"/>
      <c r="DD36" s="161">
        <f t="shared" si="65"/>
        <v>0</v>
      </c>
      <c r="DE36" s="161">
        <f t="shared" si="71"/>
        <v>0</v>
      </c>
      <c r="DF36" s="161"/>
    </row>
    <row r="37" spans="1:110" s="42" customFormat="1" ht="13.8" thickBot="1" x14ac:dyDescent="0.3">
      <c r="A37" s="257">
        <v>0</v>
      </c>
      <c r="B37" s="41">
        <v>0</v>
      </c>
      <c r="C37" s="98" t="s">
        <v>213</v>
      </c>
      <c r="D37" s="171" t="s">
        <v>546</v>
      </c>
      <c r="E37" s="137" t="s">
        <v>422</v>
      </c>
      <c r="F37" s="132">
        <v>3500</v>
      </c>
      <c r="G37" s="132">
        <v>30000</v>
      </c>
      <c r="H37" s="148">
        <v>800000</v>
      </c>
      <c r="I37" s="151">
        <f t="shared" si="67"/>
        <v>0</v>
      </c>
      <c r="J37" s="139">
        <f t="shared" si="0"/>
        <v>0</v>
      </c>
      <c r="K37" s="139">
        <f t="shared" si="73"/>
        <v>0</v>
      </c>
      <c r="L37" s="133">
        <f t="shared" si="2"/>
        <v>0</v>
      </c>
      <c r="M37" s="80">
        <f t="shared" si="3"/>
        <v>0</v>
      </c>
      <c r="N37" s="322">
        <f t="shared" si="68"/>
        <v>0</v>
      </c>
      <c r="O37" s="323">
        <f t="shared" si="74"/>
        <v>0</v>
      </c>
      <c r="P37" s="323">
        <f t="shared" si="74"/>
        <v>0</v>
      </c>
      <c r="Q37" s="324">
        <f t="shared" si="72"/>
        <v>5</v>
      </c>
      <c r="R37" s="136"/>
      <c r="S37" s="102">
        <f t="shared" si="44"/>
        <v>0</v>
      </c>
      <c r="T37" s="77">
        <f t="shared" si="45"/>
        <v>0</v>
      </c>
      <c r="U37" s="77">
        <f t="shared" si="69"/>
        <v>0</v>
      </c>
      <c r="V37" s="75">
        <f>'Project description'!$I$6</f>
        <v>1.79</v>
      </c>
      <c r="W37" s="75">
        <f>VLOOKUP(C37,'Project description'!$H$21:$I$24,2,0)</f>
        <v>40000</v>
      </c>
      <c r="X37" s="74">
        <f t="shared" si="46"/>
        <v>0</v>
      </c>
      <c r="Y37" s="144">
        <f t="shared" si="5"/>
        <v>0</v>
      </c>
      <c r="Z37" s="76">
        <f t="shared" si="6"/>
        <v>0</v>
      </c>
      <c r="AA37" s="76">
        <f t="shared" si="6"/>
        <v>0</v>
      </c>
      <c r="AB37" s="76">
        <f t="shared" si="6"/>
        <v>0</v>
      </c>
      <c r="AC37" s="66">
        <f t="shared" si="7"/>
        <v>0</v>
      </c>
      <c r="AD37" s="67" t="str">
        <f t="shared" si="8"/>
        <v>AccelReached</v>
      </c>
      <c r="AE37" s="66">
        <f t="shared" si="9"/>
        <v>0</v>
      </c>
      <c r="AF37" s="68">
        <f t="shared" si="10"/>
        <v>0</v>
      </c>
      <c r="AG37" s="61">
        <f t="shared" si="11"/>
        <v>0</v>
      </c>
      <c r="AH37" s="62">
        <f t="shared" si="12"/>
        <v>0</v>
      </c>
      <c r="AI37" s="61">
        <f t="shared" si="47"/>
        <v>0</v>
      </c>
      <c r="AJ37" s="61">
        <f t="shared" si="13"/>
        <v>0</v>
      </c>
      <c r="AK37" s="69" t="str">
        <f t="shared" si="14"/>
        <v>AccelLimited</v>
      </c>
      <c r="AL37" s="61">
        <f t="shared" si="15"/>
        <v>0</v>
      </c>
      <c r="AM37" s="71">
        <f t="shared" si="16"/>
        <v>0</v>
      </c>
      <c r="AN37" s="64">
        <f t="shared" si="48"/>
        <v>0</v>
      </c>
      <c r="AO37" s="72">
        <f t="shared" si="17"/>
        <v>0</v>
      </c>
      <c r="AP37" s="79">
        <f t="shared" si="18"/>
        <v>0</v>
      </c>
      <c r="AQ37" s="77">
        <f t="shared" si="19"/>
        <v>0</v>
      </c>
      <c r="AR37" s="138"/>
      <c r="AS37" s="115">
        <v>0</v>
      </c>
      <c r="AT37" s="113"/>
      <c r="AU37" s="113"/>
      <c r="AV37" s="118">
        <f t="shared" si="70"/>
        <v>5</v>
      </c>
      <c r="AW37" s="117">
        <f t="shared" si="49"/>
        <v>0</v>
      </c>
      <c r="AX37" s="113">
        <f t="shared" si="20"/>
        <v>0</v>
      </c>
      <c r="AY37" s="113">
        <f t="shared" si="21"/>
        <v>0</v>
      </c>
      <c r="AZ37" s="118">
        <f t="shared" si="22"/>
        <v>5</v>
      </c>
      <c r="BA37" s="114">
        <f t="shared" si="23"/>
        <v>0</v>
      </c>
      <c r="BB37" s="113">
        <f t="shared" si="24"/>
        <v>0</v>
      </c>
      <c r="BC37" s="113">
        <f t="shared" si="50"/>
        <v>0</v>
      </c>
      <c r="BD37" s="118">
        <f t="shared" si="51"/>
        <v>5</v>
      </c>
      <c r="BE37" s="117">
        <f t="shared" si="25"/>
        <v>0</v>
      </c>
      <c r="BF37" s="113">
        <f t="shared" si="26"/>
        <v>0</v>
      </c>
      <c r="BG37" s="113">
        <f t="shared" si="27"/>
        <v>0</v>
      </c>
      <c r="BH37" s="118">
        <f t="shared" si="28"/>
        <v>5</v>
      </c>
      <c r="BI37" s="117">
        <f t="shared" si="29"/>
        <v>0</v>
      </c>
      <c r="BJ37" s="113">
        <f t="shared" si="52"/>
        <v>0</v>
      </c>
      <c r="BK37" s="113">
        <f t="shared" si="52"/>
        <v>0</v>
      </c>
      <c r="BL37" s="118">
        <f t="shared" si="30"/>
        <v>5</v>
      </c>
      <c r="BM37" s="117">
        <f t="shared" si="31"/>
        <v>0</v>
      </c>
      <c r="BN37" s="113">
        <f t="shared" si="32"/>
        <v>0</v>
      </c>
      <c r="BO37" s="113">
        <f t="shared" si="33"/>
        <v>0</v>
      </c>
      <c r="BP37" s="118">
        <f t="shared" si="34"/>
        <v>5</v>
      </c>
      <c r="BQ37" s="117">
        <f t="shared" si="35"/>
        <v>0</v>
      </c>
      <c r="BR37" s="113">
        <f t="shared" si="36"/>
        <v>0</v>
      </c>
      <c r="BS37" s="113">
        <f t="shared" si="37"/>
        <v>0</v>
      </c>
      <c r="BT37" s="118">
        <f t="shared" si="53"/>
        <v>5</v>
      </c>
      <c r="BU37" s="117">
        <f t="shared" si="38"/>
        <v>0</v>
      </c>
      <c r="BV37" s="113">
        <f t="shared" si="39"/>
        <v>0</v>
      </c>
      <c r="BW37" s="113">
        <f t="shared" si="40"/>
        <v>0</v>
      </c>
      <c r="BX37" s="118">
        <f t="shared" si="41"/>
        <v>5</v>
      </c>
      <c r="BY37" s="161"/>
      <c r="BZ37"/>
      <c r="CA37" s="114">
        <f t="shared" si="54"/>
        <v>5</v>
      </c>
      <c r="CB37" s="114">
        <f t="shared" si="55"/>
        <v>0</v>
      </c>
      <c r="CC37" s="114">
        <f t="shared" si="55"/>
        <v>0</v>
      </c>
      <c r="CD37" s="114">
        <f t="shared" si="55"/>
        <v>0</v>
      </c>
      <c r="CE37" s="114"/>
      <c r="CF37" s="113">
        <v>4</v>
      </c>
      <c r="CG37" s="113">
        <v>9</v>
      </c>
      <c r="CH37" s="113">
        <f t="shared" si="75"/>
        <v>10</v>
      </c>
      <c r="CI37" s="113">
        <f t="shared" si="75"/>
        <v>11</v>
      </c>
      <c r="CJ37" s="113">
        <f t="shared" si="75"/>
        <v>12</v>
      </c>
      <c r="CK37" s="113"/>
      <c r="CL37" s="162"/>
      <c r="CM37" s="162"/>
      <c r="CN37">
        <f t="shared" si="56"/>
        <v>0</v>
      </c>
      <c r="CO37" s="161"/>
      <c r="CP37">
        <f t="shared" si="43"/>
        <v>5</v>
      </c>
      <c r="CQ37"/>
      <c r="CR37"/>
      <c r="CS37"/>
      <c r="CT37" s="161">
        <f t="shared" si="57"/>
        <v>0</v>
      </c>
      <c r="CU37" s="161">
        <f t="shared" si="58"/>
        <v>0</v>
      </c>
      <c r="CV37" s="161">
        <f t="shared" si="59"/>
        <v>0</v>
      </c>
      <c r="CW37" s="161">
        <f t="shared" si="60"/>
        <v>0</v>
      </c>
      <c r="CX37" s="163">
        <f t="shared" si="61"/>
        <v>0</v>
      </c>
      <c r="CY37" s="161"/>
      <c r="CZ37" s="161">
        <f t="shared" si="62"/>
        <v>0</v>
      </c>
      <c r="DA37" s="161">
        <f t="shared" si="63"/>
        <v>0</v>
      </c>
      <c r="DB37" s="161">
        <f t="shared" si="64"/>
        <v>0</v>
      </c>
      <c r="DC37" s="161"/>
      <c r="DD37" s="161">
        <f t="shared" si="65"/>
        <v>0</v>
      </c>
      <c r="DE37" s="161">
        <f t="shared" si="71"/>
        <v>0</v>
      </c>
      <c r="DF37" s="161"/>
    </row>
    <row r="38" spans="1:110" s="42" customFormat="1" ht="13.8" thickBot="1" x14ac:dyDescent="0.3">
      <c r="A38" s="487">
        <v>0</v>
      </c>
      <c r="B38" s="307">
        <v>0</v>
      </c>
      <c r="C38" s="309" t="s">
        <v>213</v>
      </c>
      <c r="D38" s="308" t="s">
        <v>546</v>
      </c>
      <c r="E38" s="310" t="s">
        <v>422</v>
      </c>
      <c r="F38" s="311">
        <v>3500</v>
      </c>
      <c r="G38" s="311">
        <v>30000</v>
      </c>
      <c r="H38" s="312">
        <v>800000</v>
      </c>
      <c r="I38" s="313">
        <f t="shared" si="67"/>
        <v>0</v>
      </c>
      <c r="J38" s="314">
        <f t="shared" si="0"/>
        <v>0</v>
      </c>
      <c r="K38" s="139">
        <f t="shared" si="73"/>
        <v>0</v>
      </c>
      <c r="L38" s="133">
        <f t="shared" si="2"/>
        <v>0</v>
      </c>
      <c r="M38" s="80">
        <f t="shared" si="3"/>
        <v>0</v>
      </c>
      <c r="N38" s="319">
        <f t="shared" si="68"/>
        <v>0</v>
      </c>
      <c r="O38" s="320">
        <f t="shared" si="74"/>
        <v>0</v>
      </c>
      <c r="P38" s="320">
        <f t="shared" si="74"/>
        <v>0</v>
      </c>
      <c r="Q38" s="321">
        <f t="shared" si="72"/>
        <v>5</v>
      </c>
      <c r="R38" s="136"/>
      <c r="S38" s="102">
        <f t="shared" si="44"/>
        <v>0</v>
      </c>
      <c r="T38" s="77">
        <f t="shared" si="45"/>
        <v>0</v>
      </c>
      <c r="U38" s="77">
        <f t="shared" si="69"/>
        <v>0</v>
      </c>
      <c r="V38" s="75">
        <f>'Project description'!$I$6</f>
        <v>1.79</v>
      </c>
      <c r="W38" s="75">
        <f>VLOOKUP(C38,'Project description'!$H$21:$I$24,2,0)</f>
        <v>40000</v>
      </c>
      <c r="X38" s="74">
        <f t="shared" si="46"/>
        <v>0</v>
      </c>
      <c r="Y38" s="144">
        <f t="shared" si="5"/>
        <v>0</v>
      </c>
      <c r="Z38" s="76">
        <f t="shared" si="6"/>
        <v>0</v>
      </c>
      <c r="AA38" s="76">
        <f t="shared" si="6"/>
        <v>0</v>
      </c>
      <c r="AB38" s="76">
        <f t="shared" si="6"/>
        <v>0</v>
      </c>
      <c r="AC38" s="66">
        <f t="shared" si="7"/>
        <v>0</v>
      </c>
      <c r="AD38" s="67" t="str">
        <f t="shared" si="8"/>
        <v>AccelReached</v>
      </c>
      <c r="AE38" s="66">
        <f t="shared" si="9"/>
        <v>0</v>
      </c>
      <c r="AF38" s="68">
        <f t="shared" si="10"/>
        <v>0</v>
      </c>
      <c r="AG38" s="61">
        <f t="shared" si="11"/>
        <v>0</v>
      </c>
      <c r="AH38" s="62">
        <f t="shared" si="12"/>
        <v>0</v>
      </c>
      <c r="AI38" s="61">
        <f t="shared" si="47"/>
        <v>0</v>
      </c>
      <c r="AJ38" s="61">
        <f t="shared" si="13"/>
        <v>0</v>
      </c>
      <c r="AK38" s="69" t="str">
        <f t="shared" si="14"/>
        <v>AccelLimited</v>
      </c>
      <c r="AL38" s="61">
        <f t="shared" si="15"/>
        <v>0</v>
      </c>
      <c r="AM38" s="71">
        <f t="shared" si="16"/>
        <v>0</v>
      </c>
      <c r="AN38" s="64">
        <f t="shared" si="48"/>
        <v>0</v>
      </c>
      <c r="AO38" s="72">
        <f t="shared" si="17"/>
        <v>0</v>
      </c>
      <c r="AP38" s="79">
        <f t="shared" si="18"/>
        <v>0</v>
      </c>
      <c r="AQ38" s="77">
        <f t="shared" si="19"/>
        <v>0</v>
      </c>
      <c r="AR38" s="138"/>
      <c r="AS38" s="115">
        <v>0</v>
      </c>
      <c r="AT38" s="113"/>
      <c r="AU38" s="113"/>
      <c r="AV38" s="118">
        <f t="shared" si="70"/>
        <v>5</v>
      </c>
      <c r="AW38" s="117">
        <f t="shared" si="49"/>
        <v>0</v>
      </c>
      <c r="AX38" s="113">
        <f t="shared" si="20"/>
        <v>0</v>
      </c>
      <c r="AY38" s="113">
        <f t="shared" si="21"/>
        <v>0</v>
      </c>
      <c r="AZ38" s="118">
        <f t="shared" si="22"/>
        <v>5</v>
      </c>
      <c r="BA38" s="114">
        <f t="shared" si="23"/>
        <v>0</v>
      </c>
      <c r="BB38" s="113">
        <f t="shared" si="24"/>
        <v>0</v>
      </c>
      <c r="BC38" s="113">
        <f t="shared" si="50"/>
        <v>0</v>
      </c>
      <c r="BD38" s="118">
        <f t="shared" si="51"/>
        <v>5</v>
      </c>
      <c r="BE38" s="117">
        <f t="shared" si="25"/>
        <v>0</v>
      </c>
      <c r="BF38" s="113">
        <f t="shared" si="26"/>
        <v>0</v>
      </c>
      <c r="BG38" s="113">
        <f t="shared" si="27"/>
        <v>0</v>
      </c>
      <c r="BH38" s="118">
        <f t="shared" si="28"/>
        <v>5</v>
      </c>
      <c r="BI38" s="117">
        <f t="shared" si="29"/>
        <v>0</v>
      </c>
      <c r="BJ38" s="113">
        <f t="shared" si="52"/>
        <v>0</v>
      </c>
      <c r="BK38" s="113">
        <f t="shared" si="52"/>
        <v>0</v>
      </c>
      <c r="BL38" s="118">
        <f t="shared" si="30"/>
        <v>5</v>
      </c>
      <c r="BM38" s="117">
        <f t="shared" si="31"/>
        <v>0</v>
      </c>
      <c r="BN38" s="113">
        <f t="shared" si="32"/>
        <v>0</v>
      </c>
      <c r="BO38" s="113">
        <f t="shared" si="33"/>
        <v>0</v>
      </c>
      <c r="BP38" s="118">
        <f t="shared" si="34"/>
        <v>5</v>
      </c>
      <c r="BQ38" s="117">
        <f t="shared" si="35"/>
        <v>0</v>
      </c>
      <c r="BR38" s="113">
        <f t="shared" si="36"/>
        <v>0</v>
      </c>
      <c r="BS38" s="113">
        <f t="shared" si="37"/>
        <v>0</v>
      </c>
      <c r="BT38" s="118">
        <f t="shared" si="53"/>
        <v>5</v>
      </c>
      <c r="BU38" s="117">
        <f t="shared" si="38"/>
        <v>0</v>
      </c>
      <c r="BV38" s="113">
        <f t="shared" si="39"/>
        <v>0</v>
      </c>
      <c r="BW38" s="113">
        <f t="shared" si="40"/>
        <v>0</v>
      </c>
      <c r="BX38" s="118">
        <f t="shared" si="41"/>
        <v>5</v>
      </c>
      <c r="BY38" s="161"/>
      <c r="BZ38"/>
      <c r="CA38" s="114">
        <f t="shared" si="54"/>
        <v>5</v>
      </c>
      <c r="CB38" s="114">
        <f t="shared" si="55"/>
        <v>0</v>
      </c>
      <c r="CC38" s="114">
        <f t="shared" si="55"/>
        <v>0</v>
      </c>
      <c r="CD38" s="114">
        <f t="shared" si="55"/>
        <v>0</v>
      </c>
      <c r="CE38" s="114"/>
      <c r="CF38" s="113">
        <v>4</v>
      </c>
      <c r="CG38" s="113">
        <v>13</v>
      </c>
      <c r="CH38" s="113">
        <f t="shared" si="75"/>
        <v>14</v>
      </c>
      <c r="CI38" s="113">
        <f t="shared" si="75"/>
        <v>15</v>
      </c>
      <c r="CJ38" s="113">
        <f t="shared" si="75"/>
        <v>16</v>
      </c>
      <c r="CK38" s="113"/>
      <c r="CL38" s="162"/>
      <c r="CM38" s="162"/>
      <c r="CN38">
        <f t="shared" si="56"/>
        <v>0</v>
      </c>
      <c r="CO38" s="161"/>
      <c r="CP38">
        <f t="shared" si="43"/>
        <v>5</v>
      </c>
      <c r="CQ38"/>
      <c r="CR38"/>
      <c r="CS38"/>
      <c r="CT38" s="161">
        <f t="shared" si="57"/>
        <v>0</v>
      </c>
      <c r="CU38" s="161">
        <f t="shared" si="58"/>
        <v>0</v>
      </c>
      <c r="CV38" s="161">
        <f t="shared" si="59"/>
        <v>0</v>
      </c>
      <c r="CW38" s="161">
        <f t="shared" si="60"/>
        <v>0</v>
      </c>
      <c r="CX38" s="163">
        <f t="shared" si="61"/>
        <v>0</v>
      </c>
      <c r="CY38" s="161"/>
      <c r="CZ38" s="161">
        <f t="shared" si="62"/>
        <v>0</v>
      </c>
      <c r="DA38" s="161">
        <f t="shared" si="63"/>
        <v>0</v>
      </c>
      <c r="DB38" s="161">
        <f t="shared" si="64"/>
        <v>0</v>
      </c>
      <c r="DC38" s="161"/>
      <c r="DD38" s="161">
        <f t="shared" si="65"/>
        <v>0</v>
      </c>
      <c r="DE38" s="161">
        <f t="shared" si="71"/>
        <v>0</v>
      </c>
      <c r="DF38" s="161"/>
    </row>
    <row r="39" spans="1:110" s="42" customFormat="1" ht="13.8" thickBot="1" x14ac:dyDescent="0.3">
      <c r="A39" s="257">
        <v>0</v>
      </c>
      <c r="B39" s="41">
        <v>0</v>
      </c>
      <c r="C39" s="98" t="s">
        <v>213</v>
      </c>
      <c r="D39" s="171" t="s">
        <v>546</v>
      </c>
      <c r="E39" s="137" t="s">
        <v>422</v>
      </c>
      <c r="F39" s="132">
        <v>3500</v>
      </c>
      <c r="G39" s="132">
        <v>30000</v>
      </c>
      <c r="H39" s="148">
        <v>800000</v>
      </c>
      <c r="I39" s="151">
        <f t="shared" si="67"/>
        <v>0</v>
      </c>
      <c r="J39" s="139">
        <f t="shared" si="0"/>
        <v>0</v>
      </c>
      <c r="K39" s="139">
        <f t="shared" si="73"/>
        <v>0</v>
      </c>
      <c r="L39" s="133">
        <f t="shared" si="2"/>
        <v>0</v>
      </c>
      <c r="M39" s="80">
        <f t="shared" si="3"/>
        <v>0</v>
      </c>
      <c r="N39" s="322">
        <f t="shared" si="68"/>
        <v>0</v>
      </c>
      <c r="O39" s="323">
        <f t="shared" si="74"/>
        <v>0</v>
      </c>
      <c r="P39" s="323">
        <f t="shared" si="74"/>
        <v>0</v>
      </c>
      <c r="Q39" s="324">
        <f t="shared" si="72"/>
        <v>5</v>
      </c>
      <c r="R39" s="136"/>
      <c r="S39" s="102">
        <f t="shared" si="44"/>
        <v>0</v>
      </c>
      <c r="T39" s="77">
        <f t="shared" si="45"/>
        <v>0</v>
      </c>
      <c r="U39" s="77">
        <f t="shared" si="69"/>
        <v>0</v>
      </c>
      <c r="V39" s="75">
        <f>'Project description'!$I$6</f>
        <v>1.79</v>
      </c>
      <c r="W39" s="75">
        <f>VLOOKUP(C39,'Project description'!$H$21:$I$24,2,0)</f>
        <v>40000</v>
      </c>
      <c r="X39" s="74">
        <f t="shared" si="46"/>
        <v>0</v>
      </c>
      <c r="Y39" s="144">
        <f t="shared" si="5"/>
        <v>0</v>
      </c>
      <c r="Z39" s="76">
        <f t="shared" si="6"/>
        <v>0</v>
      </c>
      <c r="AA39" s="76">
        <f t="shared" si="6"/>
        <v>0</v>
      </c>
      <c r="AB39" s="76">
        <f t="shared" si="6"/>
        <v>0</v>
      </c>
      <c r="AC39" s="66">
        <f t="shared" si="7"/>
        <v>0</v>
      </c>
      <c r="AD39" s="67" t="str">
        <f t="shared" si="8"/>
        <v>AccelReached</v>
      </c>
      <c r="AE39" s="66">
        <f t="shared" si="9"/>
        <v>0</v>
      </c>
      <c r="AF39" s="68">
        <f t="shared" si="10"/>
        <v>0</v>
      </c>
      <c r="AG39" s="61">
        <f t="shared" si="11"/>
        <v>0</v>
      </c>
      <c r="AH39" s="62">
        <f t="shared" si="12"/>
        <v>0</v>
      </c>
      <c r="AI39" s="61">
        <f t="shared" si="47"/>
        <v>0</v>
      </c>
      <c r="AJ39" s="61">
        <f t="shared" si="13"/>
        <v>0</v>
      </c>
      <c r="AK39" s="69" t="str">
        <f t="shared" si="14"/>
        <v>AccelLimited</v>
      </c>
      <c r="AL39" s="61">
        <f t="shared" si="15"/>
        <v>0</v>
      </c>
      <c r="AM39" s="71">
        <f t="shared" si="16"/>
        <v>0</v>
      </c>
      <c r="AN39" s="64">
        <f t="shared" si="48"/>
        <v>0</v>
      </c>
      <c r="AO39" s="72">
        <f t="shared" si="17"/>
        <v>0</v>
      </c>
      <c r="AP39" s="79">
        <f t="shared" si="18"/>
        <v>0</v>
      </c>
      <c r="AQ39" s="77">
        <f t="shared" si="19"/>
        <v>0</v>
      </c>
      <c r="AR39" s="138"/>
      <c r="AS39" s="115">
        <v>0</v>
      </c>
      <c r="AT39" s="113"/>
      <c r="AU39" s="113"/>
      <c r="AV39" s="118">
        <f t="shared" si="70"/>
        <v>5</v>
      </c>
      <c r="AW39" s="117">
        <f t="shared" si="49"/>
        <v>0</v>
      </c>
      <c r="AX39" s="113">
        <f t="shared" si="20"/>
        <v>0</v>
      </c>
      <c r="AY39" s="113">
        <f t="shared" si="21"/>
        <v>0</v>
      </c>
      <c r="AZ39" s="118">
        <f t="shared" si="22"/>
        <v>5</v>
      </c>
      <c r="BA39" s="114">
        <f t="shared" si="23"/>
        <v>0</v>
      </c>
      <c r="BB39" s="113">
        <f t="shared" si="24"/>
        <v>0</v>
      </c>
      <c r="BC39" s="113">
        <f t="shared" si="50"/>
        <v>0</v>
      </c>
      <c r="BD39" s="118">
        <f t="shared" si="51"/>
        <v>5</v>
      </c>
      <c r="BE39" s="117">
        <f t="shared" si="25"/>
        <v>0</v>
      </c>
      <c r="BF39" s="113">
        <f t="shared" si="26"/>
        <v>0</v>
      </c>
      <c r="BG39" s="113">
        <f t="shared" si="27"/>
        <v>0</v>
      </c>
      <c r="BH39" s="118">
        <f t="shared" si="28"/>
        <v>5</v>
      </c>
      <c r="BI39" s="117">
        <f t="shared" si="29"/>
        <v>0</v>
      </c>
      <c r="BJ39" s="113">
        <f t="shared" si="52"/>
        <v>0</v>
      </c>
      <c r="BK39" s="113">
        <f t="shared" si="52"/>
        <v>0</v>
      </c>
      <c r="BL39" s="118">
        <f t="shared" si="30"/>
        <v>5</v>
      </c>
      <c r="BM39" s="117">
        <f t="shared" si="31"/>
        <v>0</v>
      </c>
      <c r="BN39" s="113">
        <f t="shared" si="32"/>
        <v>0</v>
      </c>
      <c r="BO39" s="113">
        <f t="shared" si="33"/>
        <v>0</v>
      </c>
      <c r="BP39" s="118">
        <f t="shared" si="34"/>
        <v>5</v>
      </c>
      <c r="BQ39" s="117">
        <f t="shared" si="35"/>
        <v>0</v>
      </c>
      <c r="BR39" s="113">
        <f t="shared" si="36"/>
        <v>0</v>
      </c>
      <c r="BS39" s="113">
        <f t="shared" si="37"/>
        <v>0</v>
      </c>
      <c r="BT39" s="118">
        <f t="shared" si="53"/>
        <v>5</v>
      </c>
      <c r="BU39" s="117">
        <f t="shared" si="38"/>
        <v>0</v>
      </c>
      <c r="BV39" s="113">
        <f t="shared" si="39"/>
        <v>0</v>
      </c>
      <c r="BW39" s="113">
        <f t="shared" si="40"/>
        <v>0</v>
      </c>
      <c r="BX39" s="118">
        <f t="shared" si="41"/>
        <v>5</v>
      </c>
      <c r="BY39" s="161"/>
      <c r="BZ39"/>
      <c r="CA39" s="114">
        <f t="shared" si="54"/>
        <v>5</v>
      </c>
      <c r="CB39" s="114">
        <f t="shared" si="55"/>
        <v>0</v>
      </c>
      <c r="CC39" s="114">
        <f t="shared" si="55"/>
        <v>0</v>
      </c>
      <c r="CD39" s="114">
        <f t="shared" si="55"/>
        <v>0</v>
      </c>
      <c r="CE39" s="114"/>
      <c r="CF39" s="113">
        <v>4</v>
      </c>
      <c r="CG39" s="113">
        <v>17</v>
      </c>
      <c r="CH39" s="113">
        <f t="shared" si="75"/>
        <v>18</v>
      </c>
      <c r="CI39" s="113">
        <f t="shared" si="75"/>
        <v>19</v>
      </c>
      <c r="CJ39" s="113">
        <f t="shared" si="75"/>
        <v>20</v>
      </c>
      <c r="CK39" s="113"/>
      <c r="CL39" s="162"/>
      <c r="CM39" s="162"/>
      <c r="CN39">
        <f t="shared" si="56"/>
        <v>0</v>
      </c>
      <c r="CO39" s="161"/>
      <c r="CP39">
        <f t="shared" si="43"/>
        <v>5</v>
      </c>
      <c r="CQ39"/>
      <c r="CR39"/>
      <c r="CS39"/>
      <c r="CT39" s="161">
        <f t="shared" si="57"/>
        <v>0</v>
      </c>
      <c r="CU39" s="161">
        <f t="shared" si="58"/>
        <v>0</v>
      </c>
      <c r="CV39" s="161">
        <f t="shared" si="59"/>
        <v>0</v>
      </c>
      <c r="CW39" s="161">
        <f t="shared" si="60"/>
        <v>0</v>
      </c>
      <c r="CX39" s="163">
        <f t="shared" si="61"/>
        <v>0</v>
      </c>
      <c r="CY39" s="161"/>
      <c r="CZ39" s="161">
        <f t="shared" si="62"/>
        <v>0</v>
      </c>
      <c r="DA39" s="161">
        <f t="shared" si="63"/>
        <v>0</v>
      </c>
      <c r="DB39" s="161">
        <f t="shared" si="64"/>
        <v>0</v>
      </c>
      <c r="DC39" s="161"/>
      <c r="DD39" s="161">
        <f t="shared" si="65"/>
        <v>0</v>
      </c>
      <c r="DE39" s="161">
        <f t="shared" si="71"/>
        <v>0</v>
      </c>
      <c r="DF39" s="161"/>
    </row>
    <row r="40" spans="1:110" s="42" customFormat="1" ht="13.8" thickBot="1" x14ac:dyDescent="0.3">
      <c r="A40" s="487">
        <v>0</v>
      </c>
      <c r="B40" s="307">
        <v>0</v>
      </c>
      <c r="C40" s="309" t="s">
        <v>213</v>
      </c>
      <c r="D40" s="308" t="s">
        <v>546</v>
      </c>
      <c r="E40" s="310" t="s">
        <v>422</v>
      </c>
      <c r="F40" s="311">
        <v>3500</v>
      </c>
      <c r="G40" s="311">
        <v>30000</v>
      </c>
      <c r="H40" s="312">
        <v>800000</v>
      </c>
      <c r="I40" s="313">
        <f t="shared" si="67"/>
        <v>0</v>
      </c>
      <c r="J40" s="314">
        <f t="shared" si="0"/>
        <v>0</v>
      </c>
      <c r="K40" s="139">
        <f t="shared" si="73"/>
        <v>0</v>
      </c>
      <c r="L40" s="133">
        <f t="shared" si="2"/>
        <v>0</v>
      </c>
      <c r="M40" s="80">
        <f t="shared" si="3"/>
        <v>0</v>
      </c>
      <c r="N40" s="319">
        <f t="shared" si="68"/>
        <v>0</v>
      </c>
      <c r="O40" s="320">
        <f t="shared" si="74"/>
        <v>0</v>
      </c>
      <c r="P40" s="320">
        <f t="shared" si="74"/>
        <v>0</v>
      </c>
      <c r="Q40" s="321">
        <f t="shared" si="72"/>
        <v>5</v>
      </c>
      <c r="R40" s="136"/>
      <c r="S40" s="102">
        <f t="shared" si="44"/>
        <v>0</v>
      </c>
      <c r="T40" s="77">
        <f t="shared" si="45"/>
        <v>0</v>
      </c>
      <c r="U40" s="77">
        <f t="shared" si="69"/>
        <v>0</v>
      </c>
      <c r="V40" s="75">
        <f>'Project description'!$I$6</f>
        <v>1.79</v>
      </c>
      <c r="W40" s="75">
        <f>VLOOKUP(C40,'Project description'!$H$21:$I$24,2,0)</f>
        <v>40000</v>
      </c>
      <c r="X40" s="74">
        <f t="shared" si="46"/>
        <v>0</v>
      </c>
      <c r="Y40" s="144">
        <f t="shared" si="5"/>
        <v>0</v>
      </c>
      <c r="Z40" s="76">
        <f t="shared" si="6"/>
        <v>0</v>
      </c>
      <c r="AA40" s="76">
        <f t="shared" si="6"/>
        <v>0</v>
      </c>
      <c r="AB40" s="76">
        <f t="shared" si="6"/>
        <v>0</v>
      </c>
      <c r="AC40" s="66">
        <f t="shared" si="7"/>
        <v>0</v>
      </c>
      <c r="AD40" s="67" t="str">
        <f t="shared" si="8"/>
        <v>AccelReached</v>
      </c>
      <c r="AE40" s="66">
        <f t="shared" si="9"/>
        <v>0</v>
      </c>
      <c r="AF40" s="68">
        <f t="shared" si="10"/>
        <v>0</v>
      </c>
      <c r="AG40" s="61">
        <f t="shared" si="11"/>
        <v>0</v>
      </c>
      <c r="AH40" s="62">
        <f t="shared" si="12"/>
        <v>0</v>
      </c>
      <c r="AI40" s="61">
        <f t="shared" si="47"/>
        <v>0</v>
      </c>
      <c r="AJ40" s="61">
        <f t="shared" si="13"/>
        <v>0</v>
      </c>
      <c r="AK40" s="69" t="str">
        <f t="shared" si="14"/>
        <v>AccelLimited</v>
      </c>
      <c r="AL40" s="61">
        <f t="shared" si="15"/>
        <v>0</v>
      </c>
      <c r="AM40" s="71">
        <f t="shared" si="16"/>
        <v>0</v>
      </c>
      <c r="AN40" s="64">
        <f t="shared" si="48"/>
        <v>0</v>
      </c>
      <c r="AO40" s="72">
        <f t="shared" si="17"/>
        <v>0</v>
      </c>
      <c r="AP40" s="79">
        <f t="shared" si="18"/>
        <v>0</v>
      </c>
      <c r="AQ40" s="77">
        <f t="shared" si="19"/>
        <v>0</v>
      </c>
      <c r="AR40" s="138"/>
      <c r="AS40" s="115">
        <v>0</v>
      </c>
      <c r="AT40" s="113"/>
      <c r="AU40" s="113"/>
      <c r="AV40" s="118">
        <f t="shared" si="70"/>
        <v>5</v>
      </c>
      <c r="AW40" s="117">
        <f t="shared" si="49"/>
        <v>0</v>
      </c>
      <c r="AX40" s="113">
        <f t="shared" si="20"/>
        <v>0</v>
      </c>
      <c r="AY40" s="113">
        <f t="shared" si="21"/>
        <v>0</v>
      </c>
      <c r="AZ40" s="118">
        <f t="shared" si="22"/>
        <v>5</v>
      </c>
      <c r="BA40" s="114">
        <f t="shared" si="23"/>
        <v>0</v>
      </c>
      <c r="BB40" s="113">
        <f t="shared" si="24"/>
        <v>0</v>
      </c>
      <c r="BC40" s="113">
        <f t="shared" si="50"/>
        <v>0</v>
      </c>
      <c r="BD40" s="118">
        <f t="shared" si="51"/>
        <v>5</v>
      </c>
      <c r="BE40" s="117">
        <f t="shared" si="25"/>
        <v>0</v>
      </c>
      <c r="BF40" s="113">
        <f t="shared" si="26"/>
        <v>0</v>
      </c>
      <c r="BG40" s="113">
        <f t="shared" si="27"/>
        <v>0</v>
      </c>
      <c r="BH40" s="118">
        <f t="shared" si="28"/>
        <v>5</v>
      </c>
      <c r="BI40" s="117">
        <f t="shared" si="29"/>
        <v>0</v>
      </c>
      <c r="BJ40" s="113">
        <f t="shared" si="52"/>
        <v>0</v>
      </c>
      <c r="BK40" s="113">
        <f t="shared" si="52"/>
        <v>0</v>
      </c>
      <c r="BL40" s="118">
        <f t="shared" si="30"/>
        <v>5</v>
      </c>
      <c r="BM40" s="117">
        <f t="shared" si="31"/>
        <v>0</v>
      </c>
      <c r="BN40" s="113">
        <f t="shared" si="32"/>
        <v>0</v>
      </c>
      <c r="BO40" s="113">
        <f t="shared" si="33"/>
        <v>0</v>
      </c>
      <c r="BP40" s="118">
        <f t="shared" si="34"/>
        <v>5</v>
      </c>
      <c r="BQ40" s="117">
        <f t="shared" si="35"/>
        <v>0</v>
      </c>
      <c r="BR40" s="113">
        <f t="shared" si="36"/>
        <v>0</v>
      </c>
      <c r="BS40" s="113">
        <f t="shared" si="37"/>
        <v>0</v>
      </c>
      <c r="BT40" s="118">
        <f t="shared" si="53"/>
        <v>5</v>
      </c>
      <c r="BU40" s="117">
        <f t="shared" si="38"/>
        <v>0</v>
      </c>
      <c r="BV40" s="113">
        <f t="shared" si="39"/>
        <v>0</v>
      </c>
      <c r="BW40" s="113">
        <f t="shared" si="40"/>
        <v>0</v>
      </c>
      <c r="BX40" s="118">
        <f t="shared" si="41"/>
        <v>5</v>
      </c>
      <c r="BY40" s="161"/>
      <c r="BZ40"/>
      <c r="CA40" s="114">
        <f t="shared" si="54"/>
        <v>5</v>
      </c>
      <c r="CB40" s="114">
        <f t="shared" si="55"/>
        <v>0</v>
      </c>
      <c r="CC40" s="114">
        <f t="shared" si="55"/>
        <v>0</v>
      </c>
      <c r="CD40" s="114">
        <f t="shared" si="55"/>
        <v>0</v>
      </c>
      <c r="CE40" s="114"/>
      <c r="CF40" s="113">
        <v>4</v>
      </c>
      <c r="CG40" s="113">
        <v>21</v>
      </c>
      <c r="CH40" s="113">
        <f t="shared" si="75"/>
        <v>22</v>
      </c>
      <c r="CI40" s="113">
        <f t="shared" si="75"/>
        <v>23</v>
      </c>
      <c r="CJ40" s="113">
        <f t="shared" si="75"/>
        <v>24</v>
      </c>
      <c r="CK40" s="113"/>
      <c r="CL40" s="162"/>
      <c r="CM40" s="162"/>
      <c r="CN40">
        <f t="shared" si="56"/>
        <v>0</v>
      </c>
      <c r="CO40" s="161"/>
      <c r="CP40">
        <f t="shared" si="43"/>
        <v>5</v>
      </c>
      <c r="CQ40"/>
      <c r="CR40"/>
      <c r="CS40"/>
      <c r="CT40" s="161">
        <f t="shared" si="57"/>
        <v>0</v>
      </c>
      <c r="CU40" s="161">
        <f t="shared" si="58"/>
        <v>0</v>
      </c>
      <c r="CV40" s="161">
        <f t="shared" si="59"/>
        <v>0</v>
      </c>
      <c r="CW40" s="161">
        <f t="shared" si="60"/>
        <v>0</v>
      </c>
      <c r="CX40" s="163">
        <f t="shared" si="61"/>
        <v>0</v>
      </c>
      <c r="CY40" s="161"/>
      <c r="CZ40" s="161">
        <f t="shared" si="62"/>
        <v>0</v>
      </c>
      <c r="DA40" s="161">
        <f t="shared" si="63"/>
        <v>0</v>
      </c>
      <c r="DB40" s="161">
        <f t="shared" si="64"/>
        <v>0</v>
      </c>
      <c r="DC40" s="161"/>
      <c r="DD40" s="161">
        <f t="shared" si="65"/>
        <v>0</v>
      </c>
      <c r="DE40" s="161">
        <f t="shared" si="71"/>
        <v>0</v>
      </c>
      <c r="DF40" s="161"/>
    </row>
    <row r="41" spans="1:110" s="42" customFormat="1" ht="13.8" thickBot="1" x14ac:dyDescent="0.3">
      <c r="A41" s="257">
        <v>0</v>
      </c>
      <c r="B41" s="41">
        <v>0</v>
      </c>
      <c r="C41" s="98" t="s">
        <v>213</v>
      </c>
      <c r="D41" s="171" t="s">
        <v>546</v>
      </c>
      <c r="E41" s="137" t="s">
        <v>422</v>
      </c>
      <c r="F41" s="132">
        <v>3500</v>
      </c>
      <c r="G41" s="132">
        <v>30000</v>
      </c>
      <c r="H41" s="148">
        <v>800000</v>
      </c>
      <c r="I41" s="151">
        <f t="shared" si="67"/>
        <v>0</v>
      </c>
      <c r="J41" s="139">
        <f t="shared" si="0"/>
        <v>0</v>
      </c>
      <c r="K41" s="139">
        <f t="shared" si="73"/>
        <v>0</v>
      </c>
      <c r="L41" s="133">
        <f t="shared" si="2"/>
        <v>0</v>
      </c>
      <c r="M41" s="80">
        <f t="shared" si="3"/>
        <v>0</v>
      </c>
      <c r="N41" s="322">
        <f t="shared" si="68"/>
        <v>0</v>
      </c>
      <c r="O41" s="323">
        <f t="shared" si="74"/>
        <v>0</v>
      </c>
      <c r="P41" s="323">
        <f t="shared" si="74"/>
        <v>0</v>
      </c>
      <c r="Q41" s="324">
        <f t="shared" si="72"/>
        <v>5</v>
      </c>
      <c r="R41" s="136"/>
      <c r="S41" s="102">
        <f t="shared" si="44"/>
        <v>0</v>
      </c>
      <c r="T41" s="77">
        <f t="shared" si="45"/>
        <v>0</v>
      </c>
      <c r="U41" s="77">
        <f t="shared" si="69"/>
        <v>0</v>
      </c>
      <c r="V41" s="75">
        <f>'Project description'!$I$6</f>
        <v>1.79</v>
      </c>
      <c r="W41" s="75">
        <f>VLOOKUP(C41,'Project description'!$H$21:$I$24,2,0)</f>
        <v>40000</v>
      </c>
      <c r="X41" s="74">
        <f t="shared" si="46"/>
        <v>0</v>
      </c>
      <c r="Y41" s="144">
        <f t="shared" si="5"/>
        <v>0</v>
      </c>
      <c r="Z41" s="76">
        <f t="shared" si="6"/>
        <v>0</v>
      </c>
      <c r="AA41" s="76">
        <f t="shared" si="6"/>
        <v>0</v>
      </c>
      <c r="AB41" s="76">
        <f t="shared" si="6"/>
        <v>0</v>
      </c>
      <c r="AC41" s="66">
        <f t="shared" si="7"/>
        <v>0</v>
      </c>
      <c r="AD41" s="67" t="str">
        <f t="shared" si="8"/>
        <v>AccelReached</v>
      </c>
      <c r="AE41" s="66">
        <f t="shared" si="9"/>
        <v>0</v>
      </c>
      <c r="AF41" s="68">
        <f t="shared" si="10"/>
        <v>0</v>
      </c>
      <c r="AG41" s="61">
        <f t="shared" si="11"/>
        <v>0</v>
      </c>
      <c r="AH41" s="62">
        <f t="shared" si="12"/>
        <v>0</v>
      </c>
      <c r="AI41" s="61">
        <f t="shared" si="47"/>
        <v>0</v>
      </c>
      <c r="AJ41" s="61">
        <f t="shared" si="13"/>
        <v>0</v>
      </c>
      <c r="AK41" s="69" t="str">
        <f t="shared" si="14"/>
        <v>AccelLimited</v>
      </c>
      <c r="AL41" s="61">
        <f t="shared" si="15"/>
        <v>0</v>
      </c>
      <c r="AM41" s="71">
        <f t="shared" si="16"/>
        <v>0</v>
      </c>
      <c r="AN41" s="64">
        <f t="shared" si="48"/>
        <v>0</v>
      </c>
      <c r="AO41" s="72">
        <f t="shared" si="17"/>
        <v>0</v>
      </c>
      <c r="AP41" s="79">
        <f t="shared" si="18"/>
        <v>0</v>
      </c>
      <c r="AQ41" s="77">
        <f t="shared" si="19"/>
        <v>0</v>
      </c>
      <c r="AR41" s="138"/>
      <c r="AS41" s="115">
        <v>0</v>
      </c>
      <c r="AT41" s="113"/>
      <c r="AU41" s="113"/>
      <c r="AV41" s="118">
        <f t="shared" si="70"/>
        <v>5</v>
      </c>
      <c r="AW41" s="117">
        <f t="shared" si="49"/>
        <v>0</v>
      </c>
      <c r="AX41" s="113">
        <f t="shared" si="20"/>
        <v>0</v>
      </c>
      <c r="AY41" s="113">
        <f t="shared" si="21"/>
        <v>0</v>
      </c>
      <c r="AZ41" s="118">
        <f t="shared" si="22"/>
        <v>5</v>
      </c>
      <c r="BA41" s="114">
        <f t="shared" si="23"/>
        <v>0</v>
      </c>
      <c r="BB41" s="113">
        <f t="shared" si="24"/>
        <v>0</v>
      </c>
      <c r="BC41" s="113">
        <f t="shared" si="50"/>
        <v>0</v>
      </c>
      <c r="BD41" s="118">
        <f t="shared" si="51"/>
        <v>5</v>
      </c>
      <c r="BE41" s="117">
        <f t="shared" si="25"/>
        <v>0</v>
      </c>
      <c r="BF41" s="113">
        <f t="shared" si="26"/>
        <v>0</v>
      </c>
      <c r="BG41" s="113">
        <f t="shared" si="27"/>
        <v>0</v>
      </c>
      <c r="BH41" s="118">
        <f t="shared" si="28"/>
        <v>5</v>
      </c>
      <c r="BI41" s="117">
        <f t="shared" si="29"/>
        <v>0</v>
      </c>
      <c r="BJ41" s="113">
        <f t="shared" si="52"/>
        <v>0</v>
      </c>
      <c r="BK41" s="113">
        <f t="shared" si="52"/>
        <v>0</v>
      </c>
      <c r="BL41" s="118">
        <f t="shared" si="30"/>
        <v>5</v>
      </c>
      <c r="BM41" s="117">
        <f t="shared" si="31"/>
        <v>0</v>
      </c>
      <c r="BN41" s="113">
        <f t="shared" si="32"/>
        <v>0</v>
      </c>
      <c r="BO41" s="113">
        <f t="shared" si="33"/>
        <v>0</v>
      </c>
      <c r="BP41" s="118">
        <f t="shared" si="34"/>
        <v>5</v>
      </c>
      <c r="BQ41" s="117">
        <f t="shared" si="35"/>
        <v>0</v>
      </c>
      <c r="BR41" s="113">
        <f t="shared" si="36"/>
        <v>0</v>
      </c>
      <c r="BS41" s="113">
        <f t="shared" si="37"/>
        <v>0</v>
      </c>
      <c r="BT41" s="118">
        <f t="shared" si="53"/>
        <v>5</v>
      </c>
      <c r="BU41" s="117">
        <f t="shared" si="38"/>
        <v>0</v>
      </c>
      <c r="BV41" s="113">
        <f t="shared" si="39"/>
        <v>0</v>
      </c>
      <c r="BW41" s="113">
        <f t="shared" si="40"/>
        <v>0</v>
      </c>
      <c r="BX41" s="118">
        <f t="shared" si="41"/>
        <v>5</v>
      </c>
      <c r="BY41" s="161"/>
      <c r="BZ41"/>
      <c r="CA41" s="114">
        <f t="shared" si="54"/>
        <v>5</v>
      </c>
      <c r="CB41" s="114">
        <f t="shared" si="55"/>
        <v>0</v>
      </c>
      <c r="CC41" s="114">
        <f t="shared" si="55"/>
        <v>0</v>
      </c>
      <c r="CD41" s="114">
        <f t="shared" si="55"/>
        <v>0</v>
      </c>
      <c r="CE41" s="114"/>
      <c r="CF41" s="113">
        <v>4</v>
      </c>
      <c r="CG41" s="113">
        <v>25</v>
      </c>
      <c r="CH41" s="113">
        <f t="shared" si="75"/>
        <v>26</v>
      </c>
      <c r="CI41" s="113">
        <f t="shared" si="75"/>
        <v>27</v>
      </c>
      <c r="CJ41" s="113">
        <f t="shared" si="75"/>
        <v>28</v>
      </c>
      <c r="CK41" s="113"/>
      <c r="CL41" s="162"/>
      <c r="CM41" s="162"/>
      <c r="CN41">
        <f t="shared" si="56"/>
        <v>0</v>
      </c>
      <c r="CO41" s="161"/>
      <c r="CP41">
        <f t="shared" si="43"/>
        <v>5</v>
      </c>
      <c r="CQ41"/>
      <c r="CR41"/>
      <c r="CS41"/>
      <c r="CT41" s="161">
        <f t="shared" si="57"/>
        <v>0</v>
      </c>
      <c r="CU41" s="161">
        <f t="shared" si="58"/>
        <v>0</v>
      </c>
      <c r="CV41" s="161">
        <f t="shared" si="59"/>
        <v>0</v>
      </c>
      <c r="CW41" s="161">
        <f t="shared" si="60"/>
        <v>0</v>
      </c>
      <c r="CX41" s="163">
        <f t="shared" si="61"/>
        <v>0</v>
      </c>
      <c r="CY41" s="161"/>
      <c r="CZ41" s="161">
        <f t="shared" si="62"/>
        <v>0</v>
      </c>
      <c r="DA41" s="161">
        <f t="shared" si="63"/>
        <v>0</v>
      </c>
      <c r="DB41" s="161">
        <f t="shared" si="64"/>
        <v>0</v>
      </c>
      <c r="DC41" s="161"/>
      <c r="DD41" s="161">
        <f t="shared" si="65"/>
        <v>0</v>
      </c>
      <c r="DE41" s="161">
        <f t="shared" si="71"/>
        <v>0</v>
      </c>
      <c r="DF41" s="161"/>
    </row>
    <row r="42" spans="1:110" s="42" customFormat="1" ht="13.8" thickBot="1" x14ac:dyDescent="0.3">
      <c r="A42" s="487">
        <v>0</v>
      </c>
      <c r="B42" s="307">
        <v>0</v>
      </c>
      <c r="C42" s="309" t="s">
        <v>213</v>
      </c>
      <c r="D42" s="308" t="s">
        <v>546</v>
      </c>
      <c r="E42" s="310" t="s">
        <v>422</v>
      </c>
      <c r="F42" s="311">
        <v>3500</v>
      </c>
      <c r="G42" s="311">
        <v>30000</v>
      </c>
      <c r="H42" s="312">
        <v>800000</v>
      </c>
      <c r="I42" s="313">
        <f t="shared" si="67"/>
        <v>0</v>
      </c>
      <c r="J42" s="314">
        <f t="shared" si="0"/>
        <v>0</v>
      </c>
      <c r="K42" s="139">
        <f t="shared" si="73"/>
        <v>0</v>
      </c>
      <c r="L42" s="133">
        <f t="shared" si="2"/>
        <v>0</v>
      </c>
      <c r="M42" s="80">
        <f t="shared" si="3"/>
        <v>0</v>
      </c>
      <c r="N42" s="319">
        <f t="shared" si="68"/>
        <v>0</v>
      </c>
      <c r="O42" s="320">
        <f t="shared" si="74"/>
        <v>0</v>
      </c>
      <c r="P42" s="320">
        <f t="shared" si="74"/>
        <v>0</v>
      </c>
      <c r="Q42" s="321">
        <f t="shared" si="72"/>
        <v>5</v>
      </c>
      <c r="R42" s="136"/>
      <c r="S42" s="102">
        <f t="shared" si="44"/>
        <v>0</v>
      </c>
      <c r="T42" s="77">
        <f t="shared" si="45"/>
        <v>0</v>
      </c>
      <c r="U42" s="77">
        <f t="shared" si="69"/>
        <v>0</v>
      </c>
      <c r="V42" s="75">
        <f>'Project description'!$I$6</f>
        <v>1.79</v>
      </c>
      <c r="W42" s="75">
        <f>VLOOKUP(C42,'Project description'!$H$21:$I$24,2,0)</f>
        <v>40000</v>
      </c>
      <c r="X42" s="74">
        <f t="shared" si="46"/>
        <v>0</v>
      </c>
      <c r="Y42" s="144">
        <f t="shared" si="5"/>
        <v>0</v>
      </c>
      <c r="Z42" s="76">
        <f t="shared" si="6"/>
        <v>0</v>
      </c>
      <c r="AA42" s="76">
        <f t="shared" si="6"/>
        <v>0</v>
      </c>
      <c r="AB42" s="76">
        <f t="shared" si="6"/>
        <v>0</v>
      </c>
      <c r="AC42" s="66">
        <f t="shared" si="7"/>
        <v>0</v>
      </c>
      <c r="AD42" s="67" t="str">
        <f t="shared" si="8"/>
        <v>AccelReached</v>
      </c>
      <c r="AE42" s="66">
        <f t="shared" si="9"/>
        <v>0</v>
      </c>
      <c r="AF42" s="68">
        <f t="shared" si="10"/>
        <v>0</v>
      </c>
      <c r="AG42" s="61">
        <f t="shared" si="11"/>
        <v>0</v>
      </c>
      <c r="AH42" s="62">
        <f t="shared" si="12"/>
        <v>0</v>
      </c>
      <c r="AI42" s="61">
        <f t="shared" si="47"/>
        <v>0</v>
      </c>
      <c r="AJ42" s="61">
        <f t="shared" si="13"/>
        <v>0</v>
      </c>
      <c r="AK42" s="69" t="str">
        <f t="shared" si="14"/>
        <v>AccelLimited</v>
      </c>
      <c r="AL42" s="61">
        <f t="shared" si="15"/>
        <v>0</v>
      </c>
      <c r="AM42" s="71">
        <f t="shared" si="16"/>
        <v>0</v>
      </c>
      <c r="AN42" s="64">
        <f t="shared" si="48"/>
        <v>0</v>
      </c>
      <c r="AO42" s="72">
        <f t="shared" si="17"/>
        <v>0</v>
      </c>
      <c r="AP42" s="79">
        <f t="shared" si="18"/>
        <v>0</v>
      </c>
      <c r="AQ42" s="77">
        <f t="shared" si="19"/>
        <v>0</v>
      </c>
      <c r="AR42" s="138"/>
      <c r="AS42" s="115">
        <v>0</v>
      </c>
      <c r="AT42" s="113"/>
      <c r="AU42" s="113"/>
      <c r="AV42" s="118">
        <f t="shared" si="70"/>
        <v>5</v>
      </c>
      <c r="AW42" s="117">
        <f t="shared" si="49"/>
        <v>0</v>
      </c>
      <c r="AX42" s="113">
        <f t="shared" si="20"/>
        <v>0</v>
      </c>
      <c r="AY42" s="113">
        <f t="shared" si="21"/>
        <v>0</v>
      </c>
      <c r="AZ42" s="118">
        <f t="shared" si="22"/>
        <v>5</v>
      </c>
      <c r="BA42" s="114">
        <f t="shared" si="23"/>
        <v>0</v>
      </c>
      <c r="BB42" s="113">
        <f t="shared" si="24"/>
        <v>0</v>
      </c>
      <c r="BC42" s="113">
        <f t="shared" si="50"/>
        <v>0</v>
      </c>
      <c r="BD42" s="118">
        <f t="shared" si="51"/>
        <v>5</v>
      </c>
      <c r="BE42" s="117">
        <f t="shared" si="25"/>
        <v>0</v>
      </c>
      <c r="BF42" s="113">
        <f t="shared" si="26"/>
        <v>0</v>
      </c>
      <c r="BG42" s="113">
        <f t="shared" si="27"/>
        <v>0</v>
      </c>
      <c r="BH42" s="118">
        <f t="shared" si="28"/>
        <v>5</v>
      </c>
      <c r="BI42" s="117">
        <f t="shared" si="29"/>
        <v>0</v>
      </c>
      <c r="BJ42" s="113">
        <f t="shared" si="52"/>
        <v>0</v>
      </c>
      <c r="BK42" s="113">
        <f t="shared" si="52"/>
        <v>0</v>
      </c>
      <c r="BL42" s="118">
        <f t="shared" si="30"/>
        <v>5</v>
      </c>
      <c r="BM42" s="117">
        <f t="shared" si="31"/>
        <v>0</v>
      </c>
      <c r="BN42" s="113">
        <f t="shared" si="32"/>
        <v>0</v>
      </c>
      <c r="BO42" s="113">
        <f t="shared" si="33"/>
        <v>0</v>
      </c>
      <c r="BP42" s="118">
        <f t="shared" si="34"/>
        <v>5</v>
      </c>
      <c r="BQ42" s="117">
        <f t="shared" si="35"/>
        <v>0</v>
      </c>
      <c r="BR42" s="113">
        <f t="shared" si="36"/>
        <v>0</v>
      </c>
      <c r="BS42" s="113">
        <f t="shared" si="37"/>
        <v>0</v>
      </c>
      <c r="BT42" s="118">
        <f t="shared" si="53"/>
        <v>5</v>
      </c>
      <c r="BU42" s="117">
        <f t="shared" si="38"/>
        <v>0</v>
      </c>
      <c r="BV42" s="113">
        <f t="shared" si="39"/>
        <v>0</v>
      </c>
      <c r="BW42" s="113">
        <f t="shared" si="40"/>
        <v>0</v>
      </c>
      <c r="BX42" s="118">
        <f t="shared" si="41"/>
        <v>5</v>
      </c>
      <c r="BY42" s="161"/>
      <c r="BZ42"/>
      <c r="CA42" s="114">
        <f t="shared" si="54"/>
        <v>5</v>
      </c>
      <c r="CB42" s="114">
        <f t="shared" si="55"/>
        <v>0</v>
      </c>
      <c r="CC42" s="114">
        <f t="shared" si="55"/>
        <v>0</v>
      </c>
      <c r="CD42" s="114">
        <f t="shared" si="55"/>
        <v>0</v>
      </c>
      <c r="CE42" s="114"/>
      <c r="CF42" s="113">
        <v>4</v>
      </c>
      <c r="CG42" s="113">
        <v>29</v>
      </c>
      <c r="CH42" s="113">
        <f t="shared" si="75"/>
        <v>30</v>
      </c>
      <c r="CI42" s="113">
        <f t="shared" si="75"/>
        <v>31</v>
      </c>
      <c r="CJ42" s="113">
        <f t="shared" si="75"/>
        <v>32</v>
      </c>
      <c r="CK42" s="113"/>
      <c r="CL42" s="162"/>
      <c r="CM42" s="162"/>
      <c r="CN42">
        <f t="shared" si="56"/>
        <v>0</v>
      </c>
      <c r="CO42" s="161"/>
      <c r="CP42">
        <f t="shared" si="43"/>
        <v>5</v>
      </c>
      <c r="CQ42"/>
      <c r="CR42"/>
      <c r="CS42"/>
      <c r="CT42" s="161">
        <f t="shared" si="57"/>
        <v>0</v>
      </c>
      <c r="CU42" s="161">
        <f t="shared" si="58"/>
        <v>0</v>
      </c>
      <c r="CV42" s="161">
        <f t="shared" si="59"/>
        <v>0</v>
      </c>
      <c r="CW42" s="161">
        <f t="shared" si="60"/>
        <v>0</v>
      </c>
      <c r="CX42" s="163">
        <f t="shared" si="61"/>
        <v>0</v>
      </c>
      <c r="CY42" s="161"/>
      <c r="CZ42" s="161">
        <f t="shared" si="62"/>
        <v>0</v>
      </c>
      <c r="DA42" s="161">
        <f t="shared" si="63"/>
        <v>0</v>
      </c>
      <c r="DB42" s="161">
        <f t="shared" si="64"/>
        <v>0</v>
      </c>
      <c r="DC42" s="161"/>
      <c r="DD42" s="161">
        <f t="shared" si="65"/>
        <v>0</v>
      </c>
      <c r="DE42" s="161">
        <f t="shared" si="71"/>
        <v>0</v>
      </c>
      <c r="DF42" s="161"/>
    </row>
    <row r="43" spans="1:110" s="42" customFormat="1" ht="13.8" thickBot="1" x14ac:dyDescent="0.3">
      <c r="A43" s="257">
        <v>0</v>
      </c>
      <c r="B43" s="41">
        <v>0</v>
      </c>
      <c r="C43" s="98" t="s">
        <v>213</v>
      </c>
      <c r="D43" s="171" t="s">
        <v>546</v>
      </c>
      <c r="E43" s="137" t="s">
        <v>422</v>
      </c>
      <c r="F43" s="132">
        <v>3500</v>
      </c>
      <c r="G43" s="132">
        <v>30000</v>
      </c>
      <c r="H43" s="148">
        <v>800000</v>
      </c>
      <c r="I43" s="151">
        <f t="shared" si="67"/>
        <v>0</v>
      </c>
      <c r="J43" s="139">
        <f t="shared" si="0"/>
        <v>0</v>
      </c>
      <c r="K43" s="139">
        <f t="shared" si="73"/>
        <v>0</v>
      </c>
      <c r="L43" s="133">
        <f t="shared" si="2"/>
        <v>0</v>
      </c>
      <c r="M43" s="80">
        <f t="shared" ref="M43:M74" si="76">IF((K43-$D$6)&gt;0,(K43-$D$6)/($D$5-$D$6),0)</f>
        <v>0</v>
      </c>
      <c r="N43" s="322">
        <f t="shared" si="68"/>
        <v>0</v>
      </c>
      <c r="O43" s="323">
        <f t="shared" si="74"/>
        <v>0</v>
      </c>
      <c r="P43" s="323">
        <f t="shared" si="74"/>
        <v>0</v>
      </c>
      <c r="Q43" s="324">
        <f t="shared" si="72"/>
        <v>5</v>
      </c>
      <c r="R43" s="136"/>
      <c r="S43" s="102">
        <f t="shared" si="44"/>
        <v>0</v>
      </c>
      <c r="T43" s="77">
        <f t="shared" si="45"/>
        <v>0</v>
      </c>
      <c r="U43" s="77">
        <f t="shared" si="69"/>
        <v>0</v>
      </c>
      <c r="V43" s="75">
        <f>'Project description'!$I$6</f>
        <v>1.79</v>
      </c>
      <c r="W43" s="75">
        <f>VLOOKUP(C43,'Project description'!$H$21:$I$24,2,0)</f>
        <v>40000</v>
      </c>
      <c r="X43" s="74">
        <f t="shared" si="46"/>
        <v>0</v>
      </c>
      <c r="Y43" s="144">
        <f t="shared" si="5"/>
        <v>0</v>
      </c>
      <c r="Z43" s="76">
        <f t="shared" ref="Z43:AB69" si="77">IF($E43="Best Fit",S43,F43)</f>
        <v>0</v>
      </c>
      <c r="AA43" s="76">
        <f t="shared" si="77"/>
        <v>0</v>
      </c>
      <c r="AB43" s="76">
        <f t="shared" si="77"/>
        <v>0</v>
      </c>
      <c r="AC43" s="66">
        <f t="shared" si="7"/>
        <v>0</v>
      </c>
      <c r="AD43" s="67" t="str">
        <f t="shared" si="8"/>
        <v>AccelReached</v>
      </c>
      <c r="AE43" s="66">
        <f t="shared" si="9"/>
        <v>0</v>
      </c>
      <c r="AF43" s="68">
        <f t="shared" si="10"/>
        <v>0</v>
      </c>
      <c r="AG43" s="61">
        <f t="shared" si="11"/>
        <v>0</v>
      </c>
      <c r="AH43" s="62">
        <f t="shared" si="12"/>
        <v>0</v>
      </c>
      <c r="AI43" s="61">
        <f t="shared" si="47"/>
        <v>0</v>
      </c>
      <c r="AJ43" s="61">
        <f t="shared" si="13"/>
        <v>0</v>
      </c>
      <c r="AK43" s="69" t="str">
        <f t="shared" si="14"/>
        <v>AccelLimited</v>
      </c>
      <c r="AL43" s="61">
        <f t="shared" si="15"/>
        <v>0</v>
      </c>
      <c r="AM43" s="71">
        <f t="shared" si="16"/>
        <v>0</v>
      </c>
      <c r="AN43" s="64">
        <f t="shared" si="48"/>
        <v>0</v>
      </c>
      <c r="AO43" s="72">
        <f t="shared" si="17"/>
        <v>0</v>
      </c>
      <c r="AP43" s="79">
        <f t="shared" si="18"/>
        <v>0</v>
      </c>
      <c r="AQ43" s="77">
        <f t="shared" si="19"/>
        <v>0</v>
      </c>
      <c r="AR43" s="138"/>
      <c r="AS43" s="115">
        <v>0</v>
      </c>
      <c r="AT43" s="113"/>
      <c r="AU43" s="113"/>
      <c r="AV43" s="118">
        <f t="shared" si="70"/>
        <v>5</v>
      </c>
      <c r="AW43" s="117">
        <f t="shared" si="49"/>
        <v>0</v>
      </c>
      <c r="AX43" s="113">
        <f t="shared" si="20"/>
        <v>0</v>
      </c>
      <c r="AY43" s="113">
        <f t="shared" si="21"/>
        <v>0</v>
      </c>
      <c r="AZ43" s="118">
        <f t="shared" si="22"/>
        <v>5</v>
      </c>
      <c r="BA43" s="114">
        <f t="shared" si="23"/>
        <v>0</v>
      </c>
      <c r="BB43" s="113">
        <f t="shared" si="24"/>
        <v>0</v>
      </c>
      <c r="BC43" s="113">
        <f t="shared" si="50"/>
        <v>0</v>
      </c>
      <c r="BD43" s="118">
        <f t="shared" si="51"/>
        <v>5</v>
      </c>
      <c r="BE43" s="117">
        <f t="shared" si="25"/>
        <v>0</v>
      </c>
      <c r="BF43" s="113">
        <f t="shared" si="26"/>
        <v>0</v>
      </c>
      <c r="BG43" s="113">
        <f t="shared" si="27"/>
        <v>0</v>
      </c>
      <c r="BH43" s="118">
        <f t="shared" si="28"/>
        <v>5</v>
      </c>
      <c r="BI43" s="117">
        <f t="shared" si="29"/>
        <v>0</v>
      </c>
      <c r="BJ43" s="113">
        <f t="shared" si="52"/>
        <v>0</v>
      </c>
      <c r="BK43" s="113">
        <f t="shared" si="52"/>
        <v>0</v>
      </c>
      <c r="BL43" s="118">
        <f t="shared" si="30"/>
        <v>5</v>
      </c>
      <c r="BM43" s="117">
        <f t="shared" si="31"/>
        <v>0</v>
      </c>
      <c r="BN43" s="113">
        <f t="shared" si="32"/>
        <v>0</v>
      </c>
      <c r="BO43" s="113">
        <f t="shared" si="33"/>
        <v>0</v>
      </c>
      <c r="BP43" s="118">
        <f t="shared" si="34"/>
        <v>5</v>
      </c>
      <c r="BQ43" s="117">
        <f t="shared" si="35"/>
        <v>0</v>
      </c>
      <c r="BR43" s="113">
        <f t="shared" si="36"/>
        <v>0</v>
      </c>
      <c r="BS43" s="113">
        <f t="shared" si="37"/>
        <v>0</v>
      </c>
      <c r="BT43" s="118">
        <f t="shared" si="53"/>
        <v>5</v>
      </c>
      <c r="BU43" s="117">
        <f t="shared" si="38"/>
        <v>0</v>
      </c>
      <c r="BV43" s="113">
        <f t="shared" si="39"/>
        <v>0</v>
      </c>
      <c r="BW43" s="113">
        <f t="shared" si="40"/>
        <v>0</v>
      </c>
      <c r="BX43" s="118">
        <f t="shared" si="41"/>
        <v>5</v>
      </c>
      <c r="BY43" s="161"/>
      <c r="BZ43"/>
      <c r="CA43" s="114">
        <f t="shared" si="54"/>
        <v>5</v>
      </c>
      <c r="CB43" s="114">
        <f t="shared" si="55"/>
        <v>0</v>
      </c>
      <c r="CC43" s="114">
        <f t="shared" si="55"/>
        <v>0</v>
      </c>
      <c r="CD43" s="114">
        <f t="shared" si="55"/>
        <v>0</v>
      </c>
      <c r="CE43" s="114"/>
      <c r="CF43" s="113">
        <v>5</v>
      </c>
      <c r="CG43" s="113">
        <v>1</v>
      </c>
      <c r="CH43" s="113">
        <f t="shared" si="75"/>
        <v>2</v>
      </c>
      <c r="CI43" s="113">
        <f t="shared" si="75"/>
        <v>3</v>
      </c>
      <c r="CJ43" s="113">
        <f t="shared" si="75"/>
        <v>4</v>
      </c>
      <c r="CK43" s="113"/>
      <c r="CL43" s="162"/>
      <c r="CM43" s="162"/>
      <c r="CN43">
        <f t="shared" si="56"/>
        <v>0</v>
      </c>
      <c r="CO43" s="161"/>
      <c r="CP43">
        <f t="shared" si="43"/>
        <v>5</v>
      </c>
      <c r="CQ43"/>
      <c r="CR43"/>
      <c r="CS43"/>
      <c r="CT43" s="161">
        <f t="shared" si="57"/>
        <v>0</v>
      </c>
      <c r="CU43" s="161">
        <f t="shared" si="58"/>
        <v>0</v>
      </c>
      <c r="CV43" s="161">
        <f t="shared" si="59"/>
        <v>0</v>
      </c>
      <c r="CW43" s="161">
        <f t="shared" si="60"/>
        <v>0</v>
      </c>
      <c r="CX43" s="163">
        <f t="shared" si="61"/>
        <v>0</v>
      </c>
      <c r="CY43" s="161"/>
      <c r="CZ43" s="161">
        <f t="shared" si="62"/>
        <v>0</v>
      </c>
      <c r="DA43" s="161">
        <f t="shared" si="63"/>
        <v>0</v>
      </c>
      <c r="DB43" s="161">
        <f t="shared" si="64"/>
        <v>0</v>
      </c>
      <c r="DC43" s="161"/>
      <c r="DD43" s="161">
        <f t="shared" si="65"/>
        <v>0</v>
      </c>
      <c r="DE43" s="161">
        <f t="shared" si="71"/>
        <v>0</v>
      </c>
      <c r="DF43" s="161"/>
    </row>
    <row r="44" spans="1:110" s="42" customFormat="1" ht="13.8" thickBot="1" x14ac:dyDescent="0.3">
      <c r="A44" s="487">
        <v>0</v>
      </c>
      <c r="B44" s="307">
        <v>0</v>
      </c>
      <c r="C44" s="309" t="s">
        <v>213</v>
      </c>
      <c r="D44" s="308" t="s">
        <v>546</v>
      </c>
      <c r="E44" s="310" t="s">
        <v>422</v>
      </c>
      <c r="F44" s="311">
        <v>3500</v>
      </c>
      <c r="G44" s="311">
        <v>30000</v>
      </c>
      <c r="H44" s="312">
        <v>800000</v>
      </c>
      <c r="I44" s="313">
        <f t="shared" si="67"/>
        <v>0</v>
      </c>
      <c r="J44" s="314">
        <f t="shared" si="0"/>
        <v>0</v>
      </c>
      <c r="K44" s="139">
        <f t="shared" si="73"/>
        <v>0</v>
      </c>
      <c r="L44" s="133">
        <f t="shared" si="2"/>
        <v>0</v>
      </c>
      <c r="M44" s="80">
        <f t="shared" si="76"/>
        <v>0</v>
      </c>
      <c r="N44" s="319">
        <f t="shared" si="68"/>
        <v>0</v>
      </c>
      <c r="O44" s="320">
        <f t="shared" si="74"/>
        <v>0</v>
      </c>
      <c r="P44" s="320">
        <f t="shared" si="74"/>
        <v>0</v>
      </c>
      <c r="Q44" s="321">
        <f t="shared" si="72"/>
        <v>5</v>
      </c>
      <c r="R44" s="136"/>
      <c r="S44" s="102">
        <f t="shared" si="44"/>
        <v>0</v>
      </c>
      <c r="T44" s="77">
        <f t="shared" si="45"/>
        <v>0</v>
      </c>
      <c r="U44" s="77">
        <f t="shared" si="69"/>
        <v>0</v>
      </c>
      <c r="V44" s="75">
        <f>'Project description'!$I$6</f>
        <v>1.79</v>
      </c>
      <c r="W44" s="75">
        <f>VLOOKUP(C44,'Project description'!$H$21:$I$24,2,0)</f>
        <v>40000</v>
      </c>
      <c r="X44" s="74">
        <f t="shared" si="46"/>
        <v>0</v>
      </c>
      <c r="Y44" s="144">
        <f t="shared" si="5"/>
        <v>0</v>
      </c>
      <c r="Z44" s="76">
        <f t="shared" si="77"/>
        <v>0</v>
      </c>
      <c r="AA44" s="76">
        <f t="shared" si="77"/>
        <v>0</v>
      </c>
      <c r="AB44" s="76">
        <f t="shared" si="77"/>
        <v>0</v>
      </c>
      <c r="AC44" s="66">
        <f t="shared" si="7"/>
        <v>0</v>
      </c>
      <c r="AD44" s="67" t="str">
        <f t="shared" si="8"/>
        <v>AccelReached</v>
      </c>
      <c r="AE44" s="66">
        <f t="shared" si="9"/>
        <v>0</v>
      </c>
      <c r="AF44" s="68">
        <f t="shared" si="10"/>
        <v>0</v>
      </c>
      <c r="AG44" s="61">
        <f t="shared" si="11"/>
        <v>0</v>
      </c>
      <c r="AH44" s="62">
        <f t="shared" si="12"/>
        <v>0</v>
      </c>
      <c r="AI44" s="61">
        <f t="shared" si="47"/>
        <v>0</v>
      </c>
      <c r="AJ44" s="61">
        <f t="shared" si="13"/>
        <v>0</v>
      </c>
      <c r="AK44" s="69" t="str">
        <f t="shared" si="14"/>
        <v>AccelLimited</v>
      </c>
      <c r="AL44" s="61">
        <f t="shared" si="15"/>
        <v>0</v>
      </c>
      <c r="AM44" s="71">
        <f t="shared" si="16"/>
        <v>0</v>
      </c>
      <c r="AN44" s="64">
        <f t="shared" si="48"/>
        <v>0</v>
      </c>
      <c r="AO44" s="72">
        <f t="shared" si="17"/>
        <v>0</v>
      </c>
      <c r="AP44" s="79">
        <f t="shared" si="18"/>
        <v>0</v>
      </c>
      <c r="AQ44" s="77">
        <f t="shared" si="19"/>
        <v>0</v>
      </c>
      <c r="AR44" s="138"/>
      <c r="AS44" s="115">
        <v>0</v>
      </c>
      <c r="AT44" s="113"/>
      <c r="AU44" s="113"/>
      <c r="AV44" s="118">
        <f t="shared" si="70"/>
        <v>5</v>
      </c>
      <c r="AW44" s="117">
        <f t="shared" si="49"/>
        <v>0</v>
      </c>
      <c r="AX44" s="113">
        <f t="shared" si="20"/>
        <v>0</v>
      </c>
      <c r="AY44" s="113">
        <f t="shared" si="21"/>
        <v>0</v>
      </c>
      <c r="AZ44" s="118">
        <f t="shared" si="22"/>
        <v>5</v>
      </c>
      <c r="BA44" s="114">
        <f t="shared" si="23"/>
        <v>0</v>
      </c>
      <c r="BB44" s="113">
        <f t="shared" si="24"/>
        <v>0</v>
      </c>
      <c r="BC44" s="113">
        <f t="shared" si="50"/>
        <v>0</v>
      </c>
      <c r="BD44" s="118">
        <f t="shared" si="51"/>
        <v>5</v>
      </c>
      <c r="BE44" s="117">
        <f t="shared" si="25"/>
        <v>0</v>
      </c>
      <c r="BF44" s="113">
        <f t="shared" si="26"/>
        <v>0</v>
      </c>
      <c r="BG44" s="113">
        <f t="shared" si="27"/>
        <v>0</v>
      </c>
      <c r="BH44" s="118">
        <f t="shared" si="28"/>
        <v>5</v>
      </c>
      <c r="BI44" s="117">
        <f t="shared" si="29"/>
        <v>0</v>
      </c>
      <c r="BJ44" s="113">
        <f t="shared" si="52"/>
        <v>0</v>
      </c>
      <c r="BK44" s="113">
        <f t="shared" si="52"/>
        <v>0</v>
      </c>
      <c r="BL44" s="118">
        <f t="shared" si="30"/>
        <v>5</v>
      </c>
      <c r="BM44" s="117">
        <f t="shared" si="31"/>
        <v>0</v>
      </c>
      <c r="BN44" s="113">
        <f t="shared" si="32"/>
        <v>0</v>
      </c>
      <c r="BO44" s="113">
        <f t="shared" si="33"/>
        <v>0</v>
      </c>
      <c r="BP44" s="118">
        <f t="shared" si="34"/>
        <v>5</v>
      </c>
      <c r="BQ44" s="117">
        <f t="shared" si="35"/>
        <v>0</v>
      </c>
      <c r="BR44" s="113">
        <f t="shared" si="36"/>
        <v>0</v>
      </c>
      <c r="BS44" s="113">
        <f t="shared" si="37"/>
        <v>0</v>
      </c>
      <c r="BT44" s="118">
        <f t="shared" si="53"/>
        <v>5</v>
      </c>
      <c r="BU44" s="117">
        <f t="shared" si="38"/>
        <v>0</v>
      </c>
      <c r="BV44" s="113">
        <f t="shared" si="39"/>
        <v>0</v>
      </c>
      <c r="BW44" s="113">
        <f t="shared" si="40"/>
        <v>0</v>
      </c>
      <c r="BX44" s="118">
        <f t="shared" si="41"/>
        <v>5</v>
      </c>
      <c r="BY44" s="161"/>
      <c r="BZ44"/>
      <c r="CA44" s="114">
        <f t="shared" si="54"/>
        <v>5</v>
      </c>
      <c r="CB44" s="114">
        <f t="shared" si="55"/>
        <v>0</v>
      </c>
      <c r="CC44" s="114">
        <f t="shared" si="55"/>
        <v>0</v>
      </c>
      <c r="CD44" s="114">
        <f t="shared" si="55"/>
        <v>0</v>
      </c>
      <c r="CE44" s="114"/>
      <c r="CF44" s="113">
        <v>5</v>
      </c>
      <c r="CG44" s="113">
        <v>5</v>
      </c>
      <c r="CH44" s="113">
        <f t="shared" si="75"/>
        <v>6</v>
      </c>
      <c r="CI44" s="113">
        <f t="shared" si="75"/>
        <v>7</v>
      </c>
      <c r="CJ44" s="113">
        <f t="shared" si="75"/>
        <v>8</v>
      </c>
      <c r="CK44" s="113"/>
      <c r="CL44" s="162"/>
      <c r="CM44" s="162"/>
      <c r="CN44">
        <f t="shared" ref="CN44:CN49" si="78">CT44*CU44*$D$4</f>
        <v>0</v>
      </c>
      <c r="CO44" s="161"/>
      <c r="CP44">
        <f t="shared" si="43"/>
        <v>5</v>
      </c>
      <c r="CQ44"/>
      <c r="CR44"/>
      <c r="CS44"/>
      <c r="CT44" s="161">
        <f t="shared" si="57"/>
        <v>0</v>
      </c>
      <c r="CU44" s="161">
        <f t="shared" si="58"/>
        <v>0</v>
      </c>
      <c r="CV44" s="161">
        <f t="shared" si="59"/>
        <v>0</v>
      </c>
      <c r="CW44" s="161">
        <f t="shared" si="60"/>
        <v>0</v>
      </c>
      <c r="CX44" s="163">
        <f t="shared" si="61"/>
        <v>0</v>
      </c>
      <c r="CY44" s="161"/>
      <c r="CZ44" s="161">
        <f t="shared" si="62"/>
        <v>0</v>
      </c>
      <c r="DA44" s="161">
        <f t="shared" si="63"/>
        <v>0</v>
      </c>
      <c r="DB44" s="161">
        <f t="shared" si="64"/>
        <v>0</v>
      </c>
      <c r="DC44" s="161"/>
      <c r="DD44" s="161">
        <f t="shared" si="65"/>
        <v>0</v>
      </c>
      <c r="DE44" s="161">
        <f t="shared" si="71"/>
        <v>0</v>
      </c>
      <c r="DF44" s="161"/>
    </row>
    <row r="45" spans="1:110" s="42" customFormat="1" ht="13.8" thickBot="1" x14ac:dyDescent="0.3">
      <c r="A45" s="257">
        <v>0</v>
      </c>
      <c r="B45" s="41">
        <v>0</v>
      </c>
      <c r="C45" s="98" t="s">
        <v>213</v>
      </c>
      <c r="D45" s="171" t="s">
        <v>546</v>
      </c>
      <c r="E45" s="137" t="s">
        <v>422</v>
      </c>
      <c r="F45" s="132">
        <v>3500</v>
      </c>
      <c r="G45" s="132">
        <v>30000</v>
      </c>
      <c r="H45" s="148">
        <v>800000</v>
      </c>
      <c r="I45" s="151">
        <f t="shared" si="67"/>
        <v>0</v>
      </c>
      <c r="J45" s="139">
        <f t="shared" si="0"/>
        <v>0</v>
      </c>
      <c r="K45" s="139">
        <f t="shared" si="73"/>
        <v>0</v>
      </c>
      <c r="L45" s="133">
        <f t="shared" si="2"/>
        <v>0</v>
      </c>
      <c r="M45" s="80">
        <f t="shared" si="76"/>
        <v>0</v>
      </c>
      <c r="N45" s="322">
        <f t="shared" si="68"/>
        <v>0</v>
      </c>
      <c r="O45" s="323">
        <f t="shared" si="74"/>
        <v>0</v>
      </c>
      <c r="P45" s="323">
        <f t="shared" si="74"/>
        <v>0</v>
      </c>
      <c r="Q45" s="324">
        <f t="shared" si="72"/>
        <v>5</v>
      </c>
      <c r="R45" s="136"/>
      <c r="S45" s="102">
        <f t="shared" si="44"/>
        <v>0</v>
      </c>
      <c r="T45" s="77">
        <f t="shared" si="45"/>
        <v>0</v>
      </c>
      <c r="U45" s="77">
        <f t="shared" si="69"/>
        <v>0</v>
      </c>
      <c r="V45" s="75">
        <f>'Project description'!$I$6</f>
        <v>1.79</v>
      </c>
      <c r="W45" s="75">
        <f>VLOOKUP(C45,'Project description'!$H$21:$I$24,2,0)</f>
        <v>40000</v>
      </c>
      <c r="X45" s="74">
        <f t="shared" si="46"/>
        <v>0</v>
      </c>
      <c r="Y45" s="144">
        <f t="shared" si="5"/>
        <v>0</v>
      </c>
      <c r="Z45" s="76">
        <f t="shared" si="77"/>
        <v>0</v>
      </c>
      <c r="AA45" s="76">
        <f t="shared" si="77"/>
        <v>0</v>
      </c>
      <c r="AB45" s="76">
        <f t="shared" si="77"/>
        <v>0</v>
      </c>
      <c r="AC45" s="66">
        <f t="shared" si="7"/>
        <v>0</v>
      </c>
      <c r="AD45" s="67" t="str">
        <f t="shared" si="8"/>
        <v>AccelReached</v>
      </c>
      <c r="AE45" s="66">
        <f t="shared" si="9"/>
        <v>0</v>
      </c>
      <c r="AF45" s="68">
        <f t="shared" si="10"/>
        <v>0</v>
      </c>
      <c r="AG45" s="61">
        <f t="shared" si="11"/>
        <v>0</v>
      </c>
      <c r="AH45" s="62">
        <f t="shared" si="12"/>
        <v>0</v>
      </c>
      <c r="AI45" s="61">
        <f t="shared" si="47"/>
        <v>0</v>
      </c>
      <c r="AJ45" s="61">
        <f t="shared" si="13"/>
        <v>0</v>
      </c>
      <c r="AK45" s="69" t="str">
        <f t="shared" si="14"/>
        <v>AccelLimited</v>
      </c>
      <c r="AL45" s="61">
        <f t="shared" si="15"/>
        <v>0</v>
      </c>
      <c r="AM45" s="71">
        <f t="shared" si="16"/>
        <v>0</v>
      </c>
      <c r="AN45" s="64">
        <f t="shared" si="48"/>
        <v>0</v>
      </c>
      <c r="AO45" s="72">
        <f t="shared" si="17"/>
        <v>0</v>
      </c>
      <c r="AP45" s="79">
        <f t="shared" si="18"/>
        <v>0</v>
      </c>
      <c r="AQ45" s="77">
        <f t="shared" si="19"/>
        <v>0</v>
      </c>
      <c r="AR45" s="138"/>
      <c r="AS45" s="115">
        <v>0</v>
      </c>
      <c r="AT45" s="113"/>
      <c r="AU45" s="113"/>
      <c r="AV45" s="118">
        <f t="shared" si="70"/>
        <v>5</v>
      </c>
      <c r="AW45" s="117">
        <f t="shared" si="49"/>
        <v>0</v>
      </c>
      <c r="AX45" s="113">
        <f t="shared" si="20"/>
        <v>0</v>
      </c>
      <c r="AY45" s="113">
        <f t="shared" si="21"/>
        <v>0</v>
      </c>
      <c r="AZ45" s="118">
        <f t="shared" si="22"/>
        <v>5</v>
      </c>
      <c r="BA45" s="114">
        <f t="shared" si="23"/>
        <v>0</v>
      </c>
      <c r="BB45" s="113">
        <f t="shared" si="24"/>
        <v>0</v>
      </c>
      <c r="BC45" s="113">
        <f t="shared" si="50"/>
        <v>0</v>
      </c>
      <c r="BD45" s="118">
        <f t="shared" si="51"/>
        <v>5</v>
      </c>
      <c r="BE45" s="117">
        <f t="shared" si="25"/>
        <v>0</v>
      </c>
      <c r="BF45" s="113">
        <f t="shared" si="26"/>
        <v>0</v>
      </c>
      <c r="BG45" s="113">
        <f t="shared" si="27"/>
        <v>0</v>
      </c>
      <c r="BH45" s="118">
        <f t="shared" si="28"/>
        <v>5</v>
      </c>
      <c r="BI45" s="117">
        <f t="shared" si="29"/>
        <v>0</v>
      </c>
      <c r="BJ45" s="113">
        <f t="shared" si="52"/>
        <v>0</v>
      </c>
      <c r="BK45" s="113">
        <f t="shared" si="52"/>
        <v>0</v>
      </c>
      <c r="BL45" s="118">
        <f t="shared" si="30"/>
        <v>5</v>
      </c>
      <c r="BM45" s="117">
        <f t="shared" si="31"/>
        <v>0</v>
      </c>
      <c r="BN45" s="113">
        <f t="shared" si="32"/>
        <v>0</v>
      </c>
      <c r="BO45" s="113">
        <f t="shared" si="33"/>
        <v>0</v>
      </c>
      <c r="BP45" s="118">
        <f t="shared" si="34"/>
        <v>5</v>
      </c>
      <c r="BQ45" s="117">
        <f t="shared" si="35"/>
        <v>0</v>
      </c>
      <c r="BR45" s="113">
        <f t="shared" si="36"/>
        <v>0</v>
      </c>
      <c r="BS45" s="113">
        <f t="shared" si="37"/>
        <v>0</v>
      </c>
      <c r="BT45" s="118">
        <f t="shared" si="53"/>
        <v>5</v>
      </c>
      <c r="BU45" s="117">
        <f t="shared" si="38"/>
        <v>0</v>
      </c>
      <c r="BV45" s="113">
        <f t="shared" si="39"/>
        <v>0</v>
      </c>
      <c r="BW45" s="113">
        <f t="shared" si="40"/>
        <v>0</v>
      </c>
      <c r="BX45" s="118">
        <f t="shared" si="41"/>
        <v>5</v>
      </c>
      <c r="BY45" s="161"/>
      <c r="BZ45"/>
      <c r="CA45" s="114">
        <f t="shared" si="54"/>
        <v>5</v>
      </c>
      <c r="CB45" s="114">
        <f t="shared" si="55"/>
        <v>0</v>
      </c>
      <c r="CC45" s="114">
        <f t="shared" si="55"/>
        <v>0</v>
      </c>
      <c r="CD45" s="114">
        <f t="shared" si="55"/>
        <v>0</v>
      </c>
      <c r="CE45" s="114"/>
      <c r="CF45" s="113">
        <v>5</v>
      </c>
      <c r="CG45" s="113">
        <v>9</v>
      </c>
      <c r="CH45" s="113">
        <f t="shared" si="75"/>
        <v>10</v>
      </c>
      <c r="CI45" s="113">
        <f t="shared" si="75"/>
        <v>11</v>
      </c>
      <c r="CJ45" s="113">
        <f t="shared" si="75"/>
        <v>12</v>
      </c>
      <c r="CK45" s="113"/>
      <c r="CL45" s="162"/>
      <c r="CM45" s="162"/>
      <c r="CN45">
        <f t="shared" si="78"/>
        <v>0</v>
      </c>
      <c r="CO45" s="161"/>
      <c r="CP45">
        <f t="shared" si="43"/>
        <v>5</v>
      </c>
      <c r="CQ45"/>
      <c r="CR45"/>
      <c r="CS45"/>
      <c r="CT45" s="161">
        <f t="shared" si="57"/>
        <v>0</v>
      </c>
      <c r="CU45" s="161">
        <f t="shared" si="58"/>
        <v>0</v>
      </c>
      <c r="CV45" s="161">
        <f t="shared" si="59"/>
        <v>0</v>
      </c>
      <c r="CW45" s="161">
        <f t="shared" si="60"/>
        <v>0</v>
      </c>
      <c r="CX45" s="163">
        <f t="shared" si="61"/>
        <v>0</v>
      </c>
      <c r="CY45" s="161"/>
      <c r="CZ45" s="161">
        <f t="shared" si="62"/>
        <v>0</v>
      </c>
      <c r="DA45" s="161">
        <f t="shared" si="63"/>
        <v>0</v>
      </c>
      <c r="DB45" s="161">
        <f t="shared" si="64"/>
        <v>0</v>
      </c>
      <c r="DC45" s="161"/>
      <c r="DD45" s="161">
        <f t="shared" si="65"/>
        <v>0</v>
      </c>
      <c r="DE45" s="161">
        <f t="shared" si="71"/>
        <v>0</v>
      </c>
      <c r="DF45" s="161"/>
    </row>
    <row r="46" spans="1:110" s="42" customFormat="1" ht="12" customHeight="1" thickBot="1" x14ac:dyDescent="0.3">
      <c r="A46" s="487">
        <v>0</v>
      </c>
      <c r="B46" s="307">
        <v>0</v>
      </c>
      <c r="C46" s="309" t="s">
        <v>213</v>
      </c>
      <c r="D46" s="308" t="s">
        <v>546</v>
      </c>
      <c r="E46" s="310" t="s">
        <v>422</v>
      </c>
      <c r="F46" s="311">
        <v>3500</v>
      </c>
      <c r="G46" s="311">
        <v>30000</v>
      </c>
      <c r="H46" s="312">
        <v>800000</v>
      </c>
      <c r="I46" s="313">
        <f t="shared" si="67"/>
        <v>0</v>
      </c>
      <c r="J46" s="314">
        <f t="shared" si="0"/>
        <v>0</v>
      </c>
      <c r="K46" s="139">
        <f t="shared" si="73"/>
        <v>0</v>
      </c>
      <c r="L46" s="133">
        <f t="shared" si="2"/>
        <v>0</v>
      </c>
      <c r="M46" s="80">
        <f t="shared" si="76"/>
        <v>0</v>
      </c>
      <c r="N46" s="319">
        <f t="shared" si="68"/>
        <v>0</v>
      </c>
      <c r="O46" s="320">
        <f t="shared" si="74"/>
        <v>0</v>
      </c>
      <c r="P46" s="320">
        <f t="shared" si="74"/>
        <v>0</v>
      </c>
      <c r="Q46" s="321">
        <f t="shared" si="72"/>
        <v>5</v>
      </c>
      <c r="R46" s="423"/>
      <c r="S46" s="424">
        <f t="shared" si="44"/>
        <v>0</v>
      </c>
      <c r="T46" s="77">
        <f t="shared" si="45"/>
        <v>0</v>
      </c>
      <c r="U46" s="77">
        <f t="shared" si="69"/>
        <v>0</v>
      </c>
      <c r="V46" s="75">
        <f>'Project description'!$I$6</f>
        <v>1.79</v>
      </c>
      <c r="W46" s="75">
        <f>VLOOKUP(C46,'Project description'!$H$21:$I$24,2,0)</f>
        <v>40000</v>
      </c>
      <c r="X46" s="74">
        <f t="shared" si="46"/>
        <v>0</v>
      </c>
      <c r="Y46" s="144">
        <f t="shared" si="5"/>
        <v>0</v>
      </c>
      <c r="Z46" s="76">
        <f t="shared" si="77"/>
        <v>0</v>
      </c>
      <c r="AA46" s="76">
        <f t="shared" si="77"/>
        <v>0</v>
      </c>
      <c r="AB46" s="76">
        <f t="shared" si="77"/>
        <v>0</v>
      </c>
      <c r="AC46" s="66">
        <f t="shared" si="7"/>
        <v>0</v>
      </c>
      <c r="AD46" s="67" t="str">
        <f t="shared" si="8"/>
        <v>AccelReached</v>
      </c>
      <c r="AE46" s="66">
        <f t="shared" si="9"/>
        <v>0</v>
      </c>
      <c r="AF46" s="68">
        <f t="shared" si="10"/>
        <v>0</v>
      </c>
      <c r="AG46" s="61">
        <f t="shared" si="11"/>
        <v>0</v>
      </c>
      <c r="AH46" s="62">
        <f t="shared" si="12"/>
        <v>0</v>
      </c>
      <c r="AI46" s="61">
        <f t="shared" si="47"/>
        <v>0</v>
      </c>
      <c r="AJ46" s="61">
        <f t="shared" si="13"/>
        <v>0</v>
      </c>
      <c r="AK46" s="69" t="str">
        <f t="shared" si="14"/>
        <v>AccelLimited</v>
      </c>
      <c r="AL46" s="61">
        <f t="shared" si="15"/>
        <v>0</v>
      </c>
      <c r="AM46" s="71">
        <f t="shared" si="16"/>
        <v>0</v>
      </c>
      <c r="AN46" s="64">
        <f t="shared" si="48"/>
        <v>0</v>
      </c>
      <c r="AO46" s="72">
        <f t="shared" si="17"/>
        <v>0</v>
      </c>
      <c r="AP46" s="79">
        <f t="shared" si="18"/>
        <v>0</v>
      </c>
      <c r="AQ46" s="76">
        <f t="shared" si="19"/>
        <v>0</v>
      </c>
      <c r="AR46" s="138"/>
      <c r="AS46" s="115">
        <v>0</v>
      </c>
      <c r="AT46" s="113"/>
      <c r="AU46" s="113"/>
      <c r="AV46" s="118">
        <f t="shared" si="70"/>
        <v>5</v>
      </c>
      <c r="AW46" s="117">
        <f t="shared" si="49"/>
        <v>0</v>
      </c>
      <c r="AX46" s="113">
        <f t="shared" si="20"/>
        <v>0</v>
      </c>
      <c r="AY46" s="113">
        <f t="shared" si="21"/>
        <v>0</v>
      </c>
      <c r="AZ46" s="118">
        <f t="shared" si="22"/>
        <v>5</v>
      </c>
      <c r="BA46" s="114">
        <f t="shared" si="23"/>
        <v>0</v>
      </c>
      <c r="BB46" s="113">
        <f t="shared" si="24"/>
        <v>0</v>
      </c>
      <c r="BC46" s="113">
        <f t="shared" si="50"/>
        <v>0</v>
      </c>
      <c r="BD46" s="118">
        <f t="shared" si="51"/>
        <v>5</v>
      </c>
      <c r="BE46" s="117">
        <f t="shared" si="25"/>
        <v>0</v>
      </c>
      <c r="BF46" s="113">
        <f t="shared" si="26"/>
        <v>0</v>
      </c>
      <c r="BG46" s="113">
        <f t="shared" si="27"/>
        <v>0</v>
      </c>
      <c r="BH46" s="118">
        <f t="shared" si="28"/>
        <v>5</v>
      </c>
      <c r="BI46" s="117">
        <f t="shared" si="29"/>
        <v>0</v>
      </c>
      <c r="BJ46" s="113">
        <f t="shared" si="52"/>
        <v>0</v>
      </c>
      <c r="BK46" s="113">
        <f t="shared" si="52"/>
        <v>0</v>
      </c>
      <c r="BL46" s="118">
        <f t="shared" si="30"/>
        <v>5</v>
      </c>
      <c r="BM46" s="117">
        <f t="shared" si="31"/>
        <v>0</v>
      </c>
      <c r="BN46" s="113">
        <f t="shared" si="32"/>
        <v>0</v>
      </c>
      <c r="BO46" s="113">
        <f t="shared" si="33"/>
        <v>0</v>
      </c>
      <c r="BP46" s="118">
        <f t="shared" si="34"/>
        <v>5</v>
      </c>
      <c r="BQ46" s="117">
        <f t="shared" si="35"/>
        <v>0</v>
      </c>
      <c r="BR46" s="113">
        <f t="shared" si="36"/>
        <v>0</v>
      </c>
      <c r="BS46" s="113">
        <f t="shared" si="37"/>
        <v>0</v>
      </c>
      <c r="BT46" s="118">
        <f t="shared" si="53"/>
        <v>5</v>
      </c>
      <c r="BU46" s="117">
        <f t="shared" si="38"/>
        <v>0</v>
      </c>
      <c r="BV46" s="113">
        <f t="shared" si="39"/>
        <v>0</v>
      </c>
      <c r="BW46" s="113">
        <f t="shared" si="40"/>
        <v>0</v>
      </c>
      <c r="BX46" s="118">
        <f t="shared" si="41"/>
        <v>5</v>
      </c>
      <c r="BY46" s="161"/>
      <c r="BZ46"/>
      <c r="CA46" s="114">
        <f t="shared" si="54"/>
        <v>5</v>
      </c>
      <c r="CB46" s="114">
        <f t="shared" si="55"/>
        <v>0</v>
      </c>
      <c r="CC46" s="114">
        <f t="shared" si="55"/>
        <v>0</v>
      </c>
      <c r="CD46" s="114">
        <f t="shared" si="55"/>
        <v>0</v>
      </c>
      <c r="CE46" s="114"/>
      <c r="CF46" s="113">
        <v>5</v>
      </c>
      <c r="CG46" s="113">
        <v>13</v>
      </c>
      <c r="CH46" s="113">
        <f t="shared" si="75"/>
        <v>14</v>
      </c>
      <c r="CI46" s="113">
        <f t="shared" si="75"/>
        <v>15</v>
      </c>
      <c r="CJ46" s="113">
        <f t="shared" si="75"/>
        <v>16</v>
      </c>
      <c r="CK46" s="113"/>
      <c r="CL46" s="161"/>
      <c r="CM46" s="162"/>
      <c r="CN46">
        <f t="shared" si="78"/>
        <v>0</v>
      </c>
      <c r="CO46" s="161"/>
      <c r="CP46">
        <f t="shared" si="43"/>
        <v>5</v>
      </c>
      <c r="CQ46"/>
      <c r="CR46"/>
      <c r="CS46"/>
      <c r="CT46" s="161">
        <f t="shared" si="57"/>
        <v>0</v>
      </c>
      <c r="CU46" s="161">
        <f t="shared" si="58"/>
        <v>0</v>
      </c>
      <c r="CV46" s="161">
        <f t="shared" si="59"/>
        <v>0</v>
      </c>
      <c r="CW46" s="161">
        <f t="shared" si="60"/>
        <v>0</v>
      </c>
      <c r="CX46" s="163">
        <f t="shared" si="61"/>
        <v>0</v>
      </c>
      <c r="CY46" s="161"/>
      <c r="CZ46" s="161">
        <f t="shared" si="62"/>
        <v>0</v>
      </c>
      <c r="DA46" s="161">
        <f t="shared" si="63"/>
        <v>0</v>
      </c>
      <c r="DB46" s="161">
        <f t="shared" si="64"/>
        <v>0</v>
      </c>
      <c r="DC46" s="161"/>
      <c r="DD46" s="161">
        <f t="shared" si="65"/>
        <v>0</v>
      </c>
      <c r="DE46" s="161">
        <f t="shared" si="71"/>
        <v>0</v>
      </c>
      <c r="DF46" s="161"/>
    </row>
    <row r="47" spans="1:110" ht="13.8" thickBot="1" x14ac:dyDescent="0.3">
      <c r="A47" s="257">
        <v>0</v>
      </c>
      <c r="B47" s="41">
        <v>0</v>
      </c>
      <c r="C47" s="98" t="s">
        <v>213</v>
      </c>
      <c r="D47" s="171" t="s">
        <v>546</v>
      </c>
      <c r="E47" s="137" t="s">
        <v>422</v>
      </c>
      <c r="F47" s="132">
        <v>3500</v>
      </c>
      <c r="G47" s="132">
        <v>30000</v>
      </c>
      <c r="H47" s="148">
        <v>800000</v>
      </c>
      <c r="I47" s="151">
        <f t="shared" si="67"/>
        <v>0</v>
      </c>
      <c r="J47" s="139">
        <f t="shared" si="0"/>
        <v>0</v>
      </c>
      <c r="K47" s="139">
        <f t="shared" si="73"/>
        <v>0</v>
      </c>
      <c r="L47" s="133">
        <f t="shared" si="2"/>
        <v>0</v>
      </c>
      <c r="M47" s="80">
        <f t="shared" si="76"/>
        <v>0</v>
      </c>
      <c r="N47" s="322">
        <f t="shared" si="68"/>
        <v>0</v>
      </c>
      <c r="O47" s="323">
        <f t="shared" si="74"/>
        <v>0</v>
      </c>
      <c r="P47" s="323">
        <f t="shared" si="74"/>
        <v>0</v>
      </c>
      <c r="Q47" s="324">
        <f t="shared" si="72"/>
        <v>5</v>
      </c>
      <c r="R47"/>
      <c r="S47" s="424">
        <f t="shared" si="44"/>
        <v>0</v>
      </c>
      <c r="T47" s="77">
        <f t="shared" si="45"/>
        <v>0</v>
      </c>
      <c r="U47" s="77">
        <f t="shared" si="69"/>
        <v>0</v>
      </c>
      <c r="V47" s="75">
        <f>'Project description'!$I$6</f>
        <v>1.79</v>
      </c>
      <c r="W47" s="75">
        <f>VLOOKUP(C47,'Project description'!$H$21:$I$24,2,0)</f>
        <v>40000</v>
      </c>
      <c r="X47" s="74">
        <f t="shared" si="46"/>
        <v>0</v>
      </c>
      <c r="Y47" s="144">
        <f t="shared" si="5"/>
        <v>0</v>
      </c>
      <c r="Z47" s="76">
        <f t="shared" si="77"/>
        <v>0</v>
      </c>
      <c r="AA47" s="76">
        <f t="shared" si="77"/>
        <v>0</v>
      </c>
      <c r="AB47" s="76">
        <f t="shared" si="77"/>
        <v>0</v>
      </c>
      <c r="AC47" s="66">
        <f t="shared" si="7"/>
        <v>0</v>
      </c>
      <c r="AD47" s="67" t="str">
        <f t="shared" si="8"/>
        <v>AccelReached</v>
      </c>
      <c r="AE47" s="66">
        <f t="shared" si="9"/>
        <v>0</v>
      </c>
      <c r="AF47" s="68">
        <f t="shared" si="10"/>
        <v>0</v>
      </c>
      <c r="AG47" s="61">
        <f t="shared" si="11"/>
        <v>0</v>
      </c>
      <c r="AH47" s="62">
        <f t="shared" si="12"/>
        <v>0</v>
      </c>
      <c r="AI47" s="61">
        <f t="shared" si="47"/>
        <v>0</v>
      </c>
      <c r="AJ47" s="61">
        <f t="shared" si="13"/>
        <v>0</v>
      </c>
      <c r="AK47" s="69" t="str">
        <f t="shared" si="14"/>
        <v>AccelLimited</v>
      </c>
      <c r="AL47" s="61">
        <f t="shared" si="15"/>
        <v>0</v>
      </c>
      <c r="AM47" s="71">
        <f t="shared" si="16"/>
        <v>0</v>
      </c>
      <c r="AN47" s="64">
        <f t="shared" si="48"/>
        <v>0</v>
      </c>
      <c r="AO47" s="72">
        <f t="shared" si="17"/>
        <v>0</v>
      </c>
      <c r="AP47" s="79">
        <f t="shared" si="18"/>
        <v>0</v>
      </c>
      <c r="AQ47" s="76">
        <f t="shared" si="19"/>
        <v>0</v>
      </c>
      <c r="AR47"/>
      <c r="AS47" s="115">
        <v>0</v>
      </c>
      <c r="AT47"/>
      <c r="AU47"/>
      <c r="AV47" s="118">
        <f t="shared" si="70"/>
        <v>5</v>
      </c>
      <c r="AW47" s="117">
        <f t="shared" si="49"/>
        <v>0</v>
      </c>
      <c r="AX47" s="113">
        <f t="shared" si="20"/>
        <v>0</v>
      </c>
      <c r="AY47" s="113">
        <f t="shared" si="21"/>
        <v>0</v>
      </c>
      <c r="AZ47" s="118">
        <f t="shared" si="22"/>
        <v>5</v>
      </c>
      <c r="BA47" s="114">
        <f t="shared" si="23"/>
        <v>0</v>
      </c>
      <c r="BB47" s="113">
        <f t="shared" si="24"/>
        <v>0</v>
      </c>
      <c r="BC47" s="113">
        <f t="shared" si="50"/>
        <v>0</v>
      </c>
      <c r="BD47" s="118">
        <f t="shared" si="51"/>
        <v>5</v>
      </c>
      <c r="BE47" s="117">
        <f t="shared" si="25"/>
        <v>0</v>
      </c>
      <c r="BF47" s="113">
        <f t="shared" si="26"/>
        <v>0</v>
      </c>
      <c r="BG47" s="113">
        <f t="shared" si="27"/>
        <v>0</v>
      </c>
      <c r="BH47" s="118">
        <f t="shared" si="28"/>
        <v>5</v>
      </c>
      <c r="BI47" s="117">
        <f t="shared" si="29"/>
        <v>0</v>
      </c>
      <c r="BJ47" s="113">
        <f t="shared" si="52"/>
        <v>0</v>
      </c>
      <c r="BK47" s="113">
        <f t="shared" si="52"/>
        <v>0</v>
      </c>
      <c r="BL47" s="118">
        <f t="shared" si="30"/>
        <v>5</v>
      </c>
      <c r="BM47" s="117">
        <f t="shared" si="31"/>
        <v>0</v>
      </c>
      <c r="BN47" s="113">
        <f t="shared" si="32"/>
        <v>0</v>
      </c>
      <c r="BO47" s="113">
        <f t="shared" si="33"/>
        <v>0</v>
      </c>
      <c r="BP47" s="118">
        <f t="shared" si="34"/>
        <v>5</v>
      </c>
      <c r="BQ47" s="117">
        <f t="shared" si="35"/>
        <v>0</v>
      </c>
      <c r="BR47" s="113">
        <f t="shared" si="36"/>
        <v>0</v>
      </c>
      <c r="BS47" s="113">
        <f t="shared" si="37"/>
        <v>0</v>
      </c>
      <c r="BT47" s="118">
        <f t="shared" si="53"/>
        <v>5</v>
      </c>
      <c r="BU47" s="117">
        <f t="shared" si="38"/>
        <v>0</v>
      </c>
      <c r="BV47" s="113">
        <f t="shared" si="39"/>
        <v>0</v>
      </c>
      <c r="BW47" s="113">
        <f t="shared" si="40"/>
        <v>0</v>
      </c>
      <c r="BX47" s="118">
        <f t="shared" si="41"/>
        <v>5</v>
      </c>
      <c r="BY47"/>
      <c r="BZ47"/>
      <c r="CA47" s="114">
        <f t="shared" si="54"/>
        <v>5</v>
      </c>
      <c r="CB47" s="114">
        <f t="shared" si="55"/>
        <v>0</v>
      </c>
      <c r="CC47" s="114">
        <f t="shared" si="55"/>
        <v>0</v>
      </c>
      <c r="CD47" s="114">
        <f t="shared" si="55"/>
        <v>0</v>
      </c>
      <c r="CE47" s="114"/>
      <c r="CF47" s="114">
        <v>5</v>
      </c>
      <c r="CG47" s="113">
        <v>17</v>
      </c>
      <c r="CH47" s="113">
        <f t="shared" si="75"/>
        <v>18</v>
      </c>
      <c r="CI47" s="113">
        <f t="shared" si="75"/>
        <v>19</v>
      </c>
      <c r="CJ47" s="113">
        <f t="shared" si="75"/>
        <v>20</v>
      </c>
      <c r="CK47" s="114"/>
      <c r="CL47" s="114"/>
      <c r="CM47" s="114"/>
      <c r="CN47">
        <f t="shared" si="78"/>
        <v>0</v>
      </c>
      <c r="CO47" s="114"/>
      <c r="CP47">
        <f t="shared" si="43"/>
        <v>5</v>
      </c>
      <c r="CQ47"/>
      <c r="CR47"/>
      <c r="CS47"/>
      <c r="CT47" s="161">
        <f t="shared" si="57"/>
        <v>0</v>
      </c>
      <c r="CU47" s="161">
        <f t="shared" si="58"/>
        <v>0</v>
      </c>
      <c r="CV47" s="161">
        <f t="shared" si="59"/>
        <v>0</v>
      </c>
      <c r="CW47" s="161">
        <f t="shared" si="60"/>
        <v>0</v>
      </c>
      <c r="CX47" s="163">
        <f t="shared" si="61"/>
        <v>0</v>
      </c>
      <c r="CY47"/>
      <c r="CZ47" s="161">
        <f t="shared" si="62"/>
        <v>0</v>
      </c>
      <c r="DA47" s="161">
        <f t="shared" si="63"/>
        <v>0</v>
      </c>
      <c r="DB47" s="161">
        <f t="shared" si="64"/>
        <v>0</v>
      </c>
      <c r="DC47"/>
      <c r="DD47" s="161">
        <f t="shared" si="65"/>
        <v>0</v>
      </c>
      <c r="DE47" s="161">
        <f t="shared" si="71"/>
        <v>0</v>
      </c>
      <c r="DF47"/>
    </row>
    <row r="48" spans="1:110" ht="13.8" thickBot="1" x14ac:dyDescent="0.3">
      <c r="A48" s="487">
        <v>0</v>
      </c>
      <c r="B48" s="307">
        <v>0</v>
      </c>
      <c r="C48" s="309" t="s">
        <v>213</v>
      </c>
      <c r="D48" s="308" t="s">
        <v>546</v>
      </c>
      <c r="E48" s="310" t="s">
        <v>422</v>
      </c>
      <c r="F48" s="311">
        <v>3500</v>
      </c>
      <c r="G48" s="311">
        <v>30000</v>
      </c>
      <c r="H48" s="312">
        <v>800000</v>
      </c>
      <c r="I48" s="313">
        <f t="shared" si="67"/>
        <v>0</v>
      </c>
      <c r="J48" s="314">
        <f t="shared" si="0"/>
        <v>0</v>
      </c>
      <c r="K48" s="139">
        <f t="shared" si="73"/>
        <v>0</v>
      </c>
      <c r="L48" s="133">
        <f t="shared" si="2"/>
        <v>0</v>
      </c>
      <c r="M48" s="80">
        <f t="shared" si="76"/>
        <v>0</v>
      </c>
      <c r="N48" s="319">
        <f t="shared" si="68"/>
        <v>0</v>
      </c>
      <c r="O48" s="320">
        <f t="shared" si="74"/>
        <v>0</v>
      </c>
      <c r="P48" s="320">
        <f t="shared" si="74"/>
        <v>0</v>
      </c>
      <c r="Q48" s="321">
        <f t="shared" si="72"/>
        <v>5</v>
      </c>
      <c r="R48"/>
      <c r="S48" s="424">
        <f t="shared" si="44"/>
        <v>0</v>
      </c>
      <c r="T48" s="77">
        <f t="shared" si="45"/>
        <v>0</v>
      </c>
      <c r="U48" s="77">
        <f t="shared" si="69"/>
        <v>0</v>
      </c>
      <c r="V48" s="75">
        <f>'Project description'!$I$6</f>
        <v>1.79</v>
      </c>
      <c r="W48" s="75">
        <f>VLOOKUP(C48,'Project description'!$H$21:$I$24,2,0)</f>
        <v>40000</v>
      </c>
      <c r="X48" s="74">
        <f t="shared" si="46"/>
        <v>0</v>
      </c>
      <c r="Y48" s="144">
        <f t="shared" si="5"/>
        <v>0</v>
      </c>
      <c r="Z48" s="76">
        <f t="shared" si="77"/>
        <v>0</v>
      </c>
      <c r="AA48" s="76">
        <f t="shared" si="77"/>
        <v>0</v>
      </c>
      <c r="AB48" s="76">
        <f t="shared" si="77"/>
        <v>0</v>
      </c>
      <c r="AC48" s="66">
        <f t="shared" si="7"/>
        <v>0</v>
      </c>
      <c r="AD48" s="67" t="str">
        <f t="shared" si="8"/>
        <v>AccelReached</v>
      </c>
      <c r="AE48" s="66">
        <f t="shared" si="9"/>
        <v>0</v>
      </c>
      <c r="AF48" s="68">
        <f t="shared" si="10"/>
        <v>0</v>
      </c>
      <c r="AG48" s="61">
        <f t="shared" si="11"/>
        <v>0</v>
      </c>
      <c r="AH48" s="62">
        <f t="shared" si="12"/>
        <v>0</v>
      </c>
      <c r="AI48" s="61">
        <f t="shared" si="47"/>
        <v>0</v>
      </c>
      <c r="AJ48" s="61">
        <f t="shared" si="13"/>
        <v>0</v>
      </c>
      <c r="AK48" s="69" t="str">
        <f t="shared" si="14"/>
        <v>AccelLimited</v>
      </c>
      <c r="AL48" s="61">
        <f t="shared" si="15"/>
        <v>0</v>
      </c>
      <c r="AM48" s="71">
        <f t="shared" si="16"/>
        <v>0</v>
      </c>
      <c r="AN48" s="64">
        <f t="shared" si="48"/>
        <v>0</v>
      </c>
      <c r="AO48" s="72">
        <f t="shared" si="17"/>
        <v>0</v>
      </c>
      <c r="AP48" s="79">
        <f t="shared" si="18"/>
        <v>0</v>
      </c>
      <c r="AQ48" s="76">
        <f t="shared" si="19"/>
        <v>0</v>
      </c>
      <c r="AR48"/>
      <c r="AS48" s="115">
        <v>0</v>
      </c>
      <c r="AT48"/>
      <c r="AU48"/>
      <c r="AV48" s="118">
        <f t="shared" si="70"/>
        <v>5</v>
      </c>
      <c r="AW48" s="117">
        <f t="shared" si="49"/>
        <v>0</v>
      </c>
      <c r="AX48" s="113">
        <f t="shared" si="20"/>
        <v>0</v>
      </c>
      <c r="AY48" s="113">
        <f t="shared" si="21"/>
        <v>0</v>
      </c>
      <c r="AZ48" s="118">
        <f t="shared" si="22"/>
        <v>5</v>
      </c>
      <c r="BA48" s="114">
        <f t="shared" si="23"/>
        <v>0</v>
      </c>
      <c r="BB48" s="113">
        <f t="shared" si="24"/>
        <v>0</v>
      </c>
      <c r="BC48" s="113">
        <f t="shared" si="50"/>
        <v>0</v>
      </c>
      <c r="BD48" s="118">
        <f t="shared" si="51"/>
        <v>5</v>
      </c>
      <c r="BE48" s="117">
        <f t="shared" si="25"/>
        <v>0</v>
      </c>
      <c r="BF48" s="113">
        <f t="shared" si="26"/>
        <v>0</v>
      </c>
      <c r="BG48" s="113">
        <f t="shared" si="27"/>
        <v>0</v>
      </c>
      <c r="BH48" s="118">
        <f t="shared" si="28"/>
        <v>5</v>
      </c>
      <c r="BI48" s="117">
        <f t="shared" si="29"/>
        <v>0</v>
      </c>
      <c r="BJ48" s="113">
        <f t="shared" si="52"/>
        <v>0</v>
      </c>
      <c r="BK48" s="113">
        <f t="shared" si="52"/>
        <v>0</v>
      </c>
      <c r="BL48" s="118">
        <f t="shared" si="30"/>
        <v>5</v>
      </c>
      <c r="BM48" s="117">
        <f t="shared" si="31"/>
        <v>0</v>
      </c>
      <c r="BN48" s="113">
        <f t="shared" si="32"/>
        <v>0</v>
      </c>
      <c r="BO48" s="113">
        <f t="shared" si="33"/>
        <v>0</v>
      </c>
      <c r="BP48" s="118">
        <f t="shared" si="34"/>
        <v>5</v>
      </c>
      <c r="BQ48" s="117">
        <f t="shared" si="35"/>
        <v>0</v>
      </c>
      <c r="BR48" s="113">
        <f t="shared" si="36"/>
        <v>0</v>
      </c>
      <c r="BS48" s="113">
        <f t="shared" si="37"/>
        <v>0</v>
      </c>
      <c r="BT48" s="118">
        <f t="shared" si="53"/>
        <v>5</v>
      </c>
      <c r="BU48" s="117">
        <f t="shared" si="38"/>
        <v>0</v>
      </c>
      <c r="BV48" s="113">
        <f t="shared" si="39"/>
        <v>0</v>
      </c>
      <c r="BW48" s="113">
        <f t="shared" si="40"/>
        <v>0</v>
      </c>
      <c r="BX48" s="118">
        <f t="shared" si="41"/>
        <v>5</v>
      </c>
      <c r="BY48"/>
      <c r="BZ48"/>
      <c r="CA48" s="114">
        <f t="shared" si="54"/>
        <v>5</v>
      </c>
      <c r="CB48" s="114">
        <f t="shared" si="55"/>
        <v>0</v>
      </c>
      <c r="CC48" s="114">
        <f t="shared" si="55"/>
        <v>0</v>
      </c>
      <c r="CD48" s="114">
        <f t="shared" si="55"/>
        <v>0</v>
      </c>
      <c r="CE48" s="114"/>
      <c r="CF48" s="114">
        <v>5</v>
      </c>
      <c r="CG48" s="113">
        <v>21</v>
      </c>
      <c r="CH48" s="113">
        <f t="shared" si="75"/>
        <v>22</v>
      </c>
      <c r="CI48" s="113">
        <f t="shared" si="75"/>
        <v>23</v>
      </c>
      <c r="CJ48" s="113">
        <f t="shared" si="75"/>
        <v>24</v>
      </c>
      <c r="CK48" s="114"/>
      <c r="CL48" s="114"/>
      <c r="CM48" s="114"/>
      <c r="CN48">
        <f t="shared" si="78"/>
        <v>0</v>
      </c>
      <c r="CO48" s="114"/>
      <c r="CP48">
        <f t="shared" si="43"/>
        <v>5</v>
      </c>
      <c r="CQ48"/>
      <c r="CR48"/>
      <c r="CS48"/>
      <c r="CT48" s="161">
        <f t="shared" si="57"/>
        <v>0</v>
      </c>
      <c r="CU48" s="161">
        <f t="shared" si="58"/>
        <v>0</v>
      </c>
      <c r="CV48" s="161">
        <f t="shared" si="59"/>
        <v>0</v>
      </c>
      <c r="CW48" s="161">
        <f t="shared" si="60"/>
        <v>0</v>
      </c>
      <c r="CX48" s="163">
        <f t="shared" si="61"/>
        <v>0</v>
      </c>
      <c r="CY48" s="162"/>
      <c r="CZ48" s="161">
        <f t="shared" si="62"/>
        <v>0</v>
      </c>
      <c r="DA48" s="161">
        <f t="shared" si="63"/>
        <v>0</v>
      </c>
      <c r="DB48" s="161">
        <f t="shared" si="64"/>
        <v>0</v>
      </c>
      <c r="DC48"/>
      <c r="DD48" s="161">
        <f t="shared" si="65"/>
        <v>0</v>
      </c>
      <c r="DE48" s="161">
        <f t="shared" si="71"/>
        <v>0</v>
      </c>
      <c r="DF48"/>
    </row>
    <row r="49" spans="1:110" ht="13.8" thickBot="1" x14ac:dyDescent="0.3">
      <c r="A49" s="257">
        <v>0</v>
      </c>
      <c r="B49" s="41">
        <v>0</v>
      </c>
      <c r="C49" s="98" t="s">
        <v>213</v>
      </c>
      <c r="D49" s="171" t="s">
        <v>546</v>
      </c>
      <c r="E49" s="137" t="s">
        <v>422</v>
      </c>
      <c r="F49" s="132">
        <v>3500</v>
      </c>
      <c r="G49" s="132">
        <v>30000</v>
      </c>
      <c r="H49" s="148">
        <v>800000</v>
      </c>
      <c r="I49" s="151">
        <f t="shared" si="67"/>
        <v>0</v>
      </c>
      <c r="J49" s="139">
        <f t="shared" si="0"/>
        <v>0</v>
      </c>
      <c r="K49" s="139">
        <f t="shared" si="73"/>
        <v>0</v>
      </c>
      <c r="L49" s="133">
        <f t="shared" si="2"/>
        <v>0</v>
      </c>
      <c r="M49" s="80">
        <f t="shared" si="76"/>
        <v>0</v>
      </c>
      <c r="N49" s="322">
        <f t="shared" si="68"/>
        <v>0</v>
      </c>
      <c r="O49" s="323">
        <f t="shared" si="74"/>
        <v>0</v>
      </c>
      <c r="P49" s="323">
        <f t="shared" si="74"/>
        <v>0</v>
      </c>
      <c r="Q49" s="324">
        <f t="shared" si="72"/>
        <v>5</v>
      </c>
      <c r="R49"/>
      <c r="S49" s="424">
        <f t="shared" si="44"/>
        <v>0</v>
      </c>
      <c r="T49" s="77">
        <f t="shared" si="45"/>
        <v>0</v>
      </c>
      <c r="U49" s="77">
        <f t="shared" si="69"/>
        <v>0</v>
      </c>
      <c r="V49" s="75">
        <f>'Project description'!$I$6</f>
        <v>1.79</v>
      </c>
      <c r="W49" s="75">
        <f>VLOOKUP(C49,'Project description'!$H$21:$I$24,2,0)</f>
        <v>40000</v>
      </c>
      <c r="X49" s="74">
        <f t="shared" si="46"/>
        <v>0</v>
      </c>
      <c r="Y49" s="144">
        <f t="shared" si="5"/>
        <v>0</v>
      </c>
      <c r="Z49" s="76">
        <f t="shared" si="77"/>
        <v>0</v>
      </c>
      <c r="AA49" s="76">
        <f t="shared" si="77"/>
        <v>0</v>
      </c>
      <c r="AB49" s="76">
        <f t="shared" si="77"/>
        <v>0</v>
      </c>
      <c r="AC49" s="66">
        <f t="shared" si="7"/>
        <v>0</v>
      </c>
      <c r="AD49" s="67" t="str">
        <f t="shared" si="8"/>
        <v>AccelReached</v>
      </c>
      <c r="AE49" s="66">
        <f t="shared" si="9"/>
        <v>0</v>
      </c>
      <c r="AF49" s="68">
        <f t="shared" si="10"/>
        <v>0</v>
      </c>
      <c r="AG49" s="61">
        <f t="shared" si="11"/>
        <v>0</v>
      </c>
      <c r="AH49" s="62">
        <f t="shared" si="12"/>
        <v>0</v>
      </c>
      <c r="AI49" s="61">
        <f t="shared" si="47"/>
        <v>0</v>
      </c>
      <c r="AJ49" s="61">
        <f t="shared" si="13"/>
        <v>0</v>
      </c>
      <c r="AK49" s="69" t="str">
        <f t="shared" si="14"/>
        <v>AccelLimited</v>
      </c>
      <c r="AL49" s="61">
        <f t="shared" si="15"/>
        <v>0</v>
      </c>
      <c r="AM49" s="71">
        <f t="shared" si="16"/>
        <v>0</v>
      </c>
      <c r="AN49" s="64">
        <f t="shared" si="48"/>
        <v>0</v>
      </c>
      <c r="AO49" s="72">
        <f t="shared" si="17"/>
        <v>0</v>
      </c>
      <c r="AP49" s="79">
        <f t="shared" si="18"/>
        <v>0</v>
      </c>
      <c r="AQ49" s="76">
        <f t="shared" si="19"/>
        <v>0</v>
      </c>
      <c r="AR49"/>
      <c r="AS49" s="115">
        <v>0</v>
      </c>
      <c r="AT49"/>
      <c r="AU49"/>
      <c r="AV49" s="118">
        <f t="shared" si="70"/>
        <v>5</v>
      </c>
      <c r="AW49" s="117">
        <f t="shared" si="49"/>
        <v>0</v>
      </c>
      <c r="AX49" s="113">
        <f t="shared" si="20"/>
        <v>0</v>
      </c>
      <c r="AY49" s="113">
        <f t="shared" si="21"/>
        <v>0</v>
      </c>
      <c r="AZ49" s="118">
        <f t="shared" si="22"/>
        <v>5</v>
      </c>
      <c r="BA49" s="114">
        <f t="shared" si="23"/>
        <v>0</v>
      </c>
      <c r="BB49" s="113">
        <f t="shared" si="24"/>
        <v>0</v>
      </c>
      <c r="BC49" s="113">
        <f t="shared" si="50"/>
        <v>0</v>
      </c>
      <c r="BD49" s="118">
        <f t="shared" si="51"/>
        <v>5</v>
      </c>
      <c r="BE49" s="117">
        <f t="shared" si="25"/>
        <v>0</v>
      </c>
      <c r="BF49" s="113">
        <f t="shared" si="26"/>
        <v>0</v>
      </c>
      <c r="BG49" s="113">
        <f t="shared" si="27"/>
        <v>0</v>
      </c>
      <c r="BH49" s="118">
        <f t="shared" si="28"/>
        <v>5</v>
      </c>
      <c r="BI49" s="117">
        <f t="shared" si="29"/>
        <v>0</v>
      </c>
      <c r="BJ49" s="113">
        <f t="shared" si="52"/>
        <v>0</v>
      </c>
      <c r="BK49" s="113">
        <f t="shared" si="52"/>
        <v>0</v>
      </c>
      <c r="BL49" s="118">
        <f t="shared" si="30"/>
        <v>5</v>
      </c>
      <c r="BM49" s="117">
        <f t="shared" si="31"/>
        <v>0</v>
      </c>
      <c r="BN49" s="113">
        <f t="shared" si="32"/>
        <v>0</v>
      </c>
      <c r="BO49" s="113">
        <f t="shared" si="33"/>
        <v>0</v>
      </c>
      <c r="BP49" s="118">
        <f t="shared" si="34"/>
        <v>5</v>
      </c>
      <c r="BQ49" s="117">
        <f t="shared" si="35"/>
        <v>0</v>
      </c>
      <c r="BR49" s="113">
        <f t="shared" si="36"/>
        <v>0</v>
      </c>
      <c r="BS49" s="113">
        <f t="shared" si="37"/>
        <v>0</v>
      </c>
      <c r="BT49" s="118">
        <f t="shared" si="53"/>
        <v>5</v>
      </c>
      <c r="BU49" s="117">
        <f t="shared" si="38"/>
        <v>0</v>
      </c>
      <c r="BV49" s="113">
        <f t="shared" si="39"/>
        <v>0</v>
      </c>
      <c r="BW49" s="113">
        <f t="shared" si="40"/>
        <v>0</v>
      </c>
      <c r="BX49" s="118">
        <f t="shared" si="41"/>
        <v>5</v>
      </c>
      <c r="BY49"/>
      <c r="BZ49"/>
      <c r="CA49" s="114">
        <f t="shared" si="54"/>
        <v>5</v>
      </c>
      <c r="CB49" s="114">
        <f t="shared" si="55"/>
        <v>0</v>
      </c>
      <c r="CC49" s="114">
        <f t="shared" si="55"/>
        <v>0</v>
      </c>
      <c r="CD49" s="114">
        <f t="shared" si="55"/>
        <v>0</v>
      </c>
      <c r="CE49" s="114"/>
      <c r="CF49" s="114">
        <v>5</v>
      </c>
      <c r="CG49" s="113">
        <v>25</v>
      </c>
      <c r="CH49" s="113">
        <f t="shared" si="75"/>
        <v>26</v>
      </c>
      <c r="CI49" s="113">
        <f t="shared" si="75"/>
        <v>27</v>
      </c>
      <c r="CJ49" s="113">
        <f t="shared" si="75"/>
        <v>28</v>
      </c>
      <c r="CK49"/>
      <c r="CL49"/>
      <c r="CM49"/>
      <c r="CN49">
        <f t="shared" si="78"/>
        <v>0</v>
      </c>
      <c r="CO49"/>
      <c r="CP49">
        <f t="shared" si="43"/>
        <v>5</v>
      </c>
      <c r="CQ49"/>
      <c r="CR49"/>
      <c r="CS49"/>
      <c r="CT49" s="161">
        <f t="shared" si="57"/>
        <v>0</v>
      </c>
      <c r="CU49" s="161">
        <f>CV49-CX49*DE49</f>
        <v>0</v>
      </c>
      <c r="CV49" s="161">
        <f t="shared" si="59"/>
        <v>0</v>
      </c>
      <c r="CW49" s="161">
        <f t="shared" si="60"/>
        <v>0</v>
      </c>
      <c r="CX49" s="163">
        <f t="shared" si="61"/>
        <v>0</v>
      </c>
      <c r="CY49" s="114"/>
      <c r="CZ49" s="161">
        <f t="shared" si="62"/>
        <v>0</v>
      </c>
      <c r="DA49" s="161">
        <f t="shared" si="63"/>
        <v>0</v>
      </c>
      <c r="DB49" s="161">
        <f t="shared" si="64"/>
        <v>0</v>
      </c>
      <c r="DC49" s="162"/>
      <c r="DD49" s="161">
        <f t="shared" si="65"/>
        <v>0</v>
      </c>
      <c r="DE49" s="161">
        <f t="shared" si="71"/>
        <v>0</v>
      </c>
      <c r="DF49"/>
    </row>
    <row r="50" spans="1:110" ht="13.8" thickBot="1" x14ac:dyDescent="0.3">
      <c r="A50" s="487">
        <v>0</v>
      </c>
      <c r="B50" s="307">
        <v>0</v>
      </c>
      <c r="C50" s="309" t="s">
        <v>213</v>
      </c>
      <c r="D50" s="308" t="s">
        <v>546</v>
      </c>
      <c r="E50" s="310" t="s">
        <v>422</v>
      </c>
      <c r="F50" s="311">
        <v>3500</v>
      </c>
      <c r="G50" s="311">
        <v>30000</v>
      </c>
      <c r="H50" s="312">
        <v>800000</v>
      </c>
      <c r="I50" s="313">
        <f t="shared" si="67"/>
        <v>0</v>
      </c>
      <c r="J50" s="314">
        <f t="shared" si="0"/>
        <v>0</v>
      </c>
      <c r="K50" s="139">
        <f t="shared" si="73"/>
        <v>0</v>
      </c>
      <c r="L50" s="133">
        <f t="shared" si="2"/>
        <v>0</v>
      </c>
      <c r="M50" s="80">
        <f t="shared" si="76"/>
        <v>0</v>
      </c>
      <c r="N50" s="319">
        <f t="shared" si="68"/>
        <v>0</v>
      </c>
      <c r="O50" s="320">
        <f t="shared" si="74"/>
        <v>0</v>
      </c>
      <c r="P50" s="320">
        <f t="shared" si="74"/>
        <v>0</v>
      </c>
      <c r="Q50" s="321">
        <f t="shared" si="72"/>
        <v>5</v>
      </c>
      <c r="R50"/>
      <c r="S50" s="424">
        <f t="shared" si="44"/>
        <v>0</v>
      </c>
      <c r="T50" s="77">
        <f t="shared" si="45"/>
        <v>0</v>
      </c>
      <c r="U50" s="77">
        <f t="shared" si="69"/>
        <v>0</v>
      </c>
      <c r="V50" s="75">
        <f>'Project description'!$I$6</f>
        <v>1.79</v>
      </c>
      <c r="W50" s="75">
        <f>VLOOKUP(C50,'Project description'!$H$21:$I$24,2,0)</f>
        <v>40000</v>
      </c>
      <c r="X50" s="74">
        <f t="shared" si="46"/>
        <v>0</v>
      </c>
      <c r="Y50" s="144">
        <f t="shared" si="5"/>
        <v>0</v>
      </c>
      <c r="Z50" s="76">
        <f t="shared" si="77"/>
        <v>0</v>
      </c>
      <c r="AA50" s="76">
        <f t="shared" si="77"/>
        <v>0</v>
      </c>
      <c r="AB50" s="76">
        <f t="shared" si="77"/>
        <v>0</v>
      </c>
      <c r="AC50" s="66">
        <f t="shared" si="7"/>
        <v>0</v>
      </c>
      <c r="AD50" s="67" t="str">
        <f t="shared" si="8"/>
        <v>AccelReached</v>
      </c>
      <c r="AE50" s="66">
        <f t="shared" si="9"/>
        <v>0</v>
      </c>
      <c r="AF50" s="68">
        <f t="shared" si="10"/>
        <v>0</v>
      </c>
      <c r="AG50" s="61">
        <f t="shared" si="11"/>
        <v>0</v>
      </c>
      <c r="AH50" s="62">
        <f t="shared" si="12"/>
        <v>0</v>
      </c>
      <c r="AI50" s="61">
        <f t="shared" si="47"/>
        <v>0</v>
      </c>
      <c r="AJ50" s="61">
        <f t="shared" si="13"/>
        <v>0</v>
      </c>
      <c r="AK50" s="69" t="str">
        <f t="shared" si="14"/>
        <v>AccelLimited</v>
      </c>
      <c r="AL50" s="61">
        <f t="shared" si="15"/>
        <v>0</v>
      </c>
      <c r="AM50" s="71">
        <f t="shared" si="16"/>
        <v>0</v>
      </c>
      <c r="AN50" s="64">
        <f t="shared" si="48"/>
        <v>0</v>
      </c>
      <c r="AO50" s="72">
        <f t="shared" si="17"/>
        <v>0</v>
      </c>
      <c r="AP50" s="79">
        <f t="shared" si="18"/>
        <v>0</v>
      </c>
      <c r="AQ50" s="76">
        <f t="shared" si="19"/>
        <v>0</v>
      </c>
      <c r="AR50"/>
      <c r="AS50" s="115">
        <v>0</v>
      </c>
      <c r="AT50"/>
      <c r="AU50"/>
      <c r="AV50" s="118">
        <f t="shared" si="70"/>
        <v>5</v>
      </c>
      <c r="AW50" s="117">
        <f t="shared" si="49"/>
        <v>0</v>
      </c>
      <c r="AX50" s="113">
        <f t="shared" si="20"/>
        <v>0</v>
      </c>
      <c r="AY50" s="113">
        <f t="shared" si="21"/>
        <v>0</v>
      </c>
      <c r="AZ50" s="118">
        <f t="shared" si="22"/>
        <v>5</v>
      </c>
      <c r="BA50" s="114">
        <f t="shared" si="23"/>
        <v>0</v>
      </c>
      <c r="BB50" s="113">
        <f t="shared" si="24"/>
        <v>0</v>
      </c>
      <c r="BC50" s="113">
        <f t="shared" si="50"/>
        <v>0</v>
      </c>
      <c r="BD50" s="118">
        <f t="shared" si="51"/>
        <v>5</v>
      </c>
      <c r="BE50" s="117">
        <f t="shared" si="25"/>
        <v>0</v>
      </c>
      <c r="BF50" s="113">
        <f t="shared" si="26"/>
        <v>0</v>
      </c>
      <c r="BG50" s="113">
        <f t="shared" si="27"/>
        <v>0</v>
      </c>
      <c r="BH50" s="118">
        <f t="shared" si="28"/>
        <v>5</v>
      </c>
      <c r="BI50" s="117">
        <f t="shared" si="29"/>
        <v>0</v>
      </c>
      <c r="BJ50" s="113">
        <f t="shared" si="52"/>
        <v>0</v>
      </c>
      <c r="BK50" s="113">
        <f t="shared" si="52"/>
        <v>0</v>
      </c>
      <c r="BL50" s="118">
        <f t="shared" si="30"/>
        <v>5</v>
      </c>
      <c r="BM50" s="117">
        <f t="shared" si="31"/>
        <v>0</v>
      </c>
      <c r="BN50" s="113">
        <f t="shared" si="32"/>
        <v>0</v>
      </c>
      <c r="BO50" s="113">
        <f t="shared" si="33"/>
        <v>0</v>
      </c>
      <c r="BP50" s="118">
        <f t="shared" si="34"/>
        <v>5</v>
      </c>
      <c r="BQ50" s="117">
        <f t="shared" si="35"/>
        <v>0</v>
      </c>
      <c r="BR50" s="113">
        <f t="shared" si="36"/>
        <v>0</v>
      </c>
      <c r="BS50" s="113">
        <f t="shared" si="37"/>
        <v>0</v>
      </c>
      <c r="BT50" s="118">
        <f t="shared" si="53"/>
        <v>5</v>
      </c>
      <c r="BU50" s="117">
        <f t="shared" si="38"/>
        <v>0</v>
      </c>
      <c r="BV50" s="113">
        <f t="shared" si="39"/>
        <v>0</v>
      </c>
      <c r="BW50" s="113">
        <f t="shared" si="40"/>
        <v>0</v>
      </c>
      <c r="BX50" s="118">
        <f t="shared" si="41"/>
        <v>5</v>
      </c>
      <c r="BY50"/>
      <c r="BZ50"/>
      <c r="CA50" s="114">
        <f t="shared" si="54"/>
        <v>5</v>
      </c>
      <c r="CB50" s="114">
        <f t="shared" si="55"/>
        <v>0</v>
      </c>
      <c r="CC50" s="114">
        <f t="shared" si="55"/>
        <v>0</v>
      </c>
      <c r="CD50" s="114">
        <f t="shared" si="55"/>
        <v>0</v>
      </c>
      <c r="CE50" s="114"/>
      <c r="CF50" s="114">
        <v>5</v>
      </c>
      <c r="CG50" s="113">
        <v>29</v>
      </c>
      <c r="CH50" s="113">
        <f t="shared" si="75"/>
        <v>30</v>
      </c>
      <c r="CI50" s="113">
        <f t="shared" si="75"/>
        <v>31</v>
      </c>
      <c r="CJ50" s="113">
        <f t="shared" si="75"/>
        <v>32</v>
      </c>
      <c r="CK50"/>
      <c r="CL50"/>
      <c r="CM50"/>
      <c r="CN50" t="e">
        <f>CT50*CU50*#REF!</f>
        <v>#REF!</v>
      </c>
      <c r="CO50"/>
      <c r="CP50">
        <f t="shared" si="43"/>
        <v>5</v>
      </c>
      <c r="CQ50"/>
      <c r="CR50"/>
      <c r="CS50"/>
      <c r="CT50"/>
      <c r="CU50"/>
      <c r="CV50"/>
      <c r="CW50"/>
      <c r="CX50" s="114"/>
      <c r="CY50" s="114"/>
      <c r="CZ50" s="114"/>
      <c r="DA50" s="114"/>
      <c r="DB50" s="114"/>
      <c r="DC50" s="161"/>
      <c r="DD50" s="161">
        <f t="shared" si="65"/>
        <v>0</v>
      </c>
      <c r="DE50" s="161">
        <f t="shared" si="71"/>
        <v>0</v>
      </c>
      <c r="DF50"/>
    </row>
    <row r="51" spans="1:110" ht="13.8" thickBot="1" x14ac:dyDescent="0.3">
      <c r="A51" s="257">
        <v>0</v>
      </c>
      <c r="B51" s="41">
        <v>0</v>
      </c>
      <c r="C51" s="98" t="s">
        <v>213</v>
      </c>
      <c r="D51" s="171" t="s">
        <v>546</v>
      </c>
      <c r="E51" s="137" t="s">
        <v>422</v>
      </c>
      <c r="F51" s="132">
        <v>3500</v>
      </c>
      <c r="G51" s="132">
        <v>30000</v>
      </c>
      <c r="H51" s="148">
        <v>800000</v>
      </c>
      <c r="I51" s="151">
        <f t="shared" si="67"/>
        <v>0</v>
      </c>
      <c r="J51" s="139">
        <f t="shared" si="0"/>
        <v>0</v>
      </c>
      <c r="K51" s="139">
        <f t="shared" si="73"/>
        <v>0</v>
      </c>
      <c r="L51" s="133">
        <f t="shared" si="2"/>
        <v>0</v>
      </c>
      <c r="M51" s="80">
        <f t="shared" si="76"/>
        <v>0</v>
      </c>
      <c r="N51" s="322">
        <f t="shared" si="68"/>
        <v>0</v>
      </c>
      <c r="O51" s="323">
        <f t="shared" si="74"/>
        <v>0</v>
      </c>
      <c r="P51" s="323">
        <f t="shared" si="74"/>
        <v>0</v>
      </c>
      <c r="Q51" s="324">
        <f t="shared" si="72"/>
        <v>5</v>
      </c>
      <c r="R51"/>
      <c r="S51" s="424">
        <f t="shared" si="44"/>
        <v>0</v>
      </c>
      <c r="T51" s="77">
        <f t="shared" si="45"/>
        <v>0</v>
      </c>
      <c r="U51" s="77">
        <f t="shared" si="69"/>
        <v>0</v>
      </c>
      <c r="V51" s="75">
        <f>'Project description'!$I$6</f>
        <v>1.79</v>
      </c>
      <c r="W51" s="75">
        <f>VLOOKUP(C51,'Project description'!$H$21:$I$24,2,0)</f>
        <v>40000</v>
      </c>
      <c r="X51" s="74">
        <f t="shared" si="46"/>
        <v>0</v>
      </c>
      <c r="Y51" s="144">
        <f t="shared" si="5"/>
        <v>0</v>
      </c>
      <c r="Z51" s="76">
        <f t="shared" si="77"/>
        <v>0</v>
      </c>
      <c r="AA51" s="76">
        <f t="shared" si="77"/>
        <v>0</v>
      </c>
      <c r="AB51" s="76">
        <f t="shared" si="77"/>
        <v>0</v>
      </c>
      <c r="AC51" s="66">
        <f t="shared" si="7"/>
        <v>0</v>
      </c>
      <c r="AD51" s="67" t="str">
        <f t="shared" si="8"/>
        <v>AccelReached</v>
      </c>
      <c r="AE51" s="66">
        <f t="shared" si="9"/>
        <v>0</v>
      </c>
      <c r="AF51" s="68">
        <f t="shared" si="10"/>
        <v>0</v>
      </c>
      <c r="AG51" s="61">
        <f t="shared" si="11"/>
        <v>0</v>
      </c>
      <c r="AH51" s="62">
        <f t="shared" si="12"/>
        <v>0</v>
      </c>
      <c r="AI51" s="61">
        <f t="shared" si="47"/>
        <v>0</v>
      </c>
      <c r="AJ51" s="61">
        <f t="shared" si="13"/>
        <v>0</v>
      </c>
      <c r="AK51" s="69" t="str">
        <f t="shared" si="14"/>
        <v>AccelLimited</v>
      </c>
      <c r="AL51" s="61">
        <f t="shared" si="15"/>
        <v>0</v>
      </c>
      <c r="AM51" s="71">
        <f t="shared" si="16"/>
        <v>0</v>
      </c>
      <c r="AN51" s="64">
        <f t="shared" si="48"/>
        <v>0</v>
      </c>
      <c r="AO51" s="72">
        <f t="shared" si="17"/>
        <v>0</v>
      </c>
      <c r="AP51" s="79">
        <f t="shared" si="18"/>
        <v>0</v>
      </c>
      <c r="AQ51" s="76">
        <f t="shared" si="19"/>
        <v>0</v>
      </c>
      <c r="AR51"/>
      <c r="AS51" s="115">
        <v>0</v>
      </c>
      <c r="AT51"/>
      <c r="AU51"/>
      <c r="AV51" s="118">
        <f t="shared" si="70"/>
        <v>5</v>
      </c>
      <c r="AW51" s="117">
        <f t="shared" si="49"/>
        <v>0</v>
      </c>
      <c r="AX51" s="113">
        <f t="shared" si="20"/>
        <v>0</v>
      </c>
      <c r="AY51" s="113">
        <f t="shared" si="21"/>
        <v>0</v>
      </c>
      <c r="AZ51" s="118">
        <f t="shared" si="22"/>
        <v>5</v>
      </c>
      <c r="BA51" s="114">
        <f t="shared" si="23"/>
        <v>0</v>
      </c>
      <c r="BB51" s="113">
        <f t="shared" si="24"/>
        <v>0</v>
      </c>
      <c r="BC51" s="113">
        <f t="shared" si="50"/>
        <v>0</v>
      </c>
      <c r="BD51" s="118">
        <f t="shared" si="51"/>
        <v>5</v>
      </c>
      <c r="BE51" s="117">
        <f t="shared" si="25"/>
        <v>0</v>
      </c>
      <c r="BF51" s="113">
        <f t="shared" si="26"/>
        <v>0</v>
      </c>
      <c r="BG51" s="113">
        <f t="shared" si="27"/>
        <v>0</v>
      </c>
      <c r="BH51" s="118">
        <f t="shared" si="28"/>
        <v>5</v>
      </c>
      <c r="BI51" s="117">
        <f t="shared" si="29"/>
        <v>0</v>
      </c>
      <c r="BJ51" s="113">
        <f t="shared" si="52"/>
        <v>0</v>
      </c>
      <c r="BK51" s="113">
        <f t="shared" si="52"/>
        <v>0</v>
      </c>
      <c r="BL51" s="118">
        <f t="shared" si="30"/>
        <v>5</v>
      </c>
      <c r="BM51" s="117">
        <f t="shared" si="31"/>
        <v>0</v>
      </c>
      <c r="BN51" s="113">
        <f t="shared" si="32"/>
        <v>0</v>
      </c>
      <c r="BO51" s="113">
        <f t="shared" si="33"/>
        <v>0</v>
      </c>
      <c r="BP51" s="118">
        <f t="shared" si="34"/>
        <v>5</v>
      </c>
      <c r="BQ51" s="117">
        <f t="shared" si="35"/>
        <v>0</v>
      </c>
      <c r="BR51" s="113">
        <f t="shared" si="36"/>
        <v>0</v>
      </c>
      <c r="BS51" s="113">
        <f t="shared" si="37"/>
        <v>0</v>
      </c>
      <c r="BT51" s="118">
        <f t="shared" si="53"/>
        <v>5</v>
      </c>
      <c r="BU51" s="117">
        <f t="shared" si="38"/>
        <v>0</v>
      </c>
      <c r="BV51" s="113">
        <f t="shared" si="39"/>
        <v>0</v>
      </c>
      <c r="BW51" s="113">
        <f t="shared" si="40"/>
        <v>0</v>
      </c>
      <c r="BX51" s="118">
        <f t="shared" si="41"/>
        <v>5</v>
      </c>
      <c r="BY51"/>
      <c r="BZ51"/>
      <c r="CA51" s="114">
        <f t="shared" si="54"/>
        <v>5</v>
      </c>
      <c r="CB51" s="114">
        <f t="shared" si="55"/>
        <v>0</v>
      </c>
      <c r="CC51" s="114">
        <f t="shared" si="55"/>
        <v>0</v>
      </c>
      <c r="CD51" s="114">
        <f t="shared" si="55"/>
        <v>0</v>
      </c>
      <c r="CE51" s="114"/>
      <c r="CF51" s="114">
        <v>6</v>
      </c>
      <c r="CG51" s="113">
        <v>1</v>
      </c>
      <c r="CH51" s="113">
        <f t="shared" ref="CH51:CJ69" si="79">CG51+1</f>
        <v>2</v>
      </c>
      <c r="CI51" s="113">
        <f t="shared" si="79"/>
        <v>3</v>
      </c>
      <c r="CJ51" s="113">
        <f t="shared" si="79"/>
        <v>4</v>
      </c>
      <c r="CN51" s="10" t="e">
        <f>CT51*CU51*#REF!</f>
        <v>#REF!</v>
      </c>
      <c r="CX51" s="88"/>
      <c r="CY51" s="88"/>
      <c r="CZ51" s="88"/>
      <c r="DA51" s="88"/>
      <c r="DB51" s="88"/>
      <c r="DC51" s="40"/>
      <c r="DD51" s="40"/>
    </row>
    <row r="52" spans="1:110" ht="13.8" thickBot="1" x14ac:dyDescent="0.3">
      <c r="A52" s="487">
        <v>0</v>
      </c>
      <c r="B52" s="307">
        <v>0</v>
      </c>
      <c r="C52" s="309" t="s">
        <v>213</v>
      </c>
      <c r="D52" s="308" t="s">
        <v>546</v>
      </c>
      <c r="E52" s="310" t="s">
        <v>422</v>
      </c>
      <c r="F52" s="311">
        <v>3500</v>
      </c>
      <c r="G52" s="311">
        <v>30000</v>
      </c>
      <c r="H52" s="312">
        <v>800000</v>
      </c>
      <c r="I52" s="313">
        <f t="shared" si="67"/>
        <v>0</v>
      </c>
      <c r="J52" s="314">
        <f t="shared" si="0"/>
        <v>0</v>
      </c>
      <c r="K52" s="139">
        <f t="shared" si="73"/>
        <v>0</v>
      </c>
      <c r="L52" s="133">
        <f t="shared" si="2"/>
        <v>0</v>
      </c>
      <c r="M52" s="80">
        <f t="shared" si="76"/>
        <v>0</v>
      </c>
      <c r="N52" s="319">
        <f t="shared" si="68"/>
        <v>0</v>
      </c>
      <c r="O52" s="320">
        <f t="shared" si="74"/>
        <v>0</v>
      </c>
      <c r="P52" s="320">
        <f t="shared" si="74"/>
        <v>0</v>
      </c>
      <c r="Q52" s="321">
        <f t="shared" si="72"/>
        <v>5</v>
      </c>
      <c r="R52"/>
      <c r="S52" s="424">
        <f t="shared" si="44"/>
        <v>0</v>
      </c>
      <c r="T52" s="77">
        <f t="shared" si="45"/>
        <v>0</v>
      </c>
      <c r="U52" s="77">
        <f t="shared" si="69"/>
        <v>0</v>
      </c>
      <c r="V52" s="75">
        <f>'Project description'!$I$6</f>
        <v>1.79</v>
      </c>
      <c r="W52" s="75">
        <f>VLOOKUP(C52,'Project description'!$H$21:$I$24,2,0)</f>
        <v>40000</v>
      </c>
      <c r="X52" s="74">
        <f t="shared" si="46"/>
        <v>0</v>
      </c>
      <c r="Y52" s="144">
        <f t="shared" si="5"/>
        <v>0</v>
      </c>
      <c r="Z52" s="76">
        <f t="shared" si="77"/>
        <v>0</v>
      </c>
      <c r="AA52" s="76">
        <f t="shared" si="77"/>
        <v>0</v>
      </c>
      <c r="AB52" s="76">
        <f t="shared" si="77"/>
        <v>0</v>
      </c>
      <c r="AC52" s="66">
        <f t="shared" si="7"/>
        <v>0</v>
      </c>
      <c r="AD52" s="67" t="str">
        <f t="shared" si="8"/>
        <v>AccelReached</v>
      </c>
      <c r="AE52" s="66">
        <f t="shared" si="9"/>
        <v>0</v>
      </c>
      <c r="AF52" s="68">
        <f t="shared" si="10"/>
        <v>0</v>
      </c>
      <c r="AG52" s="61">
        <f t="shared" si="11"/>
        <v>0</v>
      </c>
      <c r="AH52" s="62">
        <f t="shared" si="12"/>
        <v>0</v>
      </c>
      <c r="AI52" s="61">
        <f t="shared" si="47"/>
        <v>0</v>
      </c>
      <c r="AJ52" s="61">
        <f t="shared" si="13"/>
        <v>0</v>
      </c>
      <c r="AK52" s="69" t="str">
        <f t="shared" si="14"/>
        <v>AccelLimited</v>
      </c>
      <c r="AL52" s="61">
        <f t="shared" si="15"/>
        <v>0</v>
      </c>
      <c r="AM52" s="71">
        <f t="shared" si="16"/>
        <v>0</v>
      </c>
      <c r="AN52" s="64">
        <f t="shared" si="48"/>
        <v>0</v>
      </c>
      <c r="AO52" s="72">
        <f t="shared" si="17"/>
        <v>0</v>
      </c>
      <c r="AP52" s="79">
        <f t="shared" si="18"/>
        <v>0</v>
      </c>
      <c r="AQ52" s="76">
        <f t="shared" si="19"/>
        <v>0</v>
      </c>
      <c r="AR52"/>
      <c r="AS52" s="115">
        <v>0</v>
      </c>
      <c r="AT52"/>
      <c r="AU52"/>
      <c r="AV52" s="118">
        <f t="shared" si="70"/>
        <v>5</v>
      </c>
      <c r="AW52" s="117">
        <f t="shared" si="49"/>
        <v>0</v>
      </c>
      <c r="AX52" s="113">
        <f t="shared" si="20"/>
        <v>0</v>
      </c>
      <c r="AY52" s="113">
        <f t="shared" si="21"/>
        <v>0</v>
      </c>
      <c r="AZ52" s="118">
        <f t="shared" si="22"/>
        <v>5</v>
      </c>
      <c r="BA52" s="114">
        <f t="shared" si="23"/>
        <v>0</v>
      </c>
      <c r="BB52" s="113">
        <f t="shared" si="24"/>
        <v>0</v>
      </c>
      <c r="BC52" s="113">
        <f t="shared" si="50"/>
        <v>0</v>
      </c>
      <c r="BD52" s="118">
        <f t="shared" si="51"/>
        <v>5</v>
      </c>
      <c r="BE52" s="117">
        <f t="shared" si="25"/>
        <v>0</v>
      </c>
      <c r="BF52" s="113">
        <f t="shared" si="26"/>
        <v>0</v>
      </c>
      <c r="BG52" s="113">
        <f t="shared" si="27"/>
        <v>0</v>
      </c>
      <c r="BH52" s="118">
        <f t="shared" si="28"/>
        <v>5</v>
      </c>
      <c r="BI52" s="117">
        <f t="shared" si="29"/>
        <v>0</v>
      </c>
      <c r="BJ52" s="113">
        <f t="shared" si="52"/>
        <v>0</v>
      </c>
      <c r="BK52" s="113">
        <f t="shared" si="52"/>
        <v>0</v>
      </c>
      <c r="BL52" s="118">
        <f t="shared" si="30"/>
        <v>5</v>
      </c>
      <c r="BM52" s="117">
        <f t="shared" si="31"/>
        <v>0</v>
      </c>
      <c r="BN52" s="113">
        <f t="shared" si="32"/>
        <v>0</v>
      </c>
      <c r="BO52" s="113">
        <f t="shared" si="33"/>
        <v>0</v>
      </c>
      <c r="BP52" s="118">
        <f t="shared" si="34"/>
        <v>5</v>
      </c>
      <c r="BQ52" s="117">
        <f t="shared" si="35"/>
        <v>0</v>
      </c>
      <c r="BR52" s="113">
        <f t="shared" si="36"/>
        <v>0</v>
      </c>
      <c r="BS52" s="113">
        <f t="shared" si="37"/>
        <v>0</v>
      </c>
      <c r="BT52" s="118">
        <f t="shared" si="53"/>
        <v>5</v>
      </c>
      <c r="BU52" s="117">
        <f t="shared" si="38"/>
        <v>0</v>
      </c>
      <c r="BV52" s="113">
        <f t="shared" si="39"/>
        <v>0</v>
      </c>
      <c r="BW52" s="113">
        <f t="shared" si="40"/>
        <v>0</v>
      </c>
      <c r="BX52" s="118">
        <f t="shared" si="41"/>
        <v>5</v>
      </c>
      <c r="BY52"/>
      <c r="BZ52"/>
      <c r="CA52" s="114">
        <f t="shared" si="54"/>
        <v>5</v>
      </c>
      <c r="CB52" s="114">
        <f t="shared" si="55"/>
        <v>0</v>
      </c>
      <c r="CC52" s="114">
        <f t="shared" si="55"/>
        <v>0</v>
      </c>
      <c r="CD52" s="114">
        <f t="shared" si="55"/>
        <v>0</v>
      </c>
      <c r="CE52" s="114"/>
      <c r="CF52" s="114">
        <v>6</v>
      </c>
      <c r="CG52" s="113">
        <v>5</v>
      </c>
      <c r="CH52" s="113">
        <f t="shared" si="79"/>
        <v>6</v>
      </c>
      <c r="CI52" s="113">
        <f t="shared" si="79"/>
        <v>7</v>
      </c>
      <c r="CJ52" s="113">
        <f t="shared" si="79"/>
        <v>8</v>
      </c>
      <c r="CX52" s="88"/>
      <c r="CY52" s="88"/>
      <c r="CZ52" s="88"/>
      <c r="DA52" s="88"/>
      <c r="DB52" s="88"/>
      <c r="DC52" s="42"/>
      <c r="DD52" s="40"/>
    </row>
    <row r="53" spans="1:110" ht="13.8" thickBot="1" x14ac:dyDescent="0.3">
      <c r="A53" s="257">
        <v>0</v>
      </c>
      <c r="B53" s="41">
        <v>0</v>
      </c>
      <c r="C53" s="98" t="s">
        <v>213</v>
      </c>
      <c r="D53" s="171" t="s">
        <v>546</v>
      </c>
      <c r="E53" s="137" t="s">
        <v>422</v>
      </c>
      <c r="F53" s="132">
        <v>3500</v>
      </c>
      <c r="G53" s="132">
        <v>30000</v>
      </c>
      <c r="H53" s="148">
        <v>800000</v>
      </c>
      <c r="I53" s="151">
        <f t="shared" si="67"/>
        <v>0</v>
      </c>
      <c r="J53" s="139">
        <f t="shared" si="0"/>
        <v>0</v>
      </c>
      <c r="K53" s="139">
        <f t="shared" si="73"/>
        <v>0</v>
      </c>
      <c r="L53" s="133">
        <f t="shared" si="2"/>
        <v>0</v>
      </c>
      <c r="M53" s="80">
        <f t="shared" si="76"/>
        <v>0</v>
      </c>
      <c r="N53" s="322">
        <f t="shared" si="68"/>
        <v>0</v>
      </c>
      <c r="O53" s="323">
        <f t="shared" si="74"/>
        <v>0</v>
      </c>
      <c r="P53" s="323">
        <f t="shared" si="74"/>
        <v>0</v>
      </c>
      <c r="Q53" s="324">
        <f t="shared" si="72"/>
        <v>5</v>
      </c>
      <c r="R53"/>
      <c r="S53" s="424">
        <f t="shared" si="44"/>
        <v>0</v>
      </c>
      <c r="T53" s="77">
        <f t="shared" si="45"/>
        <v>0</v>
      </c>
      <c r="U53" s="77">
        <f t="shared" si="69"/>
        <v>0</v>
      </c>
      <c r="V53" s="75">
        <f>'Project description'!$I$6</f>
        <v>1.79</v>
      </c>
      <c r="W53" s="75">
        <f>VLOOKUP(C53,'Project description'!$H$21:$I$24,2,0)</f>
        <v>40000</v>
      </c>
      <c r="X53" s="74">
        <f t="shared" si="46"/>
        <v>0</v>
      </c>
      <c r="Y53" s="144">
        <f t="shared" si="5"/>
        <v>0</v>
      </c>
      <c r="Z53" s="76">
        <f t="shared" si="77"/>
        <v>0</v>
      </c>
      <c r="AA53" s="76">
        <f t="shared" si="77"/>
        <v>0</v>
      </c>
      <c r="AB53" s="76">
        <f t="shared" si="77"/>
        <v>0</v>
      </c>
      <c r="AC53" s="66">
        <f t="shared" si="7"/>
        <v>0</v>
      </c>
      <c r="AD53" s="67" t="str">
        <f t="shared" si="8"/>
        <v>AccelReached</v>
      </c>
      <c r="AE53" s="66">
        <f t="shared" si="9"/>
        <v>0</v>
      </c>
      <c r="AF53" s="68">
        <f t="shared" si="10"/>
        <v>0</v>
      </c>
      <c r="AG53" s="61">
        <f t="shared" si="11"/>
        <v>0</v>
      </c>
      <c r="AH53" s="62">
        <f t="shared" si="12"/>
        <v>0</v>
      </c>
      <c r="AI53" s="61">
        <f t="shared" si="47"/>
        <v>0</v>
      </c>
      <c r="AJ53" s="61">
        <f t="shared" si="13"/>
        <v>0</v>
      </c>
      <c r="AK53" s="69" t="str">
        <f t="shared" si="14"/>
        <v>AccelLimited</v>
      </c>
      <c r="AL53" s="61">
        <f t="shared" si="15"/>
        <v>0</v>
      </c>
      <c r="AM53" s="71">
        <f t="shared" si="16"/>
        <v>0</v>
      </c>
      <c r="AN53" s="64">
        <f t="shared" si="48"/>
        <v>0</v>
      </c>
      <c r="AO53" s="72">
        <f t="shared" si="17"/>
        <v>0</v>
      </c>
      <c r="AP53" s="79">
        <f t="shared" si="18"/>
        <v>0</v>
      </c>
      <c r="AQ53" s="76">
        <f t="shared" si="19"/>
        <v>0</v>
      </c>
      <c r="AR53"/>
      <c r="AS53" s="115">
        <v>0</v>
      </c>
      <c r="AT53"/>
      <c r="AU53"/>
      <c r="AV53" s="118">
        <f t="shared" si="70"/>
        <v>5</v>
      </c>
      <c r="AW53" s="117">
        <f t="shared" si="49"/>
        <v>0</v>
      </c>
      <c r="AX53" s="113">
        <f t="shared" si="20"/>
        <v>0</v>
      </c>
      <c r="AY53" s="113">
        <f t="shared" si="21"/>
        <v>0</v>
      </c>
      <c r="AZ53" s="118">
        <f t="shared" si="22"/>
        <v>5</v>
      </c>
      <c r="BA53" s="114">
        <f t="shared" si="23"/>
        <v>0</v>
      </c>
      <c r="BB53" s="113">
        <f t="shared" si="24"/>
        <v>0</v>
      </c>
      <c r="BC53" s="113">
        <f t="shared" si="50"/>
        <v>0</v>
      </c>
      <c r="BD53" s="118">
        <f t="shared" si="51"/>
        <v>5</v>
      </c>
      <c r="BE53" s="117">
        <f t="shared" si="25"/>
        <v>0</v>
      </c>
      <c r="BF53" s="113">
        <f t="shared" si="26"/>
        <v>0</v>
      </c>
      <c r="BG53" s="113">
        <f t="shared" si="27"/>
        <v>0</v>
      </c>
      <c r="BH53" s="118">
        <f t="shared" si="28"/>
        <v>5</v>
      </c>
      <c r="BI53" s="117">
        <f t="shared" si="29"/>
        <v>0</v>
      </c>
      <c r="BJ53" s="113">
        <f t="shared" si="52"/>
        <v>0</v>
      </c>
      <c r="BK53" s="113">
        <f t="shared" si="52"/>
        <v>0</v>
      </c>
      <c r="BL53" s="118">
        <f t="shared" si="30"/>
        <v>5</v>
      </c>
      <c r="BM53" s="117">
        <f t="shared" si="31"/>
        <v>0</v>
      </c>
      <c r="BN53" s="113">
        <f t="shared" si="32"/>
        <v>0</v>
      </c>
      <c r="BO53" s="113">
        <f t="shared" si="33"/>
        <v>0</v>
      </c>
      <c r="BP53" s="118">
        <f t="shared" si="34"/>
        <v>5</v>
      </c>
      <c r="BQ53" s="117">
        <f t="shared" si="35"/>
        <v>0</v>
      </c>
      <c r="BR53" s="113">
        <f t="shared" si="36"/>
        <v>0</v>
      </c>
      <c r="BS53" s="113">
        <f t="shared" si="37"/>
        <v>0</v>
      </c>
      <c r="BT53" s="118">
        <f t="shared" si="53"/>
        <v>5</v>
      </c>
      <c r="BU53" s="117">
        <f t="shared" si="38"/>
        <v>0</v>
      </c>
      <c r="BV53" s="113">
        <f t="shared" si="39"/>
        <v>0</v>
      </c>
      <c r="BW53" s="113">
        <f t="shared" si="40"/>
        <v>0</v>
      </c>
      <c r="BX53" s="118">
        <f t="shared" si="41"/>
        <v>5</v>
      </c>
      <c r="BY53"/>
      <c r="BZ53"/>
      <c r="CA53" s="114">
        <f t="shared" si="54"/>
        <v>5</v>
      </c>
      <c r="CB53" s="114">
        <f t="shared" si="55"/>
        <v>0</v>
      </c>
      <c r="CC53" s="114">
        <f t="shared" si="55"/>
        <v>0</v>
      </c>
      <c r="CD53" s="114">
        <f t="shared" si="55"/>
        <v>0</v>
      </c>
      <c r="CE53" s="114"/>
      <c r="CF53" s="114">
        <v>6</v>
      </c>
      <c r="CG53" s="113">
        <v>9</v>
      </c>
      <c r="CH53" s="113">
        <f t="shared" si="79"/>
        <v>10</v>
      </c>
      <c r="CI53" s="113">
        <f t="shared" si="79"/>
        <v>11</v>
      </c>
      <c r="CJ53" s="113">
        <f t="shared" si="79"/>
        <v>12</v>
      </c>
      <c r="CX53" s="88"/>
      <c r="CY53" s="88"/>
      <c r="CZ53" s="88"/>
      <c r="DA53" s="88"/>
      <c r="DB53" s="88"/>
      <c r="DC53" s="40"/>
      <c r="DD53" s="40"/>
    </row>
    <row r="54" spans="1:110" ht="13.8" thickBot="1" x14ac:dyDescent="0.3">
      <c r="A54" s="487">
        <v>0</v>
      </c>
      <c r="B54" s="307">
        <v>0</v>
      </c>
      <c r="C54" s="309" t="s">
        <v>213</v>
      </c>
      <c r="D54" s="308" t="s">
        <v>546</v>
      </c>
      <c r="E54" s="310" t="s">
        <v>422</v>
      </c>
      <c r="F54" s="311">
        <v>3500</v>
      </c>
      <c r="G54" s="311">
        <v>30000</v>
      </c>
      <c r="H54" s="312">
        <v>800000</v>
      </c>
      <c r="I54" s="313">
        <f t="shared" si="67"/>
        <v>0</v>
      </c>
      <c r="J54" s="314">
        <f t="shared" si="0"/>
        <v>0</v>
      </c>
      <c r="K54" s="139">
        <f t="shared" si="73"/>
        <v>0</v>
      </c>
      <c r="L54" s="133">
        <f t="shared" si="2"/>
        <v>0</v>
      </c>
      <c r="M54" s="80">
        <f t="shared" si="76"/>
        <v>0</v>
      </c>
      <c r="N54" s="319">
        <f t="shared" si="68"/>
        <v>0</v>
      </c>
      <c r="O54" s="320">
        <f t="shared" si="74"/>
        <v>0</v>
      </c>
      <c r="P54" s="320">
        <f t="shared" si="74"/>
        <v>0</v>
      </c>
      <c r="Q54" s="321">
        <f t="shared" si="72"/>
        <v>5</v>
      </c>
      <c r="R54"/>
      <c r="S54" s="424">
        <f t="shared" si="44"/>
        <v>0</v>
      </c>
      <c r="T54" s="77">
        <f t="shared" si="45"/>
        <v>0</v>
      </c>
      <c r="U54" s="77">
        <f t="shared" si="69"/>
        <v>0</v>
      </c>
      <c r="V54" s="75">
        <f>'Project description'!$I$6</f>
        <v>1.79</v>
      </c>
      <c r="W54" s="75">
        <f>VLOOKUP(C54,'Project description'!$H$21:$I$24,2,0)</f>
        <v>40000</v>
      </c>
      <c r="X54" s="74">
        <f t="shared" si="46"/>
        <v>0</v>
      </c>
      <c r="Y54" s="144">
        <f t="shared" si="5"/>
        <v>0</v>
      </c>
      <c r="Z54" s="76">
        <f t="shared" si="77"/>
        <v>0</v>
      </c>
      <c r="AA54" s="76">
        <f t="shared" si="77"/>
        <v>0</v>
      </c>
      <c r="AB54" s="76">
        <f t="shared" si="77"/>
        <v>0</v>
      </c>
      <c r="AC54" s="66">
        <f t="shared" si="7"/>
        <v>0</v>
      </c>
      <c r="AD54" s="67" t="str">
        <f t="shared" si="8"/>
        <v>AccelReached</v>
      </c>
      <c r="AE54" s="66">
        <f t="shared" si="9"/>
        <v>0</v>
      </c>
      <c r="AF54" s="68">
        <f t="shared" si="10"/>
        <v>0</v>
      </c>
      <c r="AG54" s="61">
        <f t="shared" si="11"/>
        <v>0</v>
      </c>
      <c r="AH54" s="62">
        <f t="shared" si="12"/>
        <v>0</v>
      </c>
      <c r="AI54" s="61">
        <f t="shared" si="47"/>
        <v>0</v>
      </c>
      <c r="AJ54" s="61">
        <f t="shared" si="13"/>
        <v>0</v>
      </c>
      <c r="AK54" s="69" t="str">
        <f t="shared" si="14"/>
        <v>AccelLimited</v>
      </c>
      <c r="AL54" s="61">
        <f t="shared" si="15"/>
        <v>0</v>
      </c>
      <c r="AM54" s="71">
        <f t="shared" si="16"/>
        <v>0</v>
      </c>
      <c r="AN54" s="64">
        <f t="shared" si="48"/>
        <v>0</v>
      </c>
      <c r="AO54" s="72">
        <f t="shared" si="17"/>
        <v>0</v>
      </c>
      <c r="AP54" s="79">
        <f t="shared" si="18"/>
        <v>0</v>
      </c>
      <c r="AQ54" s="76">
        <f t="shared" si="19"/>
        <v>0</v>
      </c>
      <c r="AR54"/>
      <c r="AS54" s="115">
        <v>0</v>
      </c>
      <c r="AT54"/>
      <c r="AU54"/>
      <c r="AV54" s="118">
        <f t="shared" si="70"/>
        <v>5</v>
      </c>
      <c r="AW54" s="117">
        <f t="shared" si="49"/>
        <v>0</v>
      </c>
      <c r="AX54" s="113">
        <f t="shared" si="20"/>
        <v>0</v>
      </c>
      <c r="AY54" s="113">
        <f t="shared" si="21"/>
        <v>0</v>
      </c>
      <c r="AZ54" s="118">
        <f t="shared" si="22"/>
        <v>5</v>
      </c>
      <c r="BA54" s="114">
        <f t="shared" si="23"/>
        <v>0</v>
      </c>
      <c r="BB54" s="113">
        <f t="shared" si="24"/>
        <v>0</v>
      </c>
      <c r="BC54" s="113">
        <f t="shared" si="50"/>
        <v>0</v>
      </c>
      <c r="BD54" s="118">
        <f t="shared" si="51"/>
        <v>5</v>
      </c>
      <c r="BE54" s="117">
        <f t="shared" si="25"/>
        <v>0</v>
      </c>
      <c r="BF54" s="113">
        <f t="shared" si="26"/>
        <v>0</v>
      </c>
      <c r="BG54" s="113">
        <f t="shared" si="27"/>
        <v>0</v>
      </c>
      <c r="BH54" s="118">
        <f t="shared" si="28"/>
        <v>5</v>
      </c>
      <c r="BI54" s="117">
        <f t="shared" si="29"/>
        <v>0</v>
      </c>
      <c r="BJ54" s="113">
        <f t="shared" si="52"/>
        <v>0</v>
      </c>
      <c r="BK54" s="113">
        <f t="shared" si="52"/>
        <v>0</v>
      </c>
      <c r="BL54" s="118">
        <f t="shared" si="30"/>
        <v>5</v>
      </c>
      <c r="BM54" s="117">
        <f t="shared" si="31"/>
        <v>0</v>
      </c>
      <c r="BN54" s="113">
        <f t="shared" si="32"/>
        <v>0</v>
      </c>
      <c r="BO54" s="113">
        <f t="shared" si="33"/>
        <v>0</v>
      </c>
      <c r="BP54" s="118">
        <f t="shared" si="34"/>
        <v>5</v>
      </c>
      <c r="BQ54" s="117">
        <f t="shared" si="35"/>
        <v>0</v>
      </c>
      <c r="BR54" s="113">
        <f t="shared" si="36"/>
        <v>0</v>
      </c>
      <c r="BS54" s="113">
        <f t="shared" si="37"/>
        <v>0</v>
      </c>
      <c r="BT54" s="118">
        <f t="shared" si="53"/>
        <v>5</v>
      </c>
      <c r="BU54" s="117">
        <f t="shared" si="38"/>
        <v>0</v>
      </c>
      <c r="BV54" s="113">
        <f t="shared" si="39"/>
        <v>0</v>
      </c>
      <c r="BW54" s="113">
        <f t="shared" si="40"/>
        <v>0</v>
      </c>
      <c r="BX54" s="118">
        <f t="shared" si="41"/>
        <v>5</v>
      </c>
      <c r="BY54"/>
      <c r="BZ54"/>
      <c r="CA54" s="114">
        <f t="shared" si="54"/>
        <v>5</v>
      </c>
      <c r="CB54" s="114">
        <f t="shared" si="55"/>
        <v>0</v>
      </c>
      <c r="CC54" s="114">
        <f t="shared" si="55"/>
        <v>0</v>
      </c>
      <c r="CD54" s="114">
        <f t="shared" si="55"/>
        <v>0</v>
      </c>
      <c r="CE54" s="114"/>
      <c r="CF54" s="114">
        <v>6</v>
      </c>
      <c r="CG54" s="113">
        <v>13</v>
      </c>
      <c r="CH54" s="113">
        <f t="shared" si="79"/>
        <v>14</v>
      </c>
      <c r="CI54" s="113">
        <f t="shared" si="79"/>
        <v>15</v>
      </c>
      <c r="CJ54" s="113">
        <f t="shared" si="79"/>
        <v>16</v>
      </c>
      <c r="CX54" s="88"/>
      <c r="CY54" s="88"/>
      <c r="CZ54" s="88"/>
      <c r="DA54" s="88"/>
      <c r="DB54" s="88"/>
      <c r="DC54" s="42"/>
      <c r="DD54" s="40"/>
    </row>
    <row r="55" spans="1:110" ht="13.8" thickBot="1" x14ac:dyDescent="0.3">
      <c r="A55" s="257">
        <v>0</v>
      </c>
      <c r="B55" s="41">
        <v>0</v>
      </c>
      <c r="C55" s="98" t="s">
        <v>213</v>
      </c>
      <c r="D55" s="171" t="s">
        <v>546</v>
      </c>
      <c r="E55" s="137" t="s">
        <v>422</v>
      </c>
      <c r="F55" s="132">
        <v>3500</v>
      </c>
      <c r="G55" s="132">
        <v>30000</v>
      </c>
      <c r="H55" s="148">
        <v>800000</v>
      </c>
      <c r="I55" s="151">
        <f t="shared" si="67"/>
        <v>0</v>
      </c>
      <c r="J55" s="139">
        <f t="shared" si="0"/>
        <v>0</v>
      </c>
      <c r="K55" s="139">
        <f t="shared" si="73"/>
        <v>0</v>
      </c>
      <c r="L55" s="133">
        <f t="shared" si="2"/>
        <v>0</v>
      </c>
      <c r="M55" s="80">
        <f t="shared" si="76"/>
        <v>0</v>
      </c>
      <c r="N55" s="322">
        <f t="shared" si="68"/>
        <v>0</v>
      </c>
      <c r="O55" s="323">
        <f t="shared" si="74"/>
        <v>0</v>
      </c>
      <c r="P55" s="323">
        <f t="shared" si="74"/>
        <v>0</v>
      </c>
      <c r="Q55" s="324">
        <f t="shared" si="72"/>
        <v>5</v>
      </c>
      <c r="R55"/>
      <c r="S55" s="424">
        <f t="shared" si="44"/>
        <v>0</v>
      </c>
      <c r="T55" s="77">
        <f t="shared" si="45"/>
        <v>0</v>
      </c>
      <c r="U55" s="77">
        <f t="shared" si="69"/>
        <v>0</v>
      </c>
      <c r="V55" s="75">
        <f>'Project description'!$I$6</f>
        <v>1.79</v>
      </c>
      <c r="W55" s="75">
        <f>VLOOKUP(C55,'Project description'!$H$21:$I$24,2,0)</f>
        <v>40000</v>
      </c>
      <c r="X55" s="74">
        <f t="shared" si="46"/>
        <v>0</v>
      </c>
      <c r="Y55" s="144">
        <f t="shared" si="5"/>
        <v>0</v>
      </c>
      <c r="Z55" s="76">
        <f t="shared" si="77"/>
        <v>0</v>
      </c>
      <c r="AA55" s="76">
        <f t="shared" si="77"/>
        <v>0</v>
      </c>
      <c r="AB55" s="76">
        <f t="shared" si="77"/>
        <v>0</v>
      </c>
      <c r="AC55" s="66">
        <f t="shared" si="7"/>
        <v>0</v>
      </c>
      <c r="AD55" s="67" t="str">
        <f t="shared" si="8"/>
        <v>AccelReached</v>
      </c>
      <c r="AE55" s="66">
        <f t="shared" si="9"/>
        <v>0</v>
      </c>
      <c r="AF55" s="68">
        <f t="shared" si="10"/>
        <v>0</v>
      </c>
      <c r="AG55" s="61">
        <f t="shared" si="11"/>
        <v>0</v>
      </c>
      <c r="AH55" s="62">
        <f t="shared" si="12"/>
        <v>0</v>
      </c>
      <c r="AI55" s="61">
        <f t="shared" si="47"/>
        <v>0</v>
      </c>
      <c r="AJ55" s="61">
        <f t="shared" si="13"/>
        <v>0</v>
      </c>
      <c r="AK55" s="69" t="str">
        <f t="shared" si="14"/>
        <v>AccelLimited</v>
      </c>
      <c r="AL55" s="61">
        <f t="shared" si="15"/>
        <v>0</v>
      </c>
      <c r="AM55" s="71">
        <f t="shared" si="16"/>
        <v>0</v>
      </c>
      <c r="AN55" s="64">
        <f t="shared" si="48"/>
        <v>0</v>
      </c>
      <c r="AO55" s="72">
        <f t="shared" si="17"/>
        <v>0</v>
      </c>
      <c r="AP55" s="79">
        <f t="shared" si="18"/>
        <v>0</v>
      </c>
      <c r="AQ55" s="76">
        <f t="shared" si="19"/>
        <v>0</v>
      </c>
      <c r="AR55"/>
      <c r="AS55" s="115">
        <v>0</v>
      </c>
      <c r="AT55"/>
      <c r="AU55"/>
      <c r="AV55" s="118">
        <f t="shared" si="70"/>
        <v>5</v>
      </c>
      <c r="AW55" s="117">
        <f t="shared" si="49"/>
        <v>0</v>
      </c>
      <c r="AX55" s="113">
        <f t="shared" si="20"/>
        <v>0</v>
      </c>
      <c r="AY55" s="113">
        <f t="shared" si="21"/>
        <v>0</v>
      </c>
      <c r="AZ55" s="118">
        <f t="shared" si="22"/>
        <v>5</v>
      </c>
      <c r="BA55" s="114">
        <f t="shared" si="23"/>
        <v>0</v>
      </c>
      <c r="BB55" s="113">
        <f t="shared" si="24"/>
        <v>0</v>
      </c>
      <c r="BC55" s="113">
        <f t="shared" si="50"/>
        <v>0</v>
      </c>
      <c r="BD55" s="118">
        <f t="shared" si="51"/>
        <v>5</v>
      </c>
      <c r="BE55" s="117">
        <f t="shared" si="25"/>
        <v>0</v>
      </c>
      <c r="BF55" s="113">
        <f t="shared" si="26"/>
        <v>0</v>
      </c>
      <c r="BG55" s="113">
        <f t="shared" si="27"/>
        <v>0</v>
      </c>
      <c r="BH55" s="118">
        <f t="shared" si="28"/>
        <v>5</v>
      </c>
      <c r="BI55" s="117">
        <f t="shared" si="29"/>
        <v>0</v>
      </c>
      <c r="BJ55" s="113">
        <f t="shared" si="52"/>
        <v>0</v>
      </c>
      <c r="BK55" s="113">
        <f t="shared" si="52"/>
        <v>0</v>
      </c>
      <c r="BL55" s="118">
        <f t="shared" si="30"/>
        <v>5</v>
      </c>
      <c r="BM55" s="117">
        <f t="shared" si="31"/>
        <v>0</v>
      </c>
      <c r="BN55" s="113">
        <f t="shared" si="32"/>
        <v>0</v>
      </c>
      <c r="BO55" s="113">
        <f t="shared" si="33"/>
        <v>0</v>
      </c>
      <c r="BP55" s="118">
        <f t="shared" si="34"/>
        <v>5</v>
      </c>
      <c r="BQ55" s="117">
        <f t="shared" si="35"/>
        <v>0</v>
      </c>
      <c r="BR55" s="113">
        <f t="shared" si="36"/>
        <v>0</v>
      </c>
      <c r="BS55" s="113">
        <f t="shared" si="37"/>
        <v>0</v>
      </c>
      <c r="BT55" s="118">
        <f t="shared" si="53"/>
        <v>5</v>
      </c>
      <c r="BU55" s="117">
        <f t="shared" si="38"/>
        <v>0</v>
      </c>
      <c r="BV55" s="113">
        <f t="shared" si="39"/>
        <v>0</v>
      </c>
      <c r="BW55" s="113">
        <f t="shared" si="40"/>
        <v>0</v>
      </c>
      <c r="BX55" s="118">
        <f t="shared" si="41"/>
        <v>5</v>
      </c>
      <c r="BY55"/>
      <c r="BZ55"/>
      <c r="CA55" s="114">
        <f t="shared" si="54"/>
        <v>5</v>
      </c>
      <c r="CB55" s="114">
        <f t="shared" si="55"/>
        <v>0</v>
      </c>
      <c r="CC55" s="114">
        <f t="shared" si="55"/>
        <v>0</v>
      </c>
      <c r="CD55" s="114">
        <f t="shared" si="55"/>
        <v>0</v>
      </c>
      <c r="CE55" s="114"/>
      <c r="CF55" s="114">
        <v>6</v>
      </c>
      <c r="CG55" s="113">
        <v>17</v>
      </c>
      <c r="CH55" s="113">
        <f t="shared" si="79"/>
        <v>18</v>
      </c>
      <c r="CI55" s="113">
        <f t="shared" si="79"/>
        <v>19</v>
      </c>
      <c r="CJ55" s="113">
        <f t="shared" si="79"/>
        <v>20</v>
      </c>
      <c r="CX55" s="88"/>
      <c r="CY55" s="88"/>
      <c r="CZ55" s="88"/>
      <c r="DA55" s="88"/>
      <c r="DB55" s="88"/>
      <c r="DC55" s="40"/>
      <c r="DD55" s="40"/>
    </row>
    <row r="56" spans="1:110" ht="13.8" thickBot="1" x14ac:dyDescent="0.3">
      <c r="A56" s="487">
        <v>0</v>
      </c>
      <c r="B56" s="307">
        <v>0</v>
      </c>
      <c r="C56" s="309" t="s">
        <v>213</v>
      </c>
      <c r="D56" s="308" t="s">
        <v>546</v>
      </c>
      <c r="E56" s="310" t="s">
        <v>422</v>
      </c>
      <c r="F56" s="311">
        <v>3500</v>
      </c>
      <c r="G56" s="311">
        <v>30000</v>
      </c>
      <c r="H56" s="312">
        <v>800000</v>
      </c>
      <c r="I56" s="313">
        <f t="shared" si="67"/>
        <v>0</v>
      </c>
      <c r="J56" s="314">
        <f t="shared" si="0"/>
        <v>0</v>
      </c>
      <c r="K56" s="139">
        <f t="shared" si="73"/>
        <v>0</v>
      </c>
      <c r="L56" s="133">
        <f t="shared" si="2"/>
        <v>0</v>
      </c>
      <c r="M56" s="80">
        <f t="shared" si="76"/>
        <v>0</v>
      </c>
      <c r="N56" s="319">
        <f t="shared" si="68"/>
        <v>0</v>
      </c>
      <c r="O56" s="320">
        <f t="shared" si="74"/>
        <v>0</v>
      </c>
      <c r="P56" s="320">
        <f t="shared" si="74"/>
        <v>0</v>
      </c>
      <c r="Q56" s="321">
        <f t="shared" si="72"/>
        <v>5</v>
      </c>
      <c r="R56"/>
      <c r="S56" s="424">
        <f t="shared" si="44"/>
        <v>0</v>
      </c>
      <c r="T56" s="77">
        <f t="shared" si="45"/>
        <v>0</v>
      </c>
      <c r="U56" s="77">
        <f t="shared" si="69"/>
        <v>0</v>
      </c>
      <c r="V56" s="75">
        <f>'Project description'!$I$6</f>
        <v>1.79</v>
      </c>
      <c r="W56" s="75">
        <f>VLOOKUP(C56,'Project description'!$H$21:$I$24,2,0)</f>
        <v>40000</v>
      </c>
      <c r="X56" s="74">
        <f t="shared" si="46"/>
        <v>0</v>
      </c>
      <c r="Y56" s="144">
        <f t="shared" si="5"/>
        <v>0</v>
      </c>
      <c r="Z56" s="76">
        <f t="shared" si="77"/>
        <v>0</v>
      </c>
      <c r="AA56" s="76">
        <f t="shared" si="77"/>
        <v>0</v>
      </c>
      <c r="AB56" s="76">
        <f t="shared" si="77"/>
        <v>0</v>
      </c>
      <c r="AC56" s="66">
        <f t="shared" si="7"/>
        <v>0</v>
      </c>
      <c r="AD56" s="67" t="str">
        <f t="shared" si="8"/>
        <v>AccelReached</v>
      </c>
      <c r="AE56" s="66">
        <f t="shared" si="9"/>
        <v>0</v>
      </c>
      <c r="AF56" s="68">
        <f t="shared" si="10"/>
        <v>0</v>
      </c>
      <c r="AG56" s="61">
        <f t="shared" si="11"/>
        <v>0</v>
      </c>
      <c r="AH56" s="62">
        <f t="shared" si="12"/>
        <v>0</v>
      </c>
      <c r="AI56" s="61">
        <f t="shared" si="47"/>
        <v>0</v>
      </c>
      <c r="AJ56" s="61">
        <f t="shared" si="13"/>
        <v>0</v>
      </c>
      <c r="AK56" s="69" t="str">
        <f t="shared" si="14"/>
        <v>AccelLimited</v>
      </c>
      <c r="AL56" s="61">
        <f t="shared" si="15"/>
        <v>0</v>
      </c>
      <c r="AM56" s="71">
        <f t="shared" si="16"/>
        <v>0</v>
      </c>
      <c r="AN56" s="64">
        <f t="shared" si="48"/>
        <v>0</v>
      </c>
      <c r="AO56" s="72">
        <f t="shared" si="17"/>
        <v>0</v>
      </c>
      <c r="AP56" s="79">
        <f t="shared" si="18"/>
        <v>0</v>
      </c>
      <c r="AQ56" s="76">
        <f t="shared" si="19"/>
        <v>0</v>
      </c>
      <c r="AR56"/>
      <c r="AS56" s="115">
        <v>0</v>
      </c>
      <c r="AT56"/>
      <c r="AU56"/>
      <c r="AV56" s="118">
        <f t="shared" si="70"/>
        <v>5</v>
      </c>
      <c r="AW56" s="117">
        <f t="shared" si="49"/>
        <v>0</v>
      </c>
      <c r="AX56" s="113">
        <f t="shared" si="20"/>
        <v>0</v>
      </c>
      <c r="AY56" s="113">
        <f t="shared" si="21"/>
        <v>0</v>
      </c>
      <c r="AZ56" s="118">
        <f t="shared" si="22"/>
        <v>5</v>
      </c>
      <c r="BA56" s="114">
        <f t="shared" si="23"/>
        <v>0</v>
      </c>
      <c r="BB56" s="113">
        <f t="shared" si="24"/>
        <v>0</v>
      </c>
      <c r="BC56" s="113">
        <f t="shared" si="50"/>
        <v>0</v>
      </c>
      <c r="BD56" s="118">
        <f t="shared" si="51"/>
        <v>5</v>
      </c>
      <c r="BE56" s="117">
        <f t="shared" si="25"/>
        <v>0</v>
      </c>
      <c r="BF56" s="113">
        <f t="shared" si="26"/>
        <v>0</v>
      </c>
      <c r="BG56" s="113">
        <f t="shared" si="27"/>
        <v>0</v>
      </c>
      <c r="BH56" s="118">
        <f t="shared" si="28"/>
        <v>5</v>
      </c>
      <c r="BI56" s="117">
        <f t="shared" si="29"/>
        <v>0</v>
      </c>
      <c r="BJ56" s="113">
        <f t="shared" si="52"/>
        <v>0</v>
      </c>
      <c r="BK56" s="113">
        <f t="shared" si="52"/>
        <v>0</v>
      </c>
      <c r="BL56" s="118">
        <f t="shared" si="30"/>
        <v>5</v>
      </c>
      <c r="BM56" s="117">
        <f t="shared" si="31"/>
        <v>0</v>
      </c>
      <c r="BN56" s="113">
        <f t="shared" si="32"/>
        <v>0</v>
      </c>
      <c r="BO56" s="113">
        <f t="shared" si="33"/>
        <v>0</v>
      </c>
      <c r="BP56" s="118">
        <f t="shared" si="34"/>
        <v>5</v>
      </c>
      <c r="BQ56" s="117">
        <f t="shared" si="35"/>
        <v>0</v>
      </c>
      <c r="BR56" s="113">
        <f t="shared" si="36"/>
        <v>0</v>
      </c>
      <c r="BS56" s="113">
        <f t="shared" si="37"/>
        <v>0</v>
      </c>
      <c r="BT56" s="118">
        <f t="shared" si="53"/>
        <v>5</v>
      </c>
      <c r="BU56" s="117">
        <f t="shared" si="38"/>
        <v>0</v>
      </c>
      <c r="BV56" s="113">
        <f t="shared" si="39"/>
        <v>0</v>
      </c>
      <c r="BW56" s="113">
        <f t="shared" si="40"/>
        <v>0</v>
      </c>
      <c r="BX56" s="118">
        <f t="shared" si="41"/>
        <v>5</v>
      </c>
      <c r="BY56"/>
      <c r="BZ56"/>
      <c r="CA56" s="114">
        <f t="shared" si="54"/>
        <v>5</v>
      </c>
      <c r="CB56" s="114">
        <f t="shared" si="55"/>
        <v>0</v>
      </c>
      <c r="CC56" s="114">
        <f t="shared" si="55"/>
        <v>0</v>
      </c>
      <c r="CD56" s="114">
        <f t="shared" si="55"/>
        <v>0</v>
      </c>
      <c r="CE56" s="114"/>
      <c r="CF56" s="114">
        <v>6</v>
      </c>
      <c r="CG56" s="113">
        <v>21</v>
      </c>
      <c r="CH56" s="113">
        <f t="shared" si="79"/>
        <v>22</v>
      </c>
      <c r="CI56" s="113">
        <f t="shared" si="79"/>
        <v>23</v>
      </c>
      <c r="CJ56" s="113">
        <f t="shared" si="79"/>
        <v>24</v>
      </c>
      <c r="CX56" s="88"/>
      <c r="CY56" s="88"/>
      <c r="CZ56" s="88"/>
      <c r="DA56" s="88"/>
      <c r="DB56" s="88"/>
      <c r="DC56" s="42"/>
      <c r="DD56" s="40"/>
    </row>
    <row r="57" spans="1:110" ht="13.8" thickBot="1" x14ac:dyDescent="0.3">
      <c r="A57" s="257">
        <v>0</v>
      </c>
      <c r="B57" s="41">
        <v>0</v>
      </c>
      <c r="C57" s="98" t="s">
        <v>213</v>
      </c>
      <c r="D57" s="171" t="s">
        <v>546</v>
      </c>
      <c r="E57" s="137" t="s">
        <v>422</v>
      </c>
      <c r="F57" s="132">
        <v>3500</v>
      </c>
      <c r="G57" s="132">
        <v>30000</v>
      </c>
      <c r="H57" s="148">
        <v>800000</v>
      </c>
      <c r="I57" s="151">
        <f t="shared" si="67"/>
        <v>0</v>
      </c>
      <c r="J57" s="139">
        <f t="shared" si="0"/>
        <v>0</v>
      </c>
      <c r="K57" s="139">
        <f t="shared" si="73"/>
        <v>0</v>
      </c>
      <c r="L57" s="133">
        <f t="shared" si="2"/>
        <v>0</v>
      </c>
      <c r="M57" s="80">
        <f t="shared" si="76"/>
        <v>0</v>
      </c>
      <c r="N57" s="322">
        <f t="shared" si="68"/>
        <v>0</v>
      </c>
      <c r="O57" s="323">
        <f t="shared" si="74"/>
        <v>0</v>
      </c>
      <c r="P57" s="323">
        <f t="shared" si="74"/>
        <v>0</v>
      </c>
      <c r="Q57" s="324">
        <f t="shared" si="72"/>
        <v>5</v>
      </c>
      <c r="R57"/>
      <c r="S57" s="424">
        <f t="shared" si="44"/>
        <v>0</v>
      </c>
      <c r="T57" s="77">
        <f t="shared" si="45"/>
        <v>0</v>
      </c>
      <c r="U57" s="77">
        <f t="shared" si="69"/>
        <v>0</v>
      </c>
      <c r="V57" s="75">
        <f>'Project description'!$I$6</f>
        <v>1.79</v>
      </c>
      <c r="W57" s="75">
        <f>VLOOKUP(C57,'Project description'!$H$21:$I$24,2,0)</f>
        <v>40000</v>
      </c>
      <c r="X57" s="74">
        <f t="shared" si="46"/>
        <v>0</v>
      </c>
      <c r="Y57" s="144">
        <f t="shared" si="5"/>
        <v>0</v>
      </c>
      <c r="Z57" s="76">
        <f t="shared" si="77"/>
        <v>0</v>
      </c>
      <c r="AA57" s="76">
        <f t="shared" si="77"/>
        <v>0</v>
      </c>
      <c r="AB57" s="76">
        <f t="shared" si="77"/>
        <v>0</v>
      </c>
      <c r="AC57" s="66">
        <f t="shared" si="7"/>
        <v>0</v>
      </c>
      <c r="AD57" s="67" t="str">
        <f t="shared" si="8"/>
        <v>AccelReached</v>
      </c>
      <c r="AE57" s="66">
        <f t="shared" si="9"/>
        <v>0</v>
      </c>
      <c r="AF57" s="68">
        <f t="shared" si="10"/>
        <v>0</v>
      </c>
      <c r="AG57" s="61">
        <f t="shared" si="11"/>
        <v>0</v>
      </c>
      <c r="AH57" s="62">
        <f t="shared" si="12"/>
        <v>0</v>
      </c>
      <c r="AI57" s="61">
        <f t="shared" si="47"/>
        <v>0</v>
      </c>
      <c r="AJ57" s="61">
        <f t="shared" si="13"/>
        <v>0</v>
      </c>
      <c r="AK57" s="69" t="str">
        <f t="shared" si="14"/>
        <v>AccelLimited</v>
      </c>
      <c r="AL57" s="61">
        <f t="shared" si="15"/>
        <v>0</v>
      </c>
      <c r="AM57" s="71">
        <f t="shared" si="16"/>
        <v>0</v>
      </c>
      <c r="AN57" s="64">
        <f t="shared" si="48"/>
        <v>0</v>
      </c>
      <c r="AO57" s="72">
        <f t="shared" si="17"/>
        <v>0</v>
      </c>
      <c r="AP57" s="79">
        <f t="shared" si="18"/>
        <v>0</v>
      </c>
      <c r="AQ57" s="76">
        <f t="shared" si="19"/>
        <v>0</v>
      </c>
      <c r="AR57"/>
      <c r="AS57" s="115">
        <v>0</v>
      </c>
      <c r="AT57"/>
      <c r="AU57"/>
      <c r="AV57" s="118">
        <f t="shared" si="70"/>
        <v>5</v>
      </c>
      <c r="AW57" s="117">
        <f t="shared" si="49"/>
        <v>0</v>
      </c>
      <c r="AX57" s="113">
        <f t="shared" si="20"/>
        <v>0</v>
      </c>
      <c r="AY57" s="113">
        <f t="shared" si="21"/>
        <v>0</v>
      </c>
      <c r="AZ57" s="118">
        <f t="shared" si="22"/>
        <v>5</v>
      </c>
      <c r="BA57" s="114">
        <f t="shared" si="23"/>
        <v>0</v>
      </c>
      <c r="BB57" s="113">
        <f t="shared" si="24"/>
        <v>0</v>
      </c>
      <c r="BC57" s="113">
        <f t="shared" si="50"/>
        <v>0</v>
      </c>
      <c r="BD57" s="118">
        <f t="shared" si="51"/>
        <v>5</v>
      </c>
      <c r="BE57" s="117">
        <f t="shared" si="25"/>
        <v>0</v>
      </c>
      <c r="BF57" s="113">
        <f t="shared" si="26"/>
        <v>0</v>
      </c>
      <c r="BG57" s="113">
        <f t="shared" si="27"/>
        <v>0</v>
      </c>
      <c r="BH57" s="118">
        <f t="shared" si="28"/>
        <v>5</v>
      </c>
      <c r="BI57" s="117">
        <f t="shared" si="29"/>
        <v>0</v>
      </c>
      <c r="BJ57" s="113">
        <f t="shared" si="52"/>
        <v>0</v>
      </c>
      <c r="BK57" s="113">
        <f t="shared" si="52"/>
        <v>0</v>
      </c>
      <c r="BL57" s="118">
        <f t="shared" si="30"/>
        <v>5</v>
      </c>
      <c r="BM57" s="117">
        <f t="shared" si="31"/>
        <v>0</v>
      </c>
      <c r="BN57" s="113">
        <f t="shared" si="32"/>
        <v>0</v>
      </c>
      <c r="BO57" s="113">
        <f t="shared" si="33"/>
        <v>0</v>
      </c>
      <c r="BP57" s="118">
        <f t="shared" si="34"/>
        <v>5</v>
      </c>
      <c r="BQ57" s="117">
        <f t="shared" si="35"/>
        <v>0</v>
      </c>
      <c r="BR57" s="113">
        <f t="shared" si="36"/>
        <v>0</v>
      </c>
      <c r="BS57" s="113">
        <f t="shared" si="37"/>
        <v>0</v>
      </c>
      <c r="BT57" s="118">
        <f t="shared" si="53"/>
        <v>5</v>
      </c>
      <c r="BU57" s="117">
        <f t="shared" si="38"/>
        <v>0</v>
      </c>
      <c r="BV57" s="113">
        <f t="shared" si="39"/>
        <v>0</v>
      </c>
      <c r="BW57" s="113">
        <f t="shared" si="40"/>
        <v>0</v>
      </c>
      <c r="BX57" s="118">
        <f t="shared" si="41"/>
        <v>5</v>
      </c>
      <c r="BY57"/>
      <c r="BZ57"/>
      <c r="CA57" s="114">
        <f t="shared" si="54"/>
        <v>5</v>
      </c>
      <c r="CB57" s="114">
        <f t="shared" si="55"/>
        <v>0</v>
      </c>
      <c r="CC57" s="114">
        <f t="shared" si="55"/>
        <v>0</v>
      </c>
      <c r="CD57" s="114">
        <f t="shared" si="55"/>
        <v>0</v>
      </c>
      <c r="CE57" s="114"/>
      <c r="CF57" s="114">
        <v>6</v>
      </c>
      <c r="CG57" s="113">
        <v>25</v>
      </c>
      <c r="CH57" s="113">
        <f t="shared" si="79"/>
        <v>26</v>
      </c>
      <c r="CI57" s="113">
        <f t="shared" si="79"/>
        <v>27</v>
      </c>
      <c r="CJ57" s="113">
        <f t="shared" si="79"/>
        <v>28</v>
      </c>
      <c r="CX57" s="88"/>
      <c r="CY57" s="88"/>
      <c r="CZ57" s="88"/>
      <c r="DA57" s="88"/>
      <c r="DB57" s="88"/>
      <c r="DC57" s="40"/>
      <c r="DD57" s="40"/>
    </row>
    <row r="58" spans="1:110" ht="15" thickBot="1" x14ac:dyDescent="0.35">
      <c r="A58" s="487">
        <v>0</v>
      </c>
      <c r="B58" s="307">
        <v>0</v>
      </c>
      <c r="C58" s="309" t="s">
        <v>213</v>
      </c>
      <c r="D58" s="308" t="s">
        <v>546</v>
      </c>
      <c r="E58" s="310" t="s">
        <v>422</v>
      </c>
      <c r="F58" s="311">
        <v>3500</v>
      </c>
      <c r="G58" s="311">
        <v>30000</v>
      </c>
      <c r="H58" s="312">
        <v>800000</v>
      </c>
      <c r="I58" s="313">
        <f t="shared" si="67"/>
        <v>0</v>
      </c>
      <c r="J58" s="314">
        <f t="shared" si="0"/>
        <v>0</v>
      </c>
      <c r="K58" s="139">
        <f t="shared" si="73"/>
        <v>0</v>
      </c>
      <c r="L58" s="133">
        <f t="shared" si="2"/>
        <v>0</v>
      </c>
      <c r="M58" s="80">
        <f t="shared" si="76"/>
        <v>0</v>
      </c>
      <c r="N58" s="319">
        <f t="shared" si="68"/>
        <v>0</v>
      </c>
      <c r="O58" s="320">
        <f t="shared" si="74"/>
        <v>0</v>
      </c>
      <c r="P58" s="320">
        <f t="shared" si="74"/>
        <v>0</v>
      </c>
      <c r="Q58" s="321">
        <f t="shared" si="72"/>
        <v>5</v>
      </c>
      <c r="R58" s="486"/>
      <c r="S58" s="424">
        <f t="shared" si="44"/>
        <v>0</v>
      </c>
      <c r="T58" s="77">
        <f t="shared" si="45"/>
        <v>0</v>
      </c>
      <c r="U58" s="77">
        <f t="shared" si="69"/>
        <v>0</v>
      </c>
      <c r="V58" s="75">
        <f>'Project description'!$I$6</f>
        <v>1.79</v>
      </c>
      <c r="W58" s="75">
        <f>VLOOKUP(C58,'Project description'!$H$21:$I$24,2,0)</f>
        <v>40000</v>
      </c>
      <c r="X58" s="74">
        <f t="shared" si="46"/>
        <v>0</v>
      </c>
      <c r="Y58" s="144">
        <f t="shared" si="5"/>
        <v>0</v>
      </c>
      <c r="Z58" s="76">
        <f t="shared" si="77"/>
        <v>0</v>
      </c>
      <c r="AA58" s="76">
        <f t="shared" si="77"/>
        <v>0</v>
      </c>
      <c r="AB58" s="76">
        <f t="shared" si="77"/>
        <v>0</v>
      </c>
      <c r="AC58" s="66">
        <f t="shared" si="7"/>
        <v>0</v>
      </c>
      <c r="AD58" s="67" t="str">
        <f t="shared" si="8"/>
        <v>AccelReached</v>
      </c>
      <c r="AE58" s="66">
        <f t="shared" si="9"/>
        <v>0</v>
      </c>
      <c r="AF58" s="68">
        <f t="shared" si="10"/>
        <v>0</v>
      </c>
      <c r="AG58" s="61">
        <f t="shared" si="11"/>
        <v>0</v>
      </c>
      <c r="AH58" s="62">
        <f t="shared" si="12"/>
        <v>0</v>
      </c>
      <c r="AI58" s="61">
        <f t="shared" si="47"/>
        <v>0</v>
      </c>
      <c r="AJ58" s="61">
        <f t="shared" si="13"/>
        <v>0</v>
      </c>
      <c r="AK58" s="69" t="str">
        <f t="shared" si="14"/>
        <v>AccelLimited</v>
      </c>
      <c r="AL58" s="61">
        <f t="shared" si="15"/>
        <v>0</v>
      </c>
      <c r="AM58" s="71">
        <f t="shared" si="16"/>
        <v>0</v>
      </c>
      <c r="AN58" s="64">
        <f t="shared" si="48"/>
        <v>0</v>
      </c>
      <c r="AO58" s="72">
        <f t="shared" si="17"/>
        <v>0</v>
      </c>
      <c r="AP58" s="79">
        <f t="shared" si="18"/>
        <v>0</v>
      </c>
      <c r="AQ58" s="76">
        <f t="shared" si="19"/>
        <v>0</v>
      </c>
      <c r="AR58"/>
      <c r="AS58" s="115">
        <v>0</v>
      </c>
      <c r="AT58"/>
      <c r="AU58"/>
      <c r="AV58" s="118">
        <f t="shared" si="70"/>
        <v>5</v>
      </c>
      <c r="AW58" s="117">
        <f t="shared" si="49"/>
        <v>0</v>
      </c>
      <c r="AX58" s="113">
        <f t="shared" si="20"/>
        <v>0</v>
      </c>
      <c r="AY58" s="113">
        <f t="shared" si="21"/>
        <v>0</v>
      </c>
      <c r="AZ58" s="118">
        <f t="shared" si="22"/>
        <v>5</v>
      </c>
      <c r="BA58" s="114">
        <f t="shared" si="23"/>
        <v>0</v>
      </c>
      <c r="BB58" s="113">
        <f t="shared" si="24"/>
        <v>0</v>
      </c>
      <c r="BC58" s="113">
        <f t="shared" si="50"/>
        <v>0</v>
      </c>
      <c r="BD58" s="118">
        <f t="shared" si="51"/>
        <v>5</v>
      </c>
      <c r="BE58" s="117">
        <f t="shared" si="25"/>
        <v>0</v>
      </c>
      <c r="BF58" s="113">
        <f t="shared" si="26"/>
        <v>0</v>
      </c>
      <c r="BG58" s="113">
        <f t="shared" si="27"/>
        <v>0</v>
      </c>
      <c r="BH58" s="118">
        <f t="shared" si="28"/>
        <v>5</v>
      </c>
      <c r="BI58" s="117">
        <f t="shared" si="29"/>
        <v>0</v>
      </c>
      <c r="BJ58" s="113">
        <f t="shared" si="52"/>
        <v>0</v>
      </c>
      <c r="BK58" s="113">
        <f t="shared" si="52"/>
        <v>0</v>
      </c>
      <c r="BL58" s="118">
        <f t="shared" si="30"/>
        <v>5</v>
      </c>
      <c r="BM58" s="117">
        <f t="shared" si="31"/>
        <v>0</v>
      </c>
      <c r="BN58" s="113">
        <f t="shared" si="32"/>
        <v>0</v>
      </c>
      <c r="BO58" s="113">
        <f t="shared" si="33"/>
        <v>0</v>
      </c>
      <c r="BP58" s="118">
        <f t="shared" si="34"/>
        <v>5</v>
      </c>
      <c r="BQ58" s="117">
        <f t="shared" si="35"/>
        <v>0</v>
      </c>
      <c r="BR58" s="113">
        <f t="shared" si="36"/>
        <v>0</v>
      </c>
      <c r="BS58" s="113">
        <f t="shared" si="37"/>
        <v>0</v>
      </c>
      <c r="BT58" s="118">
        <f t="shared" si="53"/>
        <v>5</v>
      </c>
      <c r="BU58" s="117">
        <f t="shared" si="38"/>
        <v>0</v>
      </c>
      <c r="BV58" s="113">
        <f t="shared" si="39"/>
        <v>0</v>
      </c>
      <c r="BW58" s="113">
        <f t="shared" si="40"/>
        <v>0</v>
      </c>
      <c r="BX58" s="118">
        <f t="shared" si="41"/>
        <v>5</v>
      </c>
      <c r="BY58"/>
      <c r="BZ58"/>
      <c r="CA58" s="114">
        <f t="shared" si="54"/>
        <v>5</v>
      </c>
      <c r="CB58" s="114">
        <f t="shared" si="55"/>
        <v>0</v>
      </c>
      <c r="CC58" s="114">
        <f t="shared" si="55"/>
        <v>0</v>
      </c>
      <c r="CD58" s="114">
        <f t="shared" si="55"/>
        <v>0</v>
      </c>
      <c r="CE58" s="114"/>
      <c r="CF58" s="114">
        <v>6</v>
      </c>
      <c r="CG58" s="113">
        <v>29</v>
      </c>
      <c r="CH58" s="113">
        <f t="shared" si="79"/>
        <v>30</v>
      </c>
      <c r="CI58" s="113">
        <f t="shared" si="79"/>
        <v>31</v>
      </c>
      <c r="CJ58" s="113">
        <f t="shared" si="79"/>
        <v>32</v>
      </c>
      <c r="CX58" s="88"/>
      <c r="CY58" s="88"/>
      <c r="CZ58" s="88"/>
      <c r="DA58" s="88"/>
      <c r="DB58" s="88"/>
      <c r="DC58" s="42"/>
      <c r="DD58" s="40"/>
    </row>
    <row r="59" spans="1:110" ht="13.8" thickBot="1" x14ac:dyDescent="0.3">
      <c r="A59" s="257">
        <v>0</v>
      </c>
      <c r="B59" s="41">
        <v>0</v>
      </c>
      <c r="C59" s="98" t="s">
        <v>213</v>
      </c>
      <c r="D59" s="171" t="s">
        <v>546</v>
      </c>
      <c r="E59" s="137" t="s">
        <v>422</v>
      </c>
      <c r="F59" s="132">
        <v>3500</v>
      </c>
      <c r="G59" s="132">
        <v>30000</v>
      </c>
      <c r="H59" s="148">
        <v>800000</v>
      </c>
      <c r="I59" s="151">
        <f t="shared" si="67"/>
        <v>0</v>
      </c>
      <c r="J59" s="139">
        <f t="shared" si="0"/>
        <v>0</v>
      </c>
      <c r="K59" s="139">
        <f t="shared" si="73"/>
        <v>0</v>
      </c>
      <c r="L59" s="133">
        <f t="shared" si="2"/>
        <v>0</v>
      </c>
      <c r="M59" s="80">
        <f t="shared" si="76"/>
        <v>0</v>
      </c>
      <c r="N59" s="322">
        <f t="shared" si="68"/>
        <v>0</v>
      </c>
      <c r="O59" s="323">
        <f t="shared" si="74"/>
        <v>0</v>
      </c>
      <c r="P59" s="323">
        <f t="shared" si="74"/>
        <v>0</v>
      </c>
      <c r="Q59" s="324">
        <f t="shared" si="72"/>
        <v>5</v>
      </c>
      <c r="R59"/>
      <c r="S59" s="424">
        <f t="shared" si="44"/>
        <v>0</v>
      </c>
      <c r="T59" s="77">
        <f t="shared" si="45"/>
        <v>0</v>
      </c>
      <c r="U59" s="77">
        <f t="shared" si="69"/>
        <v>0</v>
      </c>
      <c r="V59" s="75">
        <f>'Project description'!$I$6</f>
        <v>1.79</v>
      </c>
      <c r="W59" s="75">
        <f>VLOOKUP(C59,'Project description'!$H$21:$I$24,2,0)</f>
        <v>40000</v>
      </c>
      <c r="X59" s="74">
        <f t="shared" si="46"/>
        <v>0</v>
      </c>
      <c r="Y59" s="144">
        <f t="shared" si="5"/>
        <v>0</v>
      </c>
      <c r="Z59" s="76">
        <f t="shared" si="77"/>
        <v>0</v>
      </c>
      <c r="AA59" s="76">
        <f t="shared" si="77"/>
        <v>0</v>
      </c>
      <c r="AB59" s="76">
        <f t="shared" si="77"/>
        <v>0</v>
      </c>
      <c r="AC59" s="66">
        <f t="shared" si="7"/>
        <v>0</v>
      </c>
      <c r="AD59" s="67" t="str">
        <f t="shared" si="8"/>
        <v>AccelReached</v>
      </c>
      <c r="AE59" s="66">
        <f t="shared" si="9"/>
        <v>0</v>
      </c>
      <c r="AF59" s="68">
        <f t="shared" si="10"/>
        <v>0</v>
      </c>
      <c r="AG59" s="61">
        <f t="shared" si="11"/>
        <v>0</v>
      </c>
      <c r="AH59" s="62">
        <f t="shared" si="12"/>
        <v>0</v>
      </c>
      <c r="AI59" s="61">
        <f t="shared" si="47"/>
        <v>0</v>
      </c>
      <c r="AJ59" s="61">
        <f t="shared" si="13"/>
        <v>0</v>
      </c>
      <c r="AK59" s="69" t="str">
        <f t="shared" si="14"/>
        <v>AccelLimited</v>
      </c>
      <c r="AL59" s="61">
        <f t="shared" si="15"/>
        <v>0</v>
      </c>
      <c r="AM59" s="71">
        <f t="shared" si="16"/>
        <v>0</v>
      </c>
      <c r="AN59" s="64">
        <f t="shared" si="48"/>
        <v>0</v>
      </c>
      <c r="AO59" s="72">
        <f t="shared" si="17"/>
        <v>0</v>
      </c>
      <c r="AP59" s="79">
        <f t="shared" si="18"/>
        <v>0</v>
      </c>
      <c r="AQ59" s="76">
        <f t="shared" si="19"/>
        <v>0</v>
      </c>
      <c r="AR59"/>
      <c r="AS59" s="115">
        <v>0</v>
      </c>
      <c r="AT59"/>
      <c r="AU59"/>
      <c r="AV59" s="118">
        <f t="shared" si="70"/>
        <v>5</v>
      </c>
      <c r="AW59" s="117">
        <f t="shared" si="49"/>
        <v>0</v>
      </c>
      <c r="AX59" s="113">
        <f t="shared" si="20"/>
        <v>0</v>
      </c>
      <c r="AY59" s="113">
        <f t="shared" si="21"/>
        <v>0</v>
      </c>
      <c r="AZ59" s="118">
        <f t="shared" si="22"/>
        <v>5</v>
      </c>
      <c r="BA59" s="114">
        <f t="shared" si="23"/>
        <v>0</v>
      </c>
      <c r="BB59" s="113">
        <f t="shared" si="24"/>
        <v>0</v>
      </c>
      <c r="BC59" s="113">
        <f t="shared" si="50"/>
        <v>0</v>
      </c>
      <c r="BD59" s="118">
        <f t="shared" si="51"/>
        <v>5</v>
      </c>
      <c r="BE59" s="117">
        <f t="shared" si="25"/>
        <v>0</v>
      </c>
      <c r="BF59" s="113">
        <f t="shared" si="26"/>
        <v>0</v>
      </c>
      <c r="BG59" s="113">
        <f t="shared" si="27"/>
        <v>0</v>
      </c>
      <c r="BH59" s="118">
        <f t="shared" si="28"/>
        <v>5</v>
      </c>
      <c r="BI59" s="117">
        <f t="shared" si="29"/>
        <v>0</v>
      </c>
      <c r="BJ59" s="113">
        <f t="shared" si="52"/>
        <v>0</v>
      </c>
      <c r="BK59" s="113">
        <f t="shared" si="52"/>
        <v>0</v>
      </c>
      <c r="BL59" s="118">
        <f t="shared" si="30"/>
        <v>5</v>
      </c>
      <c r="BM59" s="117">
        <f t="shared" si="31"/>
        <v>0</v>
      </c>
      <c r="BN59" s="113">
        <f t="shared" si="32"/>
        <v>0</v>
      </c>
      <c r="BO59" s="113">
        <f t="shared" si="33"/>
        <v>0</v>
      </c>
      <c r="BP59" s="118">
        <f t="shared" si="34"/>
        <v>5</v>
      </c>
      <c r="BQ59" s="117">
        <f t="shared" si="35"/>
        <v>0</v>
      </c>
      <c r="BR59" s="113">
        <f t="shared" si="36"/>
        <v>0</v>
      </c>
      <c r="BS59" s="113">
        <f t="shared" si="37"/>
        <v>0</v>
      </c>
      <c r="BT59" s="118">
        <f t="shared" si="53"/>
        <v>5</v>
      </c>
      <c r="BU59" s="117">
        <f t="shared" si="38"/>
        <v>0</v>
      </c>
      <c r="BV59" s="113">
        <f t="shared" si="39"/>
        <v>0</v>
      </c>
      <c r="BW59" s="113">
        <f t="shared" si="40"/>
        <v>0</v>
      </c>
      <c r="BX59" s="118">
        <f t="shared" si="41"/>
        <v>5</v>
      </c>
      <c r="BY59"/>
      <c r="BZ59"/>
      <c r="CA59" s="114">
        <f t="shared" si="54"/>
        <v>5</v>
      </c>
      <c r="CB59" s="114">
        <f t="shared" si="55"/>
        <v>0</v>
      </c>
      <c r="CC59" s="114">
        <f t="shared" si="55"/>
        <v>0</v>
      </c>
      <c r="CD59" s="114">
        <f t="shared" si="55"/>
        <v>0</v>
      </c>
      <c r="CE59" s="114"/>
      <c r="CF59" s="114">
        <v>7</v>
      </c>
      <c r="CG59" s="113">
        <v>1</v>
      </c>
      <c r="CH59" s="113">
        <f t="shared" si="79"/>
        <v>2</v>
      </c>
      <c r="CI59" s="113">
        <f t="shared" si="79"/>
        <v>3</v>
      </c>
      <c r="CJ59" s="113">
        <f t="shared" si="79"/>
        <v>4</v>
      </c>
      <c r="CX59" s="88"/>
      <c r="CY59" s="88"/>
      <c r="CZ59" s="88"/>
      <c r="DA59" s="88"/>
      <c r="DB59" s="88"/>
      <c r="DC59" s="40"/>
      <c r="DD59" s="40"/>
    </row>
    <row r="60" spans="1:110" ht="13.8" thickBot="1" x14ac:dyDescent="0.3">
      <c r="A60" s="487">
        <v>0</v>
      </c>
      <c r="B60" s="307">
        <v>0</v>
      </c>
      <c r="C60" s="309" t="s">
        <v>213</v>
      </c>
      <c r="D60" s="308" t="s">
        <v>546</v>
      </c>
      <c r="E60" s="310" t="s">
        <v>422</v>
      </c>
      <c r="F60" s="311">
        <v>3500</v>
      </c>
      <c r="G60" s="311">
        <v>30000</v>
      </c>
      <c r="H60" s="312">
        <v>800000</v>
      </c>
      <c r="I60" s="313">
        <f t="shared" si="67"/>
        <v>0</v>
      </c>
      <c r="J60" s="314">
        <f t="shared" si="0"/>
        <v>0</v>
      </c>
      <c r="K60" s="139">
        <f t="shared" si="73"/>
        <v>0</v>
      </c>
      <c r="L60" s="133">
        <f t="shared" si="2"/>
        <v>0</v>
      </c>
      <c r="M60" s="80">
        <f t="shared" si="76"/>
        <v>0</v>
      </c>
      <c r="N60" s="319">
        <f t="shared" si="68"/>
        <v>0</v>
      </c>
      <c r="O60" s="320">
        <f t="shared" si="74"/>
        <v>0</v>
      </c>
      <c r="P60" s="320">
        <f t="shared" si="74"/>
        <v>0</v>
      </c>
      <c r="Q60" s="321">
        <f t="shared" si="72"/>
        <v>5</v>
      </c>
      <c r="R60"/>
      <c r="S60" s="424">
        <f t="shared" si="44"/>
        <v>0</v>
      </c>
      <c r="T60" s="77">
        <f t="shared" si="45"/>
        <v>0</v>
      </c>
      <c r="U60" s="77">
        <f t="shared" si="69"/>
        <v>0</v>
      </c>
      <c r="V60" s="75">
        <f>'Project description'!$I$6</f>
        <v>1.79</v>
      </c>
      <c r="W60" s="75">
        <f>VLOOKUP(C60,'Project description'!$H$21:$I$24,2,0)</f>
        <v>40000</v>
      </c>
      <c r="X60" s="74">
        <f t="shared" si="46"/>
        <v>0</v>
      </c>
      <c r="Y60" s="144">
        <f t="shared" si="5"/>
        <v>0</v>
      </c>
      <c r="Z60" s="76">
        <f t="shared" si="77"/>
        <v>0</v>
      </c>
      <c r="AA60" s="76">
        <f t="shared" si="77"/>
        <v>0</v>
      </c>
      <c r="AB60" s="76">
        <f t="shared" si="77"/>
        <v>0</v>
      </c>
      <c r="AC60" s="66">
        <f t="shared" si="7"/>
        <v>0</v>
      </c>
      <c r="AD60" s="67" t="str">
        <f t="shared" si="8"/>
        <v>AccelReached</v>
      </c>
      <c r="AE60" s="66">
        <f t="shared" si="9"/>
        <v>0</v>
      </c>
      <c r="AF60" s="68">
        <f t="shared" si="10"/>
        <v>0</v>
      </c>
      <c r="AG60" s="61">
        <f t="shared" si="11"/>
        <v>0</v>
      </c>
      <c r="AH60" s="62">
        <f t="shared" si="12"/>
        <v>0</v>
      </c>
      <c r="AI60" s="61">
        <f t="shared" si="47"/>
        <v>0</v>
      </c>
      <c r="AJ60" s="61">
        <f t="shared" si="13"/>
        <v>0</v>
      </c>
      <c r="AK60" s="69" t="str">
        <f t="shared" si="14"/>
        <v>AccelLimited</v>
      </c>
      <c r="AL60" s="61">
        <f t="shared" si="15"/>
        <v>0</v>
      </c>
      <c r="AM60" s="71">
        <f t="shared" si="16"/>
        <v>0</v>
      </c>
      <c r="AN60" s="64">
        <f t="shared" si="48"/>
        <v>0</v>
      </c>
      <c r="AO60" s="72">
        <f t="shared" si="17"/>
        <v>0</v>
      </c>
      <c r="AP60" s="79">
        <f t="shared" si="18"/>
        <v>0</v>
      </c>
      <c r="AQ60" s="76">
        <f t="shared" si="19"/>
        <v>0</v>
      </c>
      <c r="AR60"/>
      <c r="AS60" s="115">
        <v>0</v>
      </c>
      <c r="AT60"/>
      <c r="AU60"/>
      <c r="AV60" s="118">
        <f t="shared" si="70"/>
        <v>5</v>
      </c>
      <c r="AW60" s="117">
        <f t="shared" si="49"/>
        <v>0</v>
      </c>
      <c r="AX60" s="113">
        <f t="shared" si="20"/>
        <v>0</v>
      </c>
      <c r="AY60" s="113">
        <f t="shared" si="21"/>
        <v>0</v>
      </c>
      <c r="AZ60" s="118">
        <f t="shared" si="22"/>
        <v>5</v>
      </c>
      <c r="BA60" s="114">
        <f t="shared" si="23"/>
        <v>0</v>
      </c>
      <c r="BB60" s="113">
        <f t="shared" si="24"/>
        <v>0</v>
      </c>
      <c r="BC60" s="113">
        <f t="shared" si="50"/>
        <v>0</v>
      </c>
      <c r="BD60" s="118">
        <f t="shared" si="51"/>
        <v>5</v>
      </c>
      <c r="BE60" s="117">
        <f t="shared" si="25"/>
        <v>0</v>
      </c>
      <c r="BF60" s="113">
        <f t="shared" si="26"/>
        <v>0</v>
      </c>
      <c r="BG60" s="113">
        <f t="shared" si="27"/>
        <v>0</v>
      </c>
      <c r="BH60" s="118">
        <f t="shared" si="28"/>
        <v>5</v>
      </c>
      <c r="BI60" s="117">
        <f t="shared" si="29"/>
        <v>0</v>
      </c>
      <c r="BJ60" s="113">
        <f t="shared" si="52"/>
        <v>0</v>
      </c>
      <c r="BK60" s="113">
        <f t="shared" si="52"/>
        <v>0</v>
      </c>
      <c r="BL60" s="118">
        <f t="shared" si="30"/>
        <v>5</v>
      </c>
      <c r="BM60" s="117">
        <f t="shared" si="31"/>
        <v>0</v>
      </c>
      <c r="BN60" s="113">
        <f t="shared" si="32"/>
        <v>0</v>
      </c>
      <c r="BO60" s="113">
        <f t="shared" si="33"/>
        <v>0</v>
      </c>
      <c r="BP60" s="118">
        <f t="shared" si="34"/>
        <v>5</v>
      </c>
      <c r="BQ60" s="117">
        <f t="shared" si="35"/>
        <v>0</v>
      </c>
      <c r="BR60" s="113">
        <f t="shared" si="36"/>
        <v>0</v>
      </c>
      <c r="BS60" s="113">
        <f t="shared" si="37"/>
        <v>0</v>
      </c>
      <c r="BT60" s="118">
        <f t="shared" si="53"/>
        <v>5</v>
      </c>
      <c r="BU60" s="117">
        <f t="shared" si="38"/>
        <v>0</v>
      </c>
      <c r="BV60" s="113">
        <f t="shared" si="39"/>
        <v>0</v>
      </c>
      <c r="BW60" s="113">
        <f t="shared" si="40"/>
        <v>0</v>
      </c>
      <c r="BX60" s="118">
        <f t="shared" si="41"/>
        <v>5</v>
      </c>
      <c r="BY60"/>
      <c r="BZ60"/>
      <c r="CA60" s="114">
        <f t="shared" si="54"/>
        <v>5</v>
      </c>
      <c r="CB60" s="114">
        <f t="shared" si="55"/>
        <v>0</v>
      </c>
      <c r="CC60" s="114">
        <f t="shared" si="55"/>
        <v>0</v>
      </c>
      <c r="CD60" s="114">
        <f t="shared" si="55"/>
        <v>0</v>
      </c>
      <c r="CE60" s="114"/>
      <c r="CF60" s="114">
        <v>7</v>
      </c>
      <c r="CG60" s="113">
        <v>5</v>
      </c>
      <c r="CH60" s="113">
        <f t="shared" si="79"/>
        <v>6</v>
      </c>
      <c r="CI60" s="113">
        <f t="shared" si="79"/>
        <v>7</v>
      </c>
      <c r="CJ60" s="113">
        <f t="shared" si="79"/>
        <v>8</v>
      </c>
      <c r="CX60" s="88"/>
      <c r="CY60" s="88"/>
      <c r="CZ60" s="88"/>
      <c r="DA60" s="88"/>
      <c r="DB60" s="88"/>
      <c r="DC60" s="42"/>
      <c r="DD60" s="40"/>
    </row>
    <row r="61" spans="1:110" ht="13.8" thickBot="1" x14ac:dyDescent="0.3">
      <c r="A61" s="257">
        <v>0</v>
      </c>
      <c r="B61" s="41">
        <v>0</v>
      </c>
      <c r="C61" s="98" t="s">
        <v>213</v>
      </c>
      <c r="D61" s="171" t="s">
        <v>546</v>
      </c>
      <c r="E61" s="137" t="s">
        <v>422</v>
      </c>
      <c r="F61" s="132">
        <v>3500</v>
      </c>
      <c r="G61" s="132">
        <v>30000</v>
      </c>
      <c r="H61" s="148">
        <v>800000</v>
      </c>
      <c r="I61" s="151">
        <f t="shared" si="67"/>
        <v>0</v>
      </c>
      <c r="J61" s="139">
        <f t="shared" si="0"/>
        <v>0</v>
      </c>
      <c r="K61" s="139">
        <f t="shared" si="73"/>
        <v>0</v>
      </c>
      <c r="L61" s="133">
        <f t="shared" si="2"/>
        <v>0</v>
      </c>
      <c r="M61" s="80">
        <f t="shared" si="76"/>
        <v>0</v>
      </c>
      <c r="N61" s="322">
        <f t="shared" si="68"/>
        <v>0</v>
      </c>
      <c r="O61" s="323">
        <f t="shared" si="74"/>
        <v>0</v>
      </c>
      <c r="P61" s="323">
        <f t="shared" si="74"/>
        <v>0</v>
      </c>
      <c r="Q61" s="324">
        <f t="shared" si="72"/>
        <v>5</v>
      </c>
      <c r="R61"/>
      <c r="S61" s="424">
        <f t="shared" si="44"/>
        <v>0</v>
      </c>
      <c r="T61" s="77">
        <f t="shared" si="45"/>
        <v>0</v>
      </c>
      <c r="U61" s="77">
        <f t="shared" si="69"/>
        <v>0</v>
      </c>
      <c r="V61" s="75">
        <f>'Project description'!$I$6</f>
        <v>1.79</v>
      </c>
      <c r="W61" s="75">
        <f>VLOOKUP(C61,'Project description'!$H$21:$I$24,2,0)</f>
        <v>40000</v>
      </c>
      <c r="X61" s="74">
        <f t="shared" si="46"/>
        <v>0</v>
      </c>
      <c r="Y61" s="144">
        <f t="shared" si="5"/>
        <v>0</v>
      </c>
      <c r="Z61" s="76">
        <f t="shared" si="77"/>
        <v>0</v>
      </c>
      <c r="AA61" s="76">
        <f t="shared" si="77"/>
        <v>0</v>
      </c>
      <c r="AB61" s="76">
        <f t="shared" si="77"/>
        <v>0</v>
      </c>
      <c r="AC61" s="66">
        <f t="shared" si="7"/>
        <v>0</v>
      </c>
      <c r="AD61" s="67" t="str">
        <f t="shared" si="8"/>
        <v>AccelReached</v>
      </c>
      <c r="AE61" s="66">
        <f t="shared" si="9"/>
        <v>0</v>
      </c>
      <c r="AF61" s="68">
        <f t="shared" si="10"/>
        <v>0</v>
      </c>
      <c r="AG61" s="61">
        <f t="shared" si="11"/>
        <v>0</v>
      </c>
      <c r="AH61" s="62">
        <f t="shared" si="12"/>
        <v>0</v>
      </c>
      <c r="AI61" s="61">
        <f t="shared" si="47"/>
        <v>0</v>
      </c>
      <c r="AJ61" s="61">
        <f t="shared" si="13"/>
        <v>0</v>
      </c>
      <c r="AK61" s="69" t="str">
        <f t="shared" si="14"/>
        <v>AccelLimited</v>
      </c>
      <c r="AL61" s="61">
        <f t="shared" si="15"/>
        <v>0</v>
      </c>
      <c r="AM61" s="71">
        <f t="shared" si="16"/>
        <v>0</v>
      </c>
      <c r="AN61" s="64">
        <f t="shared" si="48"/>
        <v>0</v>
      </c>
      <c r="AO61" s="72">
        <f t="shared" si="17"/>
        <v>0</v>
      </c>
      <c r="AP61" s="79">
        <f t="shared" si="18"/>
        <v>0</v>
      </c>
      <c r="AQ61" s="76">
        <f t="shared" si="19"/>
        <v>0</v>
      </c>
      <c r="AR61"/>
      <c r="AS61" s="115">
        <v>0</v>
      </c>
      <c r="AT61"/>
      <c r="AU61"/>
      <c r="AV61" s="118">
        <f t="shared" si="70"/>
        <v>5</v>
      </c>
      <c r="AW61" s="117">
        <f t="shared" si="49"/>
        <v>0</v>
      </c>
      <c r="AX61" s="113">
        <f t="shared" si="20"/>
        <v>0</v>
      </c>
      <c r="AY61" s="113">
        <f t="shared" si="21"/>
        <v>0</v>
      </c>
      <c r="AZ61" s="118">
        <f t="shared" si="22"/>
        <v>5</v>
      </c>
      <c r="BA61" s="114">
        <f t="shared" si="23"/>
        <v>0</v>
      </c>
      <c r="BB61" s="113">
        <f t="shared" si="24"/>
        <v>0</v>
      </c>
      <c r="BC61" s="113">
        <f t="shared" si="50"/>
        <v>0</v>
      </c>
      <c r="BD61" s="118">
        <f t="shared" si="51"/>
        <v>5</v>
      </c>
      <c r="BE61" s="117">
        <f t="shared" si="25"/>
        <v>0</v>
      </c>
      <c r="BF61" s="113">
        <f t="shared" si="26"/>
        <v>0</v>
      </c>
      <c r="BG61" s="113">
        <f t="shared" si="27"/>
        <v>0</v>
      </c>
      <c r="BH61" s="118">
        <f t="shared" si="28"/>
        <v>5</v>
      </c>
      <c r="BI61" s="117">
        <f t="shared" si="29"/>
        <v>0</v>
      </c>
      <c r="BJ61" s="113">
        <f t="shared" si="52"/>
        <v>0</v>
      </c>
      <c r="BK61" s="113">
        <f t="shared" si="52"/>
        <v>0</v>
      </c>
      <c r="BL61" s="118">
        <f t="shared" si="30"/>
        <v>5</v>
      </c>
      <c r="BM61" s="117">
        <f t="shared" si="31"/>
        <v>0</v>
      </c>
      <c r="BN61" s="113">
        <f t="shared" si="32"/>
        <v>0</v>
      </c>
      <c r="BO61" s="113">
        <f t="shared" si="33"/>
        <v>0</v>
      </c>
      <c r="BP61" s="118">
        <f t="shared" si="34"/>
        <v>5</v>
      </c>
      <c r="BQ61" s="117">
        <f t="shared" si="35"/>
        <v>0</v>
      </c>
      <c r="BR61" s="113">
        <f t="shared" si="36"/>
        <v>0</v>
      </c>
      <c r="BS61" s="113">
        <f t="shared" si="37"/>
        <v>0</v>
      </c>
      <c r="BT61" s="118">
        <f t="shared" si="53"/>
        <v>5</v>
      </c>
      <c r="BU61" s="117">
        <f t="shared" si="38"/>
        <v>0</v>
      </c>
      <c r="BV61" s="113">
        <f t="shared" si="39"/>
        <v>0</v>
      </c>
      <c r="BW61" s="113">
        <f t="shared" si="40"/>
        <v>0</v>
      </c>
      <c r="BX61" s="118">
        <f t="shared" si="41"/>
        <v>5</v>
      </c>
      <c r="BY61"/>
      <c r="BZ61"/>
      <c r="CA61" s="114">
        <f t="shared" si="54"/>
        <v>5</v>
      </c>
      <c r="CB61" s="114">
        <f t="shared" si="55"/>
        <v>0</v>
      </c>
      <c r="CC61" s="114">
        <f t="shared" si="55"/>
        <v>0</v>
      </c>
      <c r="CD61" s="114">
        <f t="shared" si="55"/>
        <v>0</v>
      </c>
      <c r="CE61" s="114"/>
      <c r="CF61" s="114">
        <v>7</v>
      </c>
      <c r="CG61" s="113">
        <v>9</v>
      </c>
      <c r="CH61" s="113">
        <f t="shared" si="79"/>
        <v>10</v>
      </c>
      <c r="CI61" s="113">
        <f t="shared" si="79"/>
        <v>11</v>
      </c>
      <c r="CJ61" s="113">
        <f t="shared" si="79"/>
        <v>12</v>
      </c>
      <c r="CX61" s="88"/>
      <c r="CY61" s="88"/>
      <c r="CZ61" s="88"/>
      <c r="DA61" s="88"/>
      <c r="DB61" s="88"/>
      <c r="DC61" s="40"/>
      <c r="DD61" s="40"/>
    </row>
    <row r="62" spans="1:110" ht="13.8" thickBot="1" x14ac:dyDescent="0.3">
      <c r="A62" s="487">
        <v>0</v>
      </c>
      <c r="B62" s="307">
        <v>0</v>
      </c>
      <c r="C62" s="309" t="s">
        <v>213</v>
      </c>
      <c r="D62" s="308" t="s">
        <v>546</v>
      </c>
      <c r="E62" s="310" t="s">
        <v>422</v>
      </c>
      <c r="F62" s="311">
        <v>3500</v>
      </c>
      <c r="G62" s="311">
        <v>30000</v>
      </c>
      <c r="H62" s="312">
        <v>800000</v>
      </c>
      <c r="I62" s="313">
        <f t="shared" si="67"/>
        <v>0</v>
      </c>
      <c r="J62" s="314">
        <f t="shared" si="0"/>
        <v>0</v>
      </c>
      <c r="K62" s="139">
        <f t="shared" si="73"/>
        <v>0</v>
      </c>
      <c r="L62" s="133">
        <f t="shared" si="2"/>
        <v>0</v>
      </c>
      <c r="M62" s="80">
        <f t="shared" si="76"/>
        <v>0</v>
      </c>
      <c r="N62" s="319">
        <f t="shared" si="68"/>
        <v>0</v>
      </c>
      <c r="O62" s="320">
        <f t="shared" si="74"/>
        <v>0</v>
      </c>
      <c r="P62" s="320">
        <f t="shared" si="74"/>
        <v>0</v>
      </c>
      <c r="Q62" s="321">
        <f t="shared" si="72"/>
        <v>5</v>
      </c>
      <c r="R62"/>
      <c r="S62" s="424">
        <f t="shared" si="44"/>
        <v>0</v>
      </c>
      <c r="T62" s="77">
        <f t="shared" si="45"/>
        <v>0</v>
      </c>
      <c r="U62" s="77">
        <f t="shared" si="69"/>
        <v>0</v>
      </c>
      <c r="V62" s="75">
        <f>'Project description'!$I$6</f>
        <v>1.79</v>
      </c>
      <c r="W62" s="75">
        <f>VLOOKUP(C62,'Project description'!$H$21:$I$24,2,0)</f>
        <v>40000</v>
      </c>
      <c r="X62" s="74">
        <f t="shared" si="46"/>
        <v>0</v>
      </c>
      <c r="Y62" s="144">
        <f t="shared" si="5"/>
        <v>0</v>
      </c>
      <c r="Z62" s="76">
        <f t="shared" si="77"/>
        <v>0</v>
      </c>
      <c r="AA62" s="76">
        <f t="shared" si="77"/>
        <v>0</v>
      </c>
      <c r="AB62" s="76">
        <f t="shared" si="77"/>
        <v>0</v>
      </c>
      <c r="AC62" s="66">
        <f t="shared" si="7"/>
        <v>0</v>
      </c>
      <c r="AD62" s="67" t="str">
        <f t="shared" si="8"/>
        <v>AccelReached</v>
      </c>
      <c r="AE62" s="66">
        <f t="shared" si="9"/>
        <v>0</v>
      </c>
      <c r="AF62" s="68">
        <f t="shared" si="10"/>
        <v>0</v>
      </c>
      <c r="AG62" s="61">
        <f t="shared" si="11"/>
        <v>0</v>
      </c>
      <c r="AH62" s="62">
        <f t="shared" si="12"/>
        <v>0</v>
      </c>
      <c r="AI62" s="61">
        <f t="shared" si="47"/>
        <v>0</v>
      </c>
      <c r="AJ62" s="61">
        <f t="shared" si="13"/>
        <v>0</v>
      </c>
      <c r="AK62" s="69" t="str">
        <f t="shared" si="14"/>
        <v>AccelLimited</v>
      </c>
      <c r="AL62" s="61">
        <f t="shared" si="15"/>
        <v>0</v>
      </c>
      <c r="AM62" s="71">
        <f t="shared" si="16"/>
        <v>0</v>
      </c>
      <c r="AN62" s="64">
        <f t="shared" si="48"/>
        <v>0</v>
      </c>
      <c r="AO62" s="72">
        <f t="shared" si="17"/>
        <v>0</v>
      </c>
      <c r="AP62" s="79">
        <f t="shared" si="18"/>
        <v>0</v>
      </c>
      <c r="AQ62" s="76">
        <f t="shared" si="19"/>
        <v>0</v>
      </c>
      <c r="AR62"/>
      <c r="AS62" s="115">
        <v>0</v>
      </c>
      <c r="AT62"/>
      <c r="AU62"/>
      <c r="AV62" s="118">
        <f t="shared" si="70"/>
        <v>5</v>
      </c>
      <c r="AW62" s="117">
        <f t="shared" si="49"/>
        <v>0</v>
      </c>
      <c r="AX62" s="113">
        <f t="shared" si="20"/>
        <v>0</v>
      </c>
      <c r="AY62" s="113">
        <f t="shared" si="21"/>
        <v>0</v>
      </c>
      <c r="AZ62" s="118">
        <f t="shared" si="22"/>
        <v>5</v>
      </c>
      <c r="BA62" s="114">
        <f t="shared" si="23"/>
        <v>0</v>
      </c>
      <c r="BB62" s="113">
        <f t="shared" si="24"/>
        <v>0</v>
      </c>
      <c r="BC62" s="113">
        <f t="shared" si="50"/>
        <v>0</v>
      </c>
      <c r="BD62" s="118">
        <f t="shared" si="51"/>
        <v>5</v>
      </c>
      <c r="BE62" s="117">
        <f t="shared" si="25"/>
        <v>0</v>
      </c>
      <c r="BF62" s="113">
        <f t="shared" si="26"/>
        <v>0</v>
      </c>
      <c r="BG62" s="113">
        <f t="shared" si="27"/>
        <v>0</v>
      </c>
      <c r="BH62" s="118">
        <f t="shared" si="28"/>
        <v>5</v>
      </c>
      <c r="BI62" s="117">
        <f t="shared" si="29"/>
        <v>0</v>
      </c>
      <c r="BJ62" s="113">
        <f t="shared" si="52"/>
        <v>0</v>
      </c>
      <c r="BK62" s="113">
        <f t="shared" si="52"/>
        <v>0</v>
      </c>
      <c r="BL62" s="118">
        <f t="shared" si="30"/>
        <v>5</v>
      </c>
      <c r="BM62" s="117">
        <f t="shared" si="31"/>
        <v>0</v>
      </c>
      <c r="BN62" s="113">
        <f t="shared" si="32"/>
        <v>0</v>
      </c>
      <c r="BO62" s="113">
        <f t="shared" si="33"/>
        <v>0</v>
      </c>
      <c r="BP62" s="118">
        <f t="shared" si="34"/>
        <v>5</v>
      </c>
      <c r="BQ62" s="117">
        <f t="shared" si="35"/>
        <v>0</v>
      </c>
      <c r="BR62" s="113">
        <f t="shared" si="36"/>
        <v>0</v>
      </c>
      <c r="BS62" s="113">
        <f t="shared" si="37"/>
        <v>0</v>
      </c>
      <c r="BT62" s="118">
        <f t="shared" si="53"/>
        <v>5</v>
      </c>
      <c r="BU62" s="117">
        <f t="shared" si="38"/>
        <v>0</v>
      </c>
      <c r="BV62" s="113">
        <f t="shared" si="39"/>
        <v>0</v>
      </c>
      <c r="BW62" s="113">
        <f t="shared" si="40"/>
        <v>0</v>
      </c>
      <c r="BX62" s="118">
        <f t="shared" si="41"/>
        <v>5</v>
      </c>
      <c r="BY62"/>
      <c r="BZ62"/>
      <c r="CA62" s="114">
        <f t="shared" si="54"/>
        <v>5</v>
      </c>
      <c r="CB62" s="114">
        <f t="shared" si="55"/>
        <v>0</v>
      </c>
      <c r="CC62" s="114">
        <f t="shared" si="55"/>
        <v>0</v>
      </c>
      <c r="CD62" s="114">
        <f t="shared" si="55"/>
        <v>0</v>
      </c>
      <c r="CE62" s="114"/>
      <c r="CF62" s="114">
        <v>7</v>
      </c>
      <c r="CG62" s="113">
        <v>13</v>
      </c>
      <c r="CH62" s="113">
        <f t="shared" si="79"/>
        <v>14</v>
      </c>
      <c r="CI62" s="113">
        <f t="shared" si="79"/>
        <v>15</v>
      </c>
      <c r="CJ62" s="113">
        <f t="shared" si="79"/>
        <v>16</v>
      </c>
      <c r="CX62" s="88"/>
      <c r="CY62" s="88"/>
      <c r="CZ62" s="88"/>
      <c r="DA62" s="88"/>
      <c r="DB62" s="88"/>
      <c r="DC62" s="42"/>
      <c r="DD62" s="40"/>
    </row>
    <row r="63" spans="1:110" ht="13.8" thickBot="1" x14ac:dyDescent="0.3">
      <c r="A63" s="257">
        <v>0</v>
      </c>
      <c r="B63" s="41">
        <v>0</v>
      </c>
      <c r="C63" s="98" t="s">
        <v>213</v>
      </c>
      <c r="D63" s="171" t="s">
        <v>546</v>
      </c>
      <c r="E63" s="137" t="s">
        <v>422</v>
      </c>
      <c r="F63" s="132">
        <v>3500</v>
      </c>
      <c r="G63" s="132">
        <v>30000</v>
      </c>
      <c r="H63" s="148">
        <v>800000</v>
      </c>
      <c r="I63" s="151">
        <f t="shared" si="67"/>
        <v>0</v>
      </c>
      <c r="J63" s="139">
        <f t="shared" si="0"/>
        <v>0</v>
      </c>
      <c r="K63" s="139">
        <f t="shared" si="73"/>
        <v>0</v>
      </c>
      <c r="L63" s="133">
        <f t="shared" si="2"/>
        <v>0</v>
      </c>
      <c r="M63" s="80">
        <f t="shared" si="76"/>
        <v>0</v>
      </c>
      <c r="N63" s="322">
        <f t="shared" si="68"/>
        <v>0</v>
      </c>
      <c r="O63" s="323">
        <f t="shared" si="74"/>
        <v>0</v>
      </c>
      <c r="P63" s="323">
        <f t="shared" si="74"/>
        <v>0</v>
      </c>
      <c r="Q63" s="324">
        <f t="shared" si="72"/>
        <v>5</v>
      </c>
      <c r="R63"/>
      <c r="S63" s="424">
        <f t="shared" si="44"/>
        <v>0</v>
      </c>
      <c r="T63" s="77">
        <f t="shared" si="45"/>
        <v>0</v>
      </c>
      <c r="U63" s="77">
        <f t="shared" si="69"/>
        <v>0</v>
      </c>
      <c r="V63" s="75">
        <f>'Project description'!$I$6</f>
        <v>1.79</v>
      </c>
      <c r="W63" s="75">
        <f>VLOOKUP(C63,'Project description'!$H$21:$I$24,2,0)</f>
        <v>40000</v>
      </c>
      <c r="X63" s="74">
        <f t="shared" si="46"/>
        <v>0</v>
      </c>
      <c r="Y63" s="144">
        <f t="shared" si="5"/>
        <v>0</v>
      </c>
      <c r="Z63" s="76">
        <f t="shared" si="77"/>
        <v>0</v>
      </c>
      <c r="AA63" s="76">
        <f t="shared" si="77"/>
        <v>0</v>
      </c>
      <c r="AB63" s="76">
        <f t="shared" si="77"/>
        <v>0</v>
      </c>
      <c r="AC63" s="66">
        <f t="shared" si="7"/>
        <v>0</v>
      </c>
      <c r="AD63" s="67" t="str">
        <f t="shared" si="8"/>
        <v>AccelReached</v>
      </c>
      <c r="AE63" s="66">
        <f t="shared" si="9"/>
        <v>0</v>
      </c>
      <c r="AF63" s="68">
        <f t="shared" si="10"/>
        <v>0</v>
      </c>
      <c r="AG63" s="61">
        <f t="shared" si="11"/>
        <v>0</v>
      </c>
      <c r="AH63" s="62">
        <f t="shared" si="12"/>
        <v>0</v>
      </c>
      <c r="AI63" s="61">
        <f t="shared" si="47"/>
        <v>0</v>
      </c>
      <c r="AJ63" s="61">
        <f t="shared" si="13"/>
        <v>0</v>
      </c>
      <c r="AK63" s="69" t="str">
        <f t="shared" si="14"/>
        <v>AccelLimited</v>
      </c>
      <c r="AL63" s="61">
        <f t="shared" si="15"/>
        <v>0</v>
      </c>
      <c r="AM63" s="71">
        <f t="shared" si="16"/>
        <v>0</v>
      </c>
      <c r="AN63" s="64">
        <f t="shared" si="48"/>
        <v>0</v>
      </c>
      <c r="AO63" s="72">
        <f t="shared" si="17"/>
        <v>0</v>
      </c>
      <c r="AP63" s="79">
        <f t="shared" si="18"/>
        <v>0</v>
      </c>
      <c r="AQ63" s="76">
        <f t="shared" si="19"/>
        <v>0</v>
      </c>
      <c r="AR63"/>
      <c r="AS63" s="115">
        <v>0</v>
      </c>
      <c r="AT63"/>
      <c r="AU63"/>
      <c r="AV63" s="118">
        <f t="shared" si="70"/>
        <v>5</v>
      </c>
      <c r="AW63" s="117">
        <f t="shared" si="49"/>
        <v>0</v>
      </c>
      <c r="AX63" s="113">
        <f t="shared" si="20"/>
        <v>0</v>
      </c>
      <c r="AY63" s="113">
        <f t="shared" si="21"/>
        <v>0</v>
      </c>
      <c r="AZ63" s="118">
        <f t="shared" si="22"/>
        <v>5</v>
      </c>
      <c r="BA63" s="114">
        <f t="shared" si="23"/>
        <v>0</v>
      </c>
      <c r="BB63" s="113">
        <f t="shared" si="24"/>
        <v>0</v>
      </c>
      <c r="BC63" s="113">
        <f t="shared" si="50"/>
        <v>0</v>
      </c>
      <c r="BD63" s="118">
        <f t="shared" si="51"/>
        <v>5</v>
      </c>
      <c r="BE63" s="117">
        <f t="shared" si="25"/>
        <v>0</v>
      </c>
      <c r="BF63" s="113">
        <f t="shared" si="26"/>
        <v>0</v>
      </c>
      <c r="BG63" s="113">
        <f t="shared" si="27"/>
        <v>0</v>
      </c>
      <c r="BH63" s="118">
        <f t="shared" si="28"/>
        <v>5</v>
      </c>
      <c r="BI63" s="117">
        <f t="shared" si="29"/>
        <v>0</v>
      </c>
      <c r="BJ63" s="113">
        <f t="shared" si="52"/>
        <v>0</v>
      </c>
      <c r="BK63" s="113">
        <f t="shared" si="52"/>
        <v>0</v>
      </c>
      <c r="BL63" s="118">
        <f t="shared" si="30"/>
        <v>5</v>
      </c>
      <c r="BM63" s="117">
        <f t="shared" si="31"/>
        <v>0</v>
      </c>
      <c r="BN63" s="113">
        <f t="shared" si="32"/>
        <v>0</v>
      </c>
      <c r="BO63" s="113">
        <f t="shared" si="33"/>
        <v>0</v>
      </c>
      <c r="BP63" s="118">
        <f t="shared" si="34"/>
        <v>5</v>
      </c>
      <c r="BQ63" s="117">
        <f t="shared" si="35"/>
        <v>0</v>
      </c>
      <c r="BR63" s="113">
        <f t="shared" si="36"/>
        <v>0</v>
      </c>
      <c r="BS63" s="113">
        <f t="shared" si="37"/>
        <v>0</v>
      </c>
      <c r="BT63" s="118">
        <f t="shared" si="53"/>
        <v>5</v>
      </c>
      <c r="BU63" s="117">
        <f t="shared" si="38"/>
        <v>0</v>
      </c>
      <c r="BV63" s="113">
        <f t="shared" si="39"/>
        <v>0</v>
      </c>
      <c r="BW63" s="113">
        <f t="shared" si="40"/>
        <v>0</v>
      </c>
      <c r="BX63" s="118">
        <f t="shared" si="41"/>
        <v>5</v>
      </c>
      <c r="BY63"/>
      <c r="BZ63"/>
      <c r="CA63" s="114">
        <f t="shared" si="54"/>
        <v>5</v>
      </c>
      <c r="CB63" s="114">
        <f t="shared" si="55"/>
        <v>0</v>
      </c>
      <c r="CC63" s="114">
        <f t="shared" si="55"/>
        <v>0</v>
      </c>
      <c r="CD63" s="114">
        <f t="shared" si="55"/>
        <v>0</v>
      </c>
      <c r="CE63" s="114"/>
      <c r="CF63" s="114">
        <v>7</v>
      </c>
      <c r="CG63" s="113">
        <v>17</v>
      </c>
      <c r="CH63" s="113">
        <f t="shared" si="79"/>
        <v>18</v>
      </c>
      <c r="CI63" s="113">
        <f t="shared" si="79"/>
        <v>19</v>
      </c>
      <c r="CJ63" s="113">
        <f t="shared" si="79"/>
        <v>20</v>
      </c>
      <c r="CX63" s="88"/>
      <c r="CY63" s="88"/>
      <c r="CZ63" s="88"/>
      <c r="DA63" s="88"/>
      <c r="DB63" s="88"/>
      <c r="DC63" s="40"/>
      <c r="DD63" s="40"/>
    </row>
    <row r="64" spans="1:110" ht="13.8" thickBot="1" x14ac:dyDescent="0.3">
      <c r="A64" s="487">
        <v>0</v>
      </c>
      <c r="B64" s="307">
        <v>0</v>
      </c>
      <c r="C64" s="309" t="s">
        <v>213</v>
      </c>
      <c r="D64" s="308" t="s">
        <v>546</v>
      </c>
      <c r="E64" s="310" t="s">
        <v>422</v>
      </c>
      <c r="F64" s="311">
        <v>3500</v>
      </c>
      <c r="G64" s="311">
        <v>30000</v>
      </c>
      <c r="H64" s="312">
        <v>800000</v>
      </c>
      <c r="I64" s="313">
        <f t="shared" si="67"/>
        <v>0</v>
      </c>
      <c r="J64" s="314">
        <f t="shared" si="0"/>
        <v>0</v>
      </c>
      <c r="K64" s="139">
        <f t="shared" si="73"/>
        <v>0</v>
      </c>
      <c r="L64" s="133">
        <f t="shared" si="2"/>
        <v>0</v>
      </c>
      <c r="M64" s="80">
        <f t="shared" si="76"/>
        <v>0</v>
      </c>
      <c r="N64" s="319">
        <f t="shared" si="68"/>
        <v>0</v>
      </c>
      <c r="O64" s="320">
        <f t="shared" si="74"/>
        <v>0</v>
      </c>
      <c r="P64" s="320">
        <f t="shared" si="74"/>
        <v>0</v>
      </c>
      <c r="Q64" s="321">
        <f t="shared" si="72"/>
        <v>5</v>
      </c>
      <c r="R64"/>
      <c r="S64" s="424">
        <f t="shared" si="44"/>
        <v>0</v>
      </c>
      <c r="T64" s="77">
        <f t="shared" si="45"/>
        <v>0</v>
      </c>
      <c r="U64" s="77">
        <f t="shared" si="69"/>
        <v>0</v>
      </c>
      <c r="V64" s="75">
        <f>'Project description'!$I$6</f>
        <v>1.79</v>
      </c>
      <c r="W64" s="75">
        <f>VLOOKUP(C64,'Project description'!$H$21:$I$24,2,0)</f>
        <v>40000</v>
      </c>
      <c r="X64" s="74">
        <f t="shared" si="46"/>
        <v>0</v>
      </c>
      <c r="Y64" s="144">
        <f t="shared" si="5"/>
        <v>0</v>
      </c>
      <c r="Z64" s="76">
        <f t="shared" si="77"/>
        <v>0</v>
      </c>
      <c r="AA64" s="76">
        <f t="shared" si="77"/>
        <v>0</v>
      </c>
      <c r="AB64" s="76">
        <f t="shared" si="77"/>
        <v>0</v>
      </c>
      <c r="AC64" s="66">
        <f t="shared" si="7"/>
        <v>0</v>
      </c>
      <c r="AD64" s="67" t="str">
        <f t="shared" si="8"/>
        <v>AccelReached</v>
      </c>
      <c r="AE64" s="66">
        <f t="shared" si="9"/>
        <v>0</v>
      </c>
      <c r="AF64" s="68">
        <f t="shared" si="10"/>
        <v>0</v>
      </c>
      <c r="AG64" s="61">
        <f t="shared" si="11"/>
        <v>0</v>
      </c>
      <c r="AH64" s="62">
        <f t="shared" si="12"/>
        <v>0</v>
      </c>
      <c r="AI64" s="61">
        <f t="shared" si="47"/>
        <v>0</v>
      </c>
      <c r="AJ64" s="61">
        <f t="shared" si="13"/>
        <v>0</v>
      </c>
      <c r="AK64" s="69" t="str">
        <f t="shared" si="14"/>
        <v>AccelLimited</v>
      </c>
      <c r="AL64" s="61">
        <f t="shared" si="15"/>
        <v>0</v>
      </c>
      <c r="AM64" s="71">
        <f t="shared" si="16"/>
        <v>0</v>
      </c>
      <c r="AN64" s="64">
        <f t="shared" si="48"/>
        <v>0</v>
      </c>
      <c r="AO64" s="72">
        <f t="shared" si="17"/>
        <v>0</v>
      </c>
      <c r="AP64" s="79">
        <f t="shared" si="18"/>
        <v>0</v>
      </c>
      <c r="AQ64" s="76">
        <f t="shared" si="19"/>
        <v>0</v>
      </c>
      <c r="AR64"/>
      <c r="AS64" s="115">
        <v>0</v>
      </c>
      <c r="AT64"/>
      <c r="AU64"/>
      <c r="AV64" s="118">
        <f t="shared" si="70"/>
        <v>5</v>
      </c>
      <c r="AW64" s="117">
        <f t="shared" si="49"/>
        <v>0</v>
      </c>
      <c r="AX64" s="113">
        <f t="shared" si="20"/>
        <v>0</v>
      </c>
      <c r="AY64" s="113">
        <f t="shared" si="21"/>
        <v>0</v>
      </c>
      <c r="AZ64" s="118">
        <f t="shared" si="22"/>
        <v>5</v>
      </c>
      <c r="BA64" s="114">
        <f t="shared" si="23"/>
        <v>0</v>
      </c>
      <c r="BB64" s="113">
        <f t="shared" si="24"/>
        <v>0</v>
      </c>
      <c r="BC64" s="113">
        <f t="shared" si="50"/>
        <v>0</v>
      </c>
      <c r="BD64" s="118">
        <f t="shared" si="51"/>
        <v>5</v>
      </c>
      <c r="BE64" s="117">
        <f t="shared" si="25"/>
        <v>0</v>
      </c>
      <c r="BF64" s="113">
        <f t="shared" si="26"/>
        <v>0</v>
      </c>
      <c r="BG64" s="113">
        <f t="shared" si="27"/>
        <v>0</v>
      </c>
      <c r="BH64" s="118">
        <f t="shared" si="28"/>
        <v>5</v>
      </c>
      <c r="BI64" s="117">
        <f t="shared" si="29"/>
        <v>0</v>
      </c>
      <c r="BJ64" s="113">
        <f t="shared" si="52"/>
        <v>0</v>
      </c>
      <c r="BK64" s="113">
        <f t="shared" si="52"/>
        <v>0</v>
      </c>
      <c r="BL64" s="118">
        <f t="shared" si="30"/>
        <v>5</v>
      </c>
      <c r="BM64" s="117">
        <f t="shared" si="31"/>
        <v>0</v>
      </c>
      <c r="BN64" s="113">
        <f t="shared" si="32"/>
        <v>0</v>
      </c>
      <c r="BO64" s="113">
        <f t="shared" si="33"/>
        <v>0</v>
      </c>
      <c r="BP64" s="118">
        <f t="shared" si="34"/>
        <v>5</v>
      </c>
      <c r="BQ64" s="117">
        <f t="shared" si="35"/>
        <v>0</v>
      </c>
      <c r="BR64" s="113">
        <f t="shared" si="36"/>
        <v>0</v>
      </c>
      <c r="BS64" s="113">
        <f t="shared" si="37"/>
        <v>0</v>
      </c>
      <c r="BT64" s="118">
        <f t="shared" si="53"/>
        <v>5</v>
      </c>
      <c r="BU64" s="117">
        <f t="shared" si="38"/>
        <v>0</v>
      </c>
      <c r="BV64" s="113">
        <f t="shared" si="39"/>
        <v>0</v>
      </c>
      <c r="BW64" s="113">
        <f t="shared" si="40"/>
        <v>0</v>
      </c>
      <c r="BX64" s="118">
        <f t="shared" si="41"/>
        <v>5</v>
      </c>
      <c r="BY64"/>
      <c r="BZ64"/>
      <c r="CA64" s="114">
        <f t="shared" si="54"/>
        <v>5</v>
      </c>
      <c r="CB64" s="114">
        <f t="shared" si="55"/>
        <v>0</v>
      </c>
      <c r="CC64" s="114">
        <f t="shared" si="55"/>
        <v>0</v>
      </c>
      <c r="CD64" s="114">
        <f t="shared" si="55"/>
        <v>0</v>
      </c>
      <c r="CE64" s="114"/>
      <c r="CF64" s="114">
        <v>7</v>
      </c>
      <c r="CG64" s="113">
        <v>21</v>
      </c>
      <c r="CH64" s="113">
        <f t="shared" si="79"/>
        <v>22</v>
      </c>
      <c r="CI64" s="113">
        <f t="shared" si="79"/>
        <v>23</v>
      </c>
      <c r="CJ64" s="113">
        <f t="shared" si="79"/>
        <v>24</v>
      </c>
      <c r="CX64" s="88"/>
      <c r="CY64" s="88"/>
      <c r="CZ64" s="88"/>
      <c r="DA64" s="88"/>
      <c r="DB64" s="88"/>
      <c r="DC64" s="42"/>
      <c r="DD64" s="40"/>
    </row>
    <row r="65" spans="1:108" ht="13.8" thickBot="1" x14ac:dyDescent="0.3">
      <c r="A65" s="257">
        <v>0</v>
      </c>
      <c r="B65" s="41">
        <v>0</v>
      </c>
      <c r="C65" s="98" t="s">
        <v>213</v>
      </c>
      <c r="D65" s="171" t="s">
        <v>546</v>
      </c>
      <c r="E65" s="137" t="s">
        <v>422</v>
      </c>
      <c r="F65" s="132">
        <v>3500</v>
      </c>
      <c r="G65" s="132">
        <v>30000</v>
      </c>
      <c r="H65" s="148">
        <v>800000</v>
      </c>
      <c r="I65" s="151">
        <f t="shared" si="67"/>
        <v>0</v>
      </c>
      <c r="J65" s="139">
        <f t="shared" si="0"/>
        <v>0</v>
      </c>
      <c r="K65" s="139">
        <f t="shared" si="73"/>
        <v>0</v>
      </c>
      <c r="L65" s="133">
        <f t="shared" si="2"/>
        <v>0</v>
      </c>
      <c r="M65" s="80">
        <f t="shared" si="76"/>
        <v>0</v>
      </c>
      <c r="N65" s="322">
        <f t="shared" si="68"/>
        <v>0</v>
      </c>
      <c r="O65" s="323">
        <f t="shared" si="74"/>
        <v>0</v>
      </c>
      <c r="P65" s="323">
        <f t="shared" si="74"/>
        <v>0</v>
      </c>
      <c r="Q65" s="324">
        <f t="shared" si="72"/>
        <v>5</v>
      </c>
      <c r="R65"/>
      <c r="S65" s="424">
        <f t="shared" si="44"/>
        <v>0</v>
      </c>
      <c r="T65" s="77">
        <f t="shared" si="45"/>
        <v>0</v>
      </c>
      <c r="U65" s="77">
        <f t="shared" si="69"/>
        <v>0</v>
      </c>
      <c r="V65" s="75">
        <f>'Project description'!$I$6</f>
        <v>1.79</v>
      </c>
      <c r="W65" s="75">
        <f>VLOOKUP(C65,'Project description'!$H$21:$I$24,2,0)</f>
        <v>40000</v>
      </c>
      <c r="X65" s="74">
        <f t="shared" si="46"/>
        <v>0</v>
      </c>
      <c r="Y65" s="144">
        <f t="shared" si="5"/>
        <v>0</v>
      </c>
      <c r="Z65" s="76">
        <f t="shared" si="77"/>
        <v>0</v>
      </c>
      <c r="AA65" s="76">
        <f t="shared" si="77"/>
        <v>0</v>
      </c>
      <c r="AB65" s="76">
        <f t="shared" si="77"/>
        <v>0</v>
      </c>
      <c r="AC65" s="66">
        <f t="shared" si="7"/>
        <v>0</v>
      </c>
      <c r="AD65" s="67" t="str">
        <f t="shared" si="8"/>
        <v>AccelReached</v>
      </c>
      <c r="AE65" s="66">
        <f t="shared" si="9"/>
        <v>0</v>
      </c>
      <c r="AF65" s="68">
        <f t="shared" si="10"/>
        <v>0</v>
      </c>
      <c r="AG65" s="61">
        <f t="shared" si="11"/>
        <v>0</v>
      </c>
      <c r="AH65" s="62">
        <f t="shared" si="12"/>
        <v>0</v>
      </c>
      <c r="AI65" s="61">
        <f t="shared" si="47"/>
        <v>0</v>
      </c>
      <c r="AJ65" s="61">
        <f t="shared" si="13"/>
        <v>0</v>
      </c>
      <c r="AK65" s="69" t="str">
        <f t="shared" si="14"/>
        <v>AccelLimited</v>
      </c>
      <c r="AL65" s="61">
        <f t="shared" si="15"/>
        <v>0</v>
      </c>
      <c r="AM65" s="71">
        <f t="shared" si="16"/>
        <v>0</v>
      </c>
      <c r="AN65" s="64">
        <f t="shared" si="48"/>
        <v>0</v>
      </c>
      <c r="AO65" s="72">
        <f t="shared" si="17"/>
        <v>0</v>
      </c>
      <c r="AP65" s="79">
        <f t="shared" si="18"/>
        <v>0</v>
      </c>
      <c r="AQ65" s="76">
        <f t="shared" si="19"/>
        <v>0</v>
      </c>
      <c r="AR65"/>
      <c r="AS65" s="115">
        <v>0</v>
      </c>
      <c r="AT65"/>
      <c r="AU65"/>
      <c r="AV65" s="118">
        <f t="shared" si="70"/>
        <v>5</v>
      </c>
      <c r="AW65" s="117">
        <f t="shared" si="49"/>
        <v>0</v>
      </c>
      <c r="AX65" s="113">
        <f t="shared" si="20"/>
        <v>0</v>
      </c>
      <c r="AY65" s="113">
        <f t="shared" si="21"/>
        <v>0</v>
      </c>
      <c r="AZ65" s="118">
        <f t="shared" si="22"/>
        <v>5</v>
      </c>
      <c r="BA65" s="114">
        <f t="shared" si="23"/>
        <v>0</v>
      </c>
      <c r="BB65" s="113">
        <f t="shared" si="24"/>
        <v>0</v>
      </c>
      <c r="BC65" s="113">
        <f t="shared" si="50"/>
        <v>0</v>
      </c>
      <c r="BD65" s="118">
        <f t="shared" si="51"/>
        <v>5</v>
      </c>
      <c r="BE65" s="117">
        <f t="shared" si="25"/>
        <v>0</v>
      </c>
      <c r="BF65" s="113">
        <f t="shared" si="26"/>
        <v>0</v>
      </c>
      <c r="BG65" s="113">
        <f t="shared" si="27"/>
        <v>0</v>
      </c>
      <c r="BH65" s="118">
        <f t="shared" si="28"/>
        <v>5</v>
      </c>
      <c r="BI65" s="117">
        <f t="shared" si="29"/>
        <v>0</v>
      </c>
      <c r="BJ65" s="113">
        <f t="shared" si="52"/>
        <v>0</v>
      </c>
      <c r="BK65" s="113">
        <f t="shared" si="52"/>
        <v>0</v>
      </c>
      <c r="BL65" s="118">
        <f t="shared" si="30"/>
        <v>5</v>
      </c>
      <c r="BM65" s="117">
        <f t="shared" si="31"/>
        <v>0</v>
      </c>
      <c r="BN65" s="113">
        <f t="shared" si="32"/>
        <v>0</v>
      </c>
      <c r="BO65" s="113">
        <f t="shared" si="33"/>
        <v>0</v>
      </c>
      <c r="BP65" s="118">
        <f t="shared" si="34"/>
        <v>5</v>
      </c>
      <c r="BQ65" s="117">
        <f t="shared" si="35"/>
        <v>0</v>
      </c>
      <c r="BR65" s="113">
        <f t="shared" si="36"/>
        <v>0</v>
      </c>
      <c r="BS65" s="113">
        <f t="shared" si="37"/>
        <v>0</v>
      </c>
      <c r="BT65" s="118">
        <f t="shared" si="53"/>
        <v>5</v>
      </c>
      <c r="BU65" s="117">
        <f t="shared" si="38"/>
        <v>0</v>
      </c>
      <c r="BV65" s="113">
        <f t="shared" si="39"/>
        <v>0</v>
      </c>
      <c r="BW65" s="113">
        <f t="shared" si="40"/>
        <v>0</v>
      </c>
      <c r="BX65" s="118">
        <f t="shared" si="41"/>
        <v>5</v>
      </c>
      <c r="BY65"/>
      <c r="BZ65"/>
      <c r="CA65" s="114">
        <f t="shared" si="54"/>
        <v>5</v>
      </c>
      <c r="CB65" s="114">
        <f t="shared" si="55"/>
        <v>0</v>
      </c>
      <c r="CC65" s="114">
        <f t="shared" si="55"/>
        <v>0</v>
      </c>
      <c r="CD65" s="114">
        <f t="shared" si="55"/>
        <v>0</v>
      </c>
      <c r="CE65" s="114"/>
      <c r="CF65" s="114">
        <v>7</v>
      </c>
      <c r="CG65" s="113">
        <v>25</v>
      </c>
      <c r="CH65" s="113">
        <f t="shared" si="79"/>
        <v>26</v>
      </c>
      <c r="CI65" s="113">
        <f t="shared" si="79"/>
        <v>27</v>
      </c>
      <c r="CJ65" s="113">
        <f t="shared" si="79"/>
        <v>28</v>
      </c>
      <c r="CX65" s="88"/>
      <c r="CY65" s="88"/>
      <c r="CZ65" s="88"/>
      <c r="DA65" s="88"/>
      <c r="DB65" s="88"/>
      <c r="DC65" s="40"/>
      <c r="DD65" s="88"/>
    </row>
    <row r="66" spans="1:108" ht="13.8" thickBot="1" x14ac:dyDescent="0.3">
      <c r="A66" s="487">
        <v>0</v>
      </c>
      <c r="B66" s="307">
        <v>0</v>
      </c>
      <c r="C66" s="309" t="s">
        <v>213</v>
      </c>
      <c r="D66" s="308" t="s">
        <v>546</v>
      </c>
      <c r="E66" s="310" t="s">
        <v>422</v>
      </c>
      <c r="F66" s="311">
        <v>3500</v>
      </c>
      <c r="G66" s="311">
        <v>30000</v>
      </c>
      <c r="H66" s="312">
        <v>800000</v>
      </c>
      <c r="I66" s="313">
        <f t="shared" si="67"/>
        <v>0</v>
      </c>
      <c r="J66" s="314">
        <f t="shared" si="0"/>
        <v>0</v>
      </c>
      <c r="K66" s="139">
        <f t="shared" si="73"/>
        <v>0</v>
      </c>
      <c r="L66" s="133">
        <f t="shared" si="2"/>
        <v>0</v>
      </c>
      <c r="M66" s="80">
        <f t="shared" si="76"/>
        <v>0</v>
      </c>
      <c r="N66" s="319">
        <f t="shared" si="68"/>
        <v>0</v>
      </c>
      <c r="O66" s="320">
        <f t="shared" si="74"/>
        <v>0</v>
      </c>
      <c r="P66" s="320">
        <f t="shared" si="74"/>
        <v>0</v>
      </c>
      <c r="Q66" s="321">
        <f t="shared" si="72"/>
        <v>5</v>
      </c>
      <c r="R66"/>
      <c r="S66" s="424">
        <f t="shared" si="44"/>
        <v>0</v>
      </c>
      <c r="T66" s="77">
        <f t="shared" si="45"/>
        <v>0</v>
      </c>
      <c r="U66" s="77">
        <f t="shared" si="69"/>
        <v>0</v>
      </c>
      <c r="V66" s="75">
        <f>'Project description'!$I$6</f>
        <v>1.79</v>
      </c>
      <c r="W66" s="75">
        <f>VLOOKUP(C66,'Project description'!$H$21:$I$24,2,0)</f>
        <v>40000</v>
      </c>
      <c r="X66" s="74">
        <f t="shared" si="46"/>
        <v>0</v>
      </c>
      <c r="Y66" s="144">
        <f t="shared" si="5"/>
        <v>0</v>
      </c>
      <c r="Z66" s="76">
        <f t="shared" si="77"/>
        <v>0</v>
      </c>
      <c r="AA66" s="76">
        <f t="shared" si="77"/>
        <v>0</v>
      </c>
      <c r="AB66" s="76">
        <f t="shared" si="77"/>
        <v>0</v>
      </c>
      <c r="AC66" s="66">
        <f t="shared" si="7"/>
        <v>0</v>
      </c>
      <c r="AD66" s="67" t="str">
        <f t="shared" si="8"/>
        <v>AccelReached</v>
      </c>
      <c r="AE66" s="66">
        <f t="shared" si="9"/>
        <v>0</v>
      </c>
      <c r="AF66" s="68">
        <f t="shared" si="10"/>
        <v>0</v>
      </c>
      <c r="AG66" s="61">
        <f t="shared" si="11"/>
        <v>0</v>
      </c>
      <c r="AH66" s="62">
        <f t="shared" si="12"/>
        <v>0</v>
      </c>
      <c r="AI66" s="61">
        <f t="shared" si="47"/>
        <v>0</v>
      </c>
      <c r="AJ66" s="61">
        <f t="shared" si="13"/>
        <v>0</v>
      </c>
      <c r="AK66" s="69" t="str">
        <f t="shared" si="14"/>
        <v>AccelLimited</v>
      </c>
      <c r="AL66" s="61">
        <f t="shared" si="15"/>
        <v>0</v>
      </c>
      <c r="AM66" s="71">
        <f t="shared" si="16"/>
        <v>0</v>
      </c>
      <c r="AN66" s="64">
        <f t="shared" si="48"/>
        <v>0</v>
      </c>
      <c r="AO66" s="72">
        <f t="shared" si="17"/>
        <v>0</v>
      </c>
      <c r="AP66" s="79">
        <f t="shared" si="18"/>
        <v>0</v>
      </c>
      <c r="AQ66" s="76">
        <f t="shared" si="19"/>
        <v>0</v>
      </c>
      <c r="AR66"/>
      <c r="AS66" s="115">
        <v>0</v>
      </c>
      <c r="AT66"/>
      <c r="AU66"/>
      <c r="AV66" s="118">
        <f t="shared" si="70"/>
        <v>5</v>
      </c>
      <c r="AW66" s="117">
        <f t="shared" si="49"/>
        <v>0</v>
      </c>
      <c r="AX66" s="113">
        <f t="shared" si="20"/>
        <v>0</v>
      </c>
      <c r="AY66" s="113">
        <f t="shared" si="21"/>
        <v>0</v>
      </c>
      <c r="AZ66" s="118">
        <f t="shared" si="22"/>
        <v>5</v>
      </c>
      <c r="BA66" s="114">
        <f t="shared" si="23"/>
        <v>0</v>
      </c>
      <c r="BB66" s="113">
        <f t="shared" si="24"/>
        <v>0</v>
      </c>
      <c r="BC66" s="113">
        <f t="shared" si="50"/>
        <v>0</v>
      </c>
      <c r="BD66" s="118">
        <f t="shared" si="51"/>
        <v>5</v>
      </c>
      <c r="BE66" s="117">
        <f t="shared" si="25"/>
        <v>0</v>
      </c>
      <c r="BF66" s="113">
        <f t="shared" si="26"/>
        <v>0</v>
      </c>
      <c r="BG66" s="113">
        <f t="shared" si="27"/>
        <v>0</v>
      </c>
      <c r="BH66" s="118">
        <f t="shared" si="28"/>
        <v>5</v>
      </c>
      <c r="BI66" s="117">
        <f t="shared" si="29"/>
        <v>0</v>
      </c>
      <c r="BJ66" s="113">
        <f t="shared" si="52"/>
        <v>0</v>
      </c>
      <c r="BK66" s="113">
        <f t="shared" si="52"/>
        <v>0</v>
      </c>
      <c r="BL66" s="118">
        <f t="shared" si="30"/>
        <v>5</v>
      </c>
      <c r="BM66" s="117">
        <f t="shared" si="31"/>
        <v>0</v>
      </c>
      <c r="BN66" s="113">
        <f t="shared" si="32"/>
        <v>0</v>
      </c>
      <c r="BO66" s="113">
        <f t="shared" si="33"/>
        <v>0</v>
      </c>
      <c r="BP66" s="118">
        <f t="shared" si="34"/>
        <v>5</v>
      </c>
      <c r="BQ66" s="117">
        <f t="shared" si="35"/>
        <v>0</v>
      </c>
      <c r="BR66" s="113">
        <f t="shared" si="36"/>
        <v>0</v>
      </c>
      <c r="BS66" s="113">
        <f t="shared" si="37"/>
        <v>0</v>
      </c>
      <c r="BT66" s="118">
        <f t="shared" si="53"/>
        <v>5</v>
      </c>
      <c r="BU66" s="117">
        <f t="shared" si="38"/>
        <v>0</v>
      </c>
      <c r="BV66" s="113">
        <f t="shared" si="39"/>
        <v>0</v>
      </c>
      <c r="BW66" s="113">
        <f t="shared" si="40"/>
        <v>0</v>
      </c>
      <c r="BX66" s="118">
        <f t="shared" si="41"/>
        <v>5</v>
      </c>
      <c r="BY66"/>
      <c r="BZ66"/>
      <c r="CA66" s="114">
        <f t="shared" si="54"/>
        <v>5</v>
      </c>
      <c r="CB66" s="114">
        <f t="shared" si="55"/>
        <v>0</v>
      </c>
      <c r="CC66" s="114">
        <f t="shared" si="55"/>
        <v>0</v>
      </c>
      <c r="CD66" s="114">
        <f t="shared" si="55"/>
        <v>0</v>
      </c>
      <c r="CE66" s="114"/>
      <c r="CF66" s="114">
        <v>7</v>
      </c>
      <c r="CG66" s="113">
        <v>29</v>
      </c>
      <c r="CH66" s="113">
        <f t="shared" si="79"/>
        <v>30</v>
      </c>
      <c r="CI66" s="113">
        <f t="shared" si="79"/>
        <v>31</v>
      </c>
      <c r="CJ66" s="113">
        <f t="shared" si="79"/>
        <v>32</v>
      </c>
      <c r="CX66" s="88"/>
      <c r="CY66" s="88"/>
      <c r="CZ66" s="88"/>
      <c r="DA66" s="88"/>
      <c r="DB66" s="88"/>
      <c r="DC66" s="42"/>
      <c r="DD66" s="88"/>
    </row>
    <row r="67" spans="1:108" ht="13.8" thickBot="1" x14ac:dyDescent="0.3">
      <c r="A67" s="257">
        <v>0</v>
      </c>
      <c r="B67" s="41">
        <v>0</v>
      </c>
      <c r="C67" s="98" t="s">
        <v>213</v>
      </c>
      <c r="D67" s="171" t="s">
        <v>546</v>
      </c>
      <c r="E67" s="137" t="s">
        <v>422</v>
      </c>
      <c r="F67" s="132">
        <v>3500</v>
      </c>
      <c r="G67" s="132">
        <v>30000</v>
      </c>
      <c r="H67" s="148">
        <v>800000</v>
      </c>
      <c r="I67" s="151">
        <f t="shared" si="67"/>
        <v>0</v>
      </c>
      <c r="J67" s="139">
        <f t="shared" si="0"/>
        <v>0</v>
      </c>
      <c r="K67" s="139">
        <f t="shared" si="73"/>
        <v>0</v>
      </c>
      <c r="L67" s="133">
        <f t="shared" si="2"/>
        <v>0</v>
      </c>
      <c r="M67" s="80">
        <f t="shared" si="76"/>
        <v>0</v>
      </c>
      <c r="N67" s="322">
        <f t="shared" si="68"/>
        <v>0</v>
      </c>
      <c r="O67" s="323">
        <f t="shared" si="74"/>
        <v>0</v>
      </c>
      <c r="P67" s="323">
        <f t="shared" si="74"/>
        <v>0</v>
      </c>
      <c r="Q67" s="324">
        <f t="shared" si="72"/>
        <v>5</v>
      </c>
      <c r="R67"/>
      <c r="S67" s="424">
        <f t="shared" si="44"/>
        <v>0</v>
      </c>
      <c r="T67" s="77">
        <f t="shared" si="45"/>
        <v>0</v>
      </c>
      <c r="U67" s="77">
        <f t="shared" si="69"/>
        <v>0</v>
      </c>
      <c r="V67" s="75">
        <f>'Project description'!$I$6</f>
        <v>1.79</v>
      </c>
      <c r="W67" s="75">
        <f>VLOOKUP(C67,'Project description'!$H$21:$I$24,2,0)</f>
        <v>40000</v>
      </c>
      <c r="X67" s="74">
        <f t="shared" si="46"/>
        <v>0</v>
      </c>
      <c r="Y67" s="144">
        <f t="shared" si="5"/>
        <v>0</v>
      </c>
      <c r="Z67" s="76">
        <f t="shared" si="77"/>
        <v>0</v>
      </c>
      <c r="AA67" s="76">
        <f t="shared" si="77"/>
        <v>0</v>
      </c>
      <c r="AB67" s="76">
        <f t="shared" si="77"/>
        <v>0</v>
      </c>
      <c r="AC67" s="66">
        <f t="shared" si="7"/>
        <v>0</v>
      </c>
      <c r="AD67" s="67" t="str">
        <f t="shared" si="8"/>
        <v>AccelReached</v>
      </c>
      <c r="AE67" s="66">
        <f t="shared" si="9"/>
        <v>0</v>
      </c>
      <c r="AF67" s="68">
        <f t="shared" si="10"/>
        <v>0</v>
      </c>
      <c r="AG67" s="61">
        <f t="shared" si="11"/>
        <v>0</v>
      </c>
      <c r="AH67" s="62">
        <f t="shared" si="12"/>
        <v>0</v>
      </c>
      <c r="AI67" s="61">
        <f t="shared" si="47"/>
        <v>0</v>
      </c>
      <c r="AJ67" s="61">
        <f t="shared" si="13"/>
        <v>0</v>
      </c>
      <c r="AK67" s="69" t="str">
        <f t="shared" si="14"/>
        <v>AccelLimited</v>
      </c>
      <c r="AL67" s="61">
        <f t="shared" si="15"/>
        <v>0</v>
      </c>
      <c r="AM67" s="71">
        <f t="shared" si="16"/>
        <v>0</v>
      </c>
      <c r="AN67" s="64">
        <f t="shared" si="48"/>
        <v>0</v>
      </c>
      <c r="AO67" s="72">
        <f t="shared" si="17"/>
        <v>0</v>
      </c>
      <c r="AP67" s="79">
        <f t="shared" si="18"/>
        <v>0</v>
      </c>
      <c r="AQ67" s="76">
        <f t="shared" si="19"/>
        <v>0</v>
      </c>
      <c r="AR67"/>
      <c r="AS67" s="115">
        <v>0</v>
      </c>
      <c r="AT67"/>
      <c r="AU67"/>
      <c r="AV67" s="118">
        <f t="shared" si="70"/>
        <v>5</v>
      </c>
      <c r="AW67" s="117">
        <f t="shared" si="49"/>
        <v>0</v>
      </c>
      <c r="AX67" s="113">
        <f t="shared" si="20"/>
        <v>0</v>
      </c>
      <c r="AY67" s="113">
        <f t="shared" si="21"/>
        <v>0</v>
      </c>
      <c r="AZ67" s="118">
        <f t="shared" si="22"/>
        <v>5</v>
      </c>
      <c r="BA67" s="114">
        <f t="shared" si="23"/>
        <v>0</v>
      </c>
      <c r="BB67" s="113">
        <f t="shared" si="24"/>
        <v>0</v>
      </c>
      <c r="BC67" s="113">
        <f t="shared" si="50"/>
        <v>0</v>
      </c>
      <c r="BD67" s="118">
        <f t="shared" si="51"/>
        <v>5</v>
      </c>
      <c r="BE67" s="117">
        <f t="shared" si="25"/>
        <v>0</v>
      </c>
      <c r="BF67" s="113">
        <f t="shared" si="26"/>
        <v>0</v>
      </c>
      <c r="BG67" s="113">
        <f t="shared" si="27"/>
        <v>0</v>
      </c>
      <c r="BH67" s="118">
        <f t="shared" si="28"/>
        <v>5</v>
      </c>
      <c r="BI67" s="117">
        <f t="shared" si="29"/>
        <v>0</v>
      </c>
      <c r="BJ67" s="113">
        <f t="shared" si="52"/>
        <v>0</v>
      </c>
      <c r="BK67" s="113">
        <f t="shared" si="52"/>
        <v>0</v>
      </c>
      <c r="BL67" s="118">
        <f t="shared" si="30"/>
        <v>5</v>
      </c>
      <c r="BM67" s="117">
        <f t="shared" si="31"/>
        <v>0</v>
      </c>
      <c r="BN67" s="113">
        <f t="shared" si="32"/>
        <v>0</v>
      </c>
      <c r="BO67" s="113">
        <f t="shared" si="33"/>
        <v>0</v>
      </c>
      <c r="BP67" s="118">
        <f t="shared" si="34"/>
        <v>5</v>
      </c>
      <c r="BQ67" s="117">
        <f t="shared" si="35"/>
        <v>0</v>
      </c>
      <c r="BR67" s="113">
        <f t="shared" si="36"/>
        <v>0</v>
      </c>
      <c r="BS67" s="113">
        <f t="shared" si="37"/>
        <v>0</v>
      </c>
      <c r="BT67" s="118">
        <f t="shared" si="53"/>
        <v>5</v>
      </c>
      <c r="BU67" s="117">
        <f t="shared" si="38"/>
        <v>0</v>
      </c>
      <c r="BV67" s="113">
        <f t="shared" si="39"/>
        <v>0</v>
      </c>
      <c r="BW67" s="113">
        <f t="shared" si="40"/>
        <v>0</v>
      </c>
      <c r="BX67" s="118">
        <f t="shared" si="41"/>
        <v>5</v>
      </c>
      <c r="BY67"/>
      <c r="BZ67"/>
      <c r="CA67" s="114">
        <f t="shared" si="54"/>
        <v>5</v>
      </c>
      <c r="CB67" s="114">
        <f t="shared" si="55"/>
        <v>0</v>
      </c>
      <c r="CC67" s="114">
        <f t="shared" si="55"/>
        <v>0</v>
      </c>
      <c r="CD67" s="114">
        <f t="shared" si="55"/>
        <v>0</v>
      </c>
      <c r="CE67" s="114"/>
      <c r="CF67" s="114">
        <v>8</v>
      </c>
      <c r="CG67" s="113">
        <v>1</v>
      </c>
      <c r="CH67" s="113">
        <f t="shared" si="79"/>
        <v>2</v>
      </c>
      <c r="CI67" s="113">
        <f t="shared" si="79"/>
        <v>3</v>
      </c>
      <c r="CJ67" s="113">
        <f t="shared" si="79"/>
        <v>4</v>
      </c>
      <c r="CX67" s="88"/>
      <c r="CY67" s="88"/>
      <c r="CZ67" s="88"/>
      <c r="DA67" s="88"/>
      <c r="DB67" s="88"/>
      <c r="DC67" s="40"/>
      <c r="DD67" s="88"/>
    </row>
    <row r="68" spans="1:108" ht="13.8" thickBot="1" x14ac:dyDescent="0.3">
      <c r="A68" s="487">
        <v>0</v>
      </c>
      <c r="B68" s="307">
        <v>0</v>
      </c>
      <c r="C68" s="309" t="s">
        <v>213</v>
      </c>
      <c r="D68" s="308" t="s">
        <v>546</v>
      </c>
      <c r="E68" s="310" t="s">
        <v>422</v>
      </c>
      <c r="F68" s="311">
        <v>3500</v>
      </c>
      <c r="G68" s="311">
        <v>30000</v>
      </c>
      <c r="H68" s="312">
        <v>800000</v>
      </c>
      <c r="I68" s="313">
        <f t="shared" si="67"/>
        <v>0</v>
      </c>
      <c r="J68" s="314">
        <f t="shared" si="0"/>
        <v>0</v>
      </c>
      <c r="K68" s="139">
        <f t="shared" si="73"/>
        <v>0</v>
      </c>
      <c r="L68" s="133">
        <f t="shared" si="2"/>
        <v>0</v>
      </c>
      <c r="M68" s="80">
        <f t="shared" si="76"/>
        <v>0</v>
      </c>
      <c r="N68" s="319">
        <f t="shared" si="68"/>
        <v>0</v>
      </c>
      <c r="O68" s="320">
        <f t="shared" si="74"/>
        <v>0</v>
      </c>
      <c r="P68" s="320">
        <f t="shared" si="74"/>
        <v>0</v>
      </c>
      <c r="Q68" s="321">
        <f t="shared" si="72"/>
        <v>5</v>
      </c>
      <c r="R68"/>
      <c r="S68" s="424">
        <f t="shared" si="44"/>
        <v>0</v>
      </c>
      <c r="T68" s="77">
        <f t="shared" si="45"/>
        <v>0</v>
      </c>
      <c r="U68" s="77">
        <f t="shared" si="69"/>
        <v>0</v>
      </c>
      <c r="V68" s="75">
        <f>'Project description'!$I$6</f>
        <v>1.79</v>
      </c>
      <c r="W68" s="75">
        <f>VLOOKUP(C68,'Project description'!$H$21:$I$24,2,0)</f>
        <v>40000</v>
      </c>
      <c r="X68" s="74">
        <f t="shared" si="46"/>
        <v>0</v>
      </c>
      <c r="Y68" s="144">
        <f t="shared" si="5"/>
        <v>0</v>
      </c>
      <c r="Z68" s="76">
        <f t="shared" si="77"/>
        <v>0</v>
      </c>
      <c r="AA68" s="76">
        <f t="shared" si="77"/>
        <v>0</v>
      </c>
      <c r="AB68" s="76">
        <f t="shared" si="77"/>
        <v>0</v>
      </c>
      <c r="AC68" s="66">
        <f t="shared" si="7"/>
        <v>0</v>
      </c>
      <c r="AD68" s="67" t="str">
        <f t="shared" si="8"/>
        <v>AccelReached</v>
      </c>
      <c r="AE68" s="66">
        <f t="shared" si="9"/>
        <v>0</v>
      </c>
      <c r="AF68" s="68">
        <f t="shared" si="10"/>
        <v>0</v>
      </c>
      <c r="AG68" s="61">
        <f t="shared" si="11"/>
        <v>0</v>
      </c>
      <c r="AH68" s="62">
        <f t="shared" si="12"/>
        <v>0</v>
      </c>
      <c r="AI68" s="61">
        <f t="shared" si="47"/>
        <v>0</v>
      </c>
      <c r="AJ68" s="61">
        <f t="shared" si="13"/>
        <v>0</v>
      </c>
      <c r="AK68" s="69" t="str">
        <f t="shared" si="14"/>
        <v>AccelLimited</v>
      </c>
      <c r="AL68" s="61">
        <f t="shared" si="15"/>
        <v>0</v>
      </c>
      <c r="AM68" s="71">
        <f t="shared" si="16"/>
        <v>0</v>
      </c>
      <c r="AN68" s="64">
        <f t="shared" si="48"/>
        <v>0</v>
      </c>
      <c r="AO68" s="72">
        <f t="shared" si="17"/>
        <v>0</v>
      </c>
      <c r="AP68" s="79">
        <f t="shared" si="18"/>
        <v>0</v>
      </c>
      <c r="AQ68" s="76">
        <f t="shared" si="19"/>
        <v>0</v>
      </c>
      <c r="AR68"/>
      <c r="AS68" s="115">
        <v>0</v>
      </c>
      <c r="AT68"/>
      <c r="AU68"/>
      <c r="AV68" s="118">
        <f t="shared" si="70"/>
        <v>5</v>
      </c>
      <c r="AW68" s="117">
        <f t="shared" si="49"/>
        <v>0</v>
      </c>
      <c r="AX68" s="113">
        <f t="shared" si="20"/>
        <v>0</v>
      </c>
      <c r="AY68" s="113">
        <f t="shared" si="21"/>
        <v>0</v>
      </c>
      <c r="AZ68" s="118">
        <f t="shared" si="22"/>
        <v>5</v>
      </c>
      <c r="BA68" s="114">
        <f t="shared" si="23"/>
        <v>0</v>
      </c>
      <c r="BB68" s="113">
        <f t="shared" si="24"/>
        <v>0</v>
      </c>
      <c r="BC68" s="113">
        <f t="shared" si="50"/>
        <v>0</v>
      </c>
      <c r="BD68" s="118">
        <f t="shared" si="51"/>
        <v>5</v>
      </c>
      <c r="BE68" s="117">
        <f t="shared" si="25"/>
        <v>0</v>
      </c>
      <c r="BF68" s="113">
        <f t="shared" si="26"/>
        <v>0</v>
      </c>
      <c r="BG68" s="113">
        <f t="shared" si="27"/>
        <v>0</v>
      </c>
      <c r="BH68" s="118">
        <f t="shared" si="28"/>
        <v>5</v>
      </c>
      <c r="BI68" s="117">
        <f t="shared" si="29"/>
        <v>0</v>
      </c>
      <c r="BJ68" s="113">
        <f t="shared" si="52"/>
        <v>0</v>
      </c>
      <c r="BK68" s="113">
        <f t="shared" si="52"/>
        <v>0</v>
      </c>
      <c r="BL68" s="118">
        <f t="shared" si="30"/>
        <v>5</v>
      </c>
      <c r="BM68" s="117">
        <f t="shared" si="31"/>
        <v>0</v>
      </c>
      <c r="BN68" s="113">
        <f t="shared" si="32"/>
        <v>0</v>
      </c>
      <c r="BO68" s="113">
        <f t="shared" si="33"/>
        <v>0</v>
      </c>
      <c r="BP68" s="118">
        <f t="shared" si="34"/>
        <v>5</v>
      </c>
      <c r="BQ68" s="117">
        <f t="shared" si="35"/>
        <v>0</v>
      </c>
      <c r="BR68" s="113">
        <f t="shared" si="36"/>
        <v>0</v>
      </c>
      <c r="BS68" s="113">
        <f t="shared" si="37"/>
        <v>0</v>
      </c>
      <c r="BT68" s="118">
        <f t="shared" si="53"/>
        <v>5</v>
      </c>
      <c r="BU68" s="117">
        <f t="shared" si="38"/>
        <v>0</v>
      </c>
      <c r="BV68" s="113">
        <f t="shared" si="39"/>
        <v>0</v>
      </c>
      <c r="BW68" s="113">
        <f t="shared" si="40"/>
        <v>0</v>
      </c>
      <c r="BX68" s="118">
        <f t="shared" si="41"/>
        <v>5</v>
      </c>
      <c r="BY68"/>
      <c r="BZ68"/>
      <c r="CA68" s="114">
        <f t="shared" si="54"/>
        <v>5</v>
      </c>
      <c r="CB68" s="114">
        <f t="shared" si="55"/>
        <v>0</v>
      </c>
      <c r="CC68" s="114">
        <f t="shared" si="55"/>
        <v>0</v>
      </c>
      <c r="CD68" s="114">
        <f t="shared" si="55"/>
        <v>0</v>
      </c>
      <c r="CE68" s="114"/>
      <c r="CF68" s="114">
        <v>8</v>
      </c>
      <c r="CG68" s="113">
        <v>5</v>
      </c>
      <c r="CH68" s="113">
        <f t="shared" si="79"/>
        <v>6</v>
      </c>
      <c r="CI68" s="113">
        <f t="shared" si="79"/>
        <v>7</v>
      </c>
      <c r="CJ68" s="113">
        <f t="shared" si="79"/>
        <v>8</v>
      </c>
      <c r="CX68" s="88"/>
      <c r="CY68" s="88"/>
      <c r="CZ68" s="88"/>
      <c r="DA68" s="88"/>
      <c r="DB68" s="88"/>
      <c r="DC68" s="42"/>
      <c r="DD68" s="88"/>
    </row>
    <row r="69" spans="1:108" ht="13.8" thickBot="1" x14ac:dyDescent="0.3">
      <c r="A69" s="257">
        <v>0</v>
      </c>
      <c r="B69" s="41">
        <v>0</v>
      </c>
      <c r="C69" s="98" t="s">
        <v>213</v>
      </c>
      <c r="D69" s="171" t="s">
        <v>546</v>
      </c>
      <c r="E69" s="137" t="s">
        <v>422</v>
      </c>
      <c r="F69" s="132">
        <v>3500</v>
      </c>
      <c r="G69" s="132">
        <v>30000</v>
      </c>
      <c r="H69" s="148">
        <v>800000</v>
      </c>
      <c r="I69" s="151">
        <f t="shared" si="67"/>
        <v>0</v>
      </c>
      <c r="J69" s="139">
        <f t="shared" si="0"/>
        <v>0</v>
      </c>
      <c r="K69" s="139">
        <f t="shared" si="73"/>
        <v>0</v>
      </c>
      <c r="L69" s="133">
        <f t="shared" si="2"/>
        <v>0</v>
      </c>
      <c r="M69" s="80">
        <f t="shared" si="76"/>
        <v>0</v>
      </c>
      <c r="N69" s="322">
        <f t="shared" si="68"/>
        <v>0</v>
      </c>
      <c r="O69" s="323">
        <f t="shared" si="74"/>
        <v>0</v>
      </c>
      <c r="P69" s="323">
        <f t="shared" si="74"/>
        <v>0</v>
      </c>
      <c r="Q69" s="324">
        <f t="shared" si="72"/>
        <v>5</v>
      </c>
      <c r="R69"/>
      <c r="S69" s="424">
        <f t="shared" si="44"/>
        <v>0</v>
      </c>
      <c r="T69" s="77">
        <f t="shared" si="45"/>
        <v>0</v>
      </c>
      <c r="U69" s="77">
        <f t="shared" si="69"/>
        <v>0</v>
      </c>
      <c r="V69" s="75">
        <f>'Project description'!$I$6</f>
        <v>1.79</v>
      </c>
      <c r="W69" s="75">
        <f>VLOOKUP(C69,'Project description'!$H$21:$I$24,2,0)</f>
        <v>40000</v>
      </c>
      <c r="X69" s="74">
        <f t="shared" si="46"/>
        <v>0</v>
      </c>
      <c r="Y69" s="144">
        <f t="shared" si="5"/>
        <v>0</v>
      </c>
      <c r="Z69" s="76">
        <f t="shared" si="77"/>
        <v>0</v>
      </c>
      <c r="AA69" s="76">
        <f t="shared" si="77"/>
        <v>0</v>
      </c>
      <c r="AB69" s="76">
        <f t="shared" si="77"/>
        <v>0</v>
      </c>
      <c r="AC69" s="66">
        <f t="shared" si="7"/>
        <v>0</v>
      </c>
      <c r="AD69" s="67" t="str">
        <f t="shared" si="8"/>
        <v>AccelReached</v>
      </c>
      <c r="AE69" s="66">
        <f t="shared" si="9"/>
        <v>0</v>
      </c>
      <c r="AF69" s="68">
        <f t="shared" si="10"/>
        <v>0</v>
      </c>
      <c r="AG69" s="61">
        <f t="shared" si="11"/>
        <v>0</v>
      </c>
      <c r="AH69" s="62">
        <f t="shared" si="12"/>
        <v>0</v>
      </c>
      <c r="AI69" s="61">
        <f t="shared" si="47"/>
        <v>0</v>
      </c>
      <c r="AJ69" s="61">
        <f t="shared" si="13"/>
        <v>0</v>
      </c>
      <c r="AK69" s="69" t="str">
        <f t="shared" si="14"/>
        <v>AccelLimited</v>
      </c>
      <c r="AL69" s="61">
        <f t="shared" si="15"/>
        <v>0</v>
      </c>
      <c r="AM69" s="71">
        <f t="shared" si="16"/>
        <v>0</v>
      </c>
      <c r="AN69" s="64">
        <f t="shared" si="48"/>
        <v>0</v>
      </c>
      <c r="AO69" s="72">
        <f t="shared" si="17"/>
        <v>0</v>
      </c>
      <c r="AP69" s="79">
        <f t="shared" si="18"/>
        <v>0</v>
      </c>
      <c r="AQ69" s="76">
        <f t="shared" si="19"/>
        <v>0</v>
      </c>
      <c r="AR69"/>
      <c r="AS69" s="115">
        <v>0</v>
      </c>
      <c r="AT69"/>
      <c r="AU69"/>
      <c r="AV69" s="118">
        <f t="shared" si="70"/>
        <v>5</v>
      </c>
      <c r="AW69" s="117">
        <f t="shared" si="49"/>
        <v>0</v>
      </c>
      <c r="AX69" s="113">
        <f t="shared" si="20"/>
        <v>0</v>
      </c>
      <c r="AY69" s="113">
        <f t="shared" si="21"/>
        <v>0</v>
      </c>
      <c r="AZ69" s="118">
        <f t="shared" si="22"/>
        <v>5</v>
      </c>
      <c r="BA69" s="114">
        <f t="shared" si="23"/>
        <v>0</v>
      </c>
      <c r="BB69" s="113">
        <f t="shared" si="24"/>
        <v>0</v>
      </c>
      <c r="BC69" s="113">
        <f t="shared" si="50"/>
        <v>0</v>
      </c>
      <c r="BD69" s="118">
        <f t="shared" si="51"/>
        <v>5</v>
      </c>
      <c r="BE69" s="117">
        <f t="shared" si="25"/>
        <v>0</v>
      </c>
      <c r="BF69" s="113">
        <f t="shared" si="26"/>
        <v>0</v>
      </c>
      <c r="BG69" s="113">
        <f t="shared" si="27"/>
        <v>0</v>
      </c>
      <c r="BH69" s="118">
        <f t="shared" si="28"/>
        <v>5</v>
      </c>
      <c r="BI69" s="117">
        <f t="shared" si="29"/>
        <v>0</v>
      </c>
      <c r="BJ69" s="113">
        <f t="shared" si="52"/>
        <v>0</v>
      </c>
      <c r="BK69" s="113">
        <f t="shared" si="52"/>
        <v>0</v>
      </c>
      <c r="BL69" s="118">
        <f t="shared" si="30"/>
        <v>5</v>
      </c>
      <c r="BM69" s="117">
        <f t="shared" si="31"/>
        <v>0</v>
      </c>
      <c r="BN69" s="113">
        <f t="shared" si="32"/>
        <v>0</v>
      </c>
      <c r="BO69" s="113">
        <f t="shared" si="33"/>
        <v>0</v>
      </c>
      <c r="BP69" s="118">
        <f t="shared" si="34"/>
        <v>5</v>
      </c>
      <c r="BQ69" s="117">
        <f t="shared" si="35"/>
        <v>0</v>
      </c>
      <c r="BR69" s="113">
        <f t="shared" si="36"/>
        <v>0</v>
      </c>
      <c r="BS69" s="113">
        <f t="shared" si="37"/>
        <v>0</v>
      </c>
      <c r="BT69" s="118">
        <f t="shared" si="53"/>
        <v>5</v>
      </c>
      <c r="BU69" s="117">
        <f t="shared" si="38"/>
        <v>0</v>
      </c>
      <c r="BV69" s="113">
        <f t="shared" si="39"/>
        <v>0</v>
      </c>
      <c r="BW69" s="113">
        <f t="shared" si="40"/>
        <v>0</v>
      </c>
      <c r="BX69" s="118">
        <f t="shared" si="41"/>
        <v>5</v>
      </c>
      <c r="BY69"/>
      <c r="BZ69"/>
      <c r="CA69" s="114">
        <f t="shared" si="54"/>
        <v>5</v>
      </c>
      <c r="CB69" s="114">
        <f t="shared" si="55"/>
        <v>0</v>
      </c>
      <c r="CC69" s="114">
        <f t="shared" si="55"/>
        <v>0</v>
      </c>
      <c r="CD69" s="114">
        <f t="shared" si="55"/>
        <v>0</v>
      </c>
      <c r="CE69" s="114"/>
      <c r="CF69" s="114">
        <v>8</v>
      </c>
      <c r="CG69" s="113">
        <v>9</v>
      </c>
      <c r="CH69" s="113">
        <f t="shared" si="79"/>
        <v>10</v>
      </c>
      <c r="CI69" s="113">
        <f t="shared" si="79"/>
        <v>11</v>
      </c>
      <c r="CJ69" s="113">
        <f t="shared" si="79"/>
        <v>12</v>
      </c>
      <c r="CX69" s="88"/>
      <c r="CY69" s="88"/>
      <c r="CZ69" s="88"/>
      <c r="DA69" s="88"/>
      <c r="DB69" s="88"/>
      <c r="DC69" s="40"/>
      <c r="DD69" s="88"/>
    </row>
    <row r="70" spans="1:108" ht="13.8" thickBot="1" x14ac:dyDescent="0.3">
      <c r="A70" s="487">
        <v>0</v>
      </c>
      <c r="B70" s="307">
        <v>0</v>
      </c>
      <c r="C70" s="309" t="s">
        <v>213</v>
      </c>
      <c r="D70" s="308" t="s">
        <v>546</v>
      </c>
      <c r="E70" s="310" t="s">
        <v>422</v>
      </c>
      <c r="F70" s="311">
        <v>3500</v>
      </c>
      <c r="G70" s="311">
        <v>30000</v>
      </c>
      <c r="H70" s="312">
        <v>800000</v>
      </c>
      <c r="I70" s="313">
        <f t="shared" si="67"/>
        <v>0</v>
      </c>
      <c r="J70" s="314">
        <f t="shared" si="0"/>
        <v>0</v>
      </c>
      <c r="K70" s="139">
        <f t="shared" si="73"/>
        <v>0</v>
      </c>
      <c r="L70" s="133">
        <f>K70/3.7</f>
        <v>0</v>
      </c>
      <c r="M70" s="80">
        <f t="shared" si="76"/>
        <v>0</v>
      </c>
      <c r="N70" s="319">
        <f t="shared" si="68"/>
        <v>0</v>
      </c>
      <c r="O70" s="320">
        <f t="shared" si="74"/>
        <v>0</v>
      </c>
      <c r="P70" s="320">
        <f t="shared" si="74"/>
        <v>0</v>
      </c>
      <c r="Q70" s="321">
        <f t="shared" si="72"/>
        <v>5</v>
      </c>
      <c r="R70"/>
      <c r="S70" s="424">
        <f t="shared" si="44"/>
        <v>0</v>
      </c>
      <c r="T70" s="77">
        <f t="shared" si="45"/>
        <v>0</v>
      </c>
      <c r="U70" s="77">
        <f>IF(B70&gt;0,(4/B70)*(4/B70)*S70,0)</f>
        <v>0</v>
      </c>
      <c r="V70" s="75">
        <f>'Project description'!$I$6</f>
        <v>1.79</v>
      </c>
      <c r="W70" s="75">
        <f>VLOOKUP(C70,'Project description'!$H$21:$I$24,2,0)</f>
        <v>40000</v>
      </c>
      <c r="X70" s="74">
        <f t="shared" si="46"/>
        <v>0</v>
      </c>
      <c r="Y70" s="144">
        <f>A70</f>
        <v>0</v>
      </c>
      <c r="Z70" s="76">
        <f>IF($E70="Best Fit",S70,F70)</f>
        <v>0</v>
      </c>
      <c r="AA70" s="76">
        <f>IF($E70="Best Fit",T70,G70)</f>
        <v>0</v>
      </c>
      <c r="AB70" s="76">
        <f>IF($E70="Best Fit",U70,H70)</f>
        <v>0</v>
      </c>
      <c r="AC70" s="66">
        <f>IF(AB70 &lt;&gt; 0,POWER(A70/(2*AB70),1/3),0)</f>
        <v>0</v>
      </c>
      <c r="AD70" s="67" t="str">
        <f>IF(AND(AB70*AC70&lt;AA70,AB70*AC70*AC70&lt;Z70),"JerkOnly",IF(AB70*Z70&lt;AA70*AA70,"JerkVelocity","AccelReached"))</f>
        <v>AccelReached</v>
      </c>
      <c r="AE70" s="66">
        <f>IF(AND(AD70="JerkVelocity",AB70&lt;&gt;0),SQRT((Z70/AB70)),0)</f>
        <v>0</v>
      </c>
      <c r="AF70" s="68">
        <f>IF(AND(AD70="JerkVelocity",Z70 &gt; 0),A70/Z70-2*AE70,0)</f>
        <v>0</v>
      </c>
      <c r="AG70" s="61">
        <f>IF(AND(AD70="AccelReached",AB70 &lt;&gt;0),AA70/AB70,0)</f>
        <v>0</v>
      </c>
      <c r="AH70" s="62">
        <f>IF(AD70="AccelReached",AA70*AG70/2,0)</f>
        <v>0</v>
      </c>
      <c r="AI70" s="61">
        <f>IF(AND(AD70="AccelReached",AA70&lt;&gt;0),(Z70-2*AH70)/AA70,0)</f>
        <v>0</v>
      </c>
      <c r="AJ70" s="61">
        <f>IF(AND(AD70="AccelReached", Z70&lt;&gt;0),(A70-(AG70*AH70*4+AI70*AH70*2+AA70*AI70*AG70*2 +AI70*AI70*AA70))/Z70,0)</f>
        <v>0</v>
      </c>
      <c r="AK70" s="69" t="str">
        <f>IF(AJ70&gt;0,"VelocityReached","AccelLimited")</f>
        <v>AccelLimited</v>
      </c>
      <c r="AL70" s="61">
        <f>IF(AND(AK70="AccelLimited",AD70="AccelReached",AA70&lt;&gt;0),-1.5*AG70+SQRT(AG70*AG70/4+A70/AA70),0)</f>
        <v>0</v>
      </c>
      <c r="AM70" s="71">
        <f>IF(AG70&lt;&gt;0,AG70,IF(AE70&lt;&gt;0,AE70,AC70))</f>
        <v>0</v>
      </c>
      <c r="AN70" s="64">
        <f>IF(AK70="AccelLimited",AL70,AI70)</f>
        <v>0</v>
      </c>
      <c r="AO70" s="72">
        <f>IF(AJ70&gt;0,AJ70,IF(AF70&gt;0,AF70,0))</f>
        <v>0</v>
      </c>
      <c r="AP70" s="79">
        <f>AM70*AM70*AB70+AN70*AA70</f>
        <v>0</v>
      </c>
      <c r="AQ70" s="76">
        <f>IF(OR(AL70&gt;0,AJ70&gt;0),AA70,AM70*AB70)</f>
        <v>0</v>
      </c>
      <c r="AR70"/>
      <c r="AS70" s="115">
        <v>0</v>
      </c>
      <c r="AT70"/>
      <c r="AU70"/>
      <c r="AV70" s="118">
        <f t="shared" si="70"/>
        <v>5</v>
      </c>
      <c r="AW70" s="117">
        <f>1/6*AB70*AM70*AM70*AM70+AS70</f>
        <v>0</v>
      </c>
      <c r="AX70" s="113">
        <f>0.5*AB70*AM70*AM70</f>
        <v>0</v>
      </c>
      <c r="AY70" s="113">
        <f>AB70*AM70</f>
        <v>0</v>
      </c>
      <c r="AZ70" s="118">
        <f>AM70+AV70</f>
        <v>5</v>
      </c>
      <c r="BA70" s="114">
        <f>AW70+AX70*AN70+0.5*AY70*AN70*AN70</f>
        <v>0</v>
      </c>
      <c r="BB70" s="113">
        <f>AX70+AQ70*AN70</f>
        <v>0</v>
      </c>
      <c r="BC70" s="113">
        <f>AY70</f>
        <v>0</v>
      </c>
      <c r="BD70" s="118">
        <f>AZ70+AN70</f>
        <v>5</v>
      </c>
      <c r="BE70" s="117">
        <f>BA70+BB70*AM70+0.5*BC70*AM70*AM70-1/6*AB70*AM70*AM70*AM70</f>
        <v>0</v>
      </c>
      <c r="BF70" s="113">
        <f>BB70+BC70*AM70-0.5*AB70*AM70*AM70</f>
        <v>0</v>
      </c>
      <c r="BG70" s="113">
        <f>BC70-AB70*AM70</f>
        <v>0</v>
      </c>
      <c r="BH70" s="118">
        <f>BD70+AM70</f>
        <v>5</v>
      </c>
      <c r="BI70" s="117">
        <f>BE70+AO70*Z70</f>
        <v>0</v>
      </c>
      <c r="BJ70" s="113">
        <f>BF70</f>
        <v>0</v>
      </c>
      <c r="BK70" s="113">
        <f>BG70</f>
        <v>0</v>
      </c>
      <c r="BL70" s="118">
        <f>BH70+AO70</f>
        <v>5</v>
      </c>
      <c r="BM70" s="117">
        <f>BI70+BJ70*AM70-0.5*BK70*AM70*AM70-1/6*AB70*AM70*AM70*AM70</f>
        <v>0</v>
      </c>
      <c r="BN70" s="113">
        <f>BJ70+BK70*AM70-0.5*AB70*AM70*AM70</f>
        <v>0</v>
      </c>
      <c r="BO70" s="113">
        <f>BK70-AB70*AM70</f>
        <v>0</v>
      </c>
      <c r="BP70" s="118">
        <f>BL70+AM70</f>
        <v>5</v>
      </c>
      <c r="BQ70" s="117">
        <f>BM70+BN70*AN70+0.5*BO70*AN70*AN70</f>
        <v>0</v>
      </c>
      <c r="BR70" s="113">
        <f>BN70+BO70*AN70</f>
        <v>0</v>
      </c>
      <c r="BS70" s="113">
        <f>BO70</f>
        <v>0</v>
      </c>
      <c r="BT70" s="118">
        <f>BP70+AN70</f>
        <v>5</v>
      </c>
      <c r="BU70" s="117">
        <f>BQ70+BR70*AM70+0.5*BS70*AM70*AM70+1/6*AB70*AM70*AM70*AM70</f>
        <v>0</v>
      </c>
      <c r="BV70" s="113">
        <f>BR70+BS70*AM70+0.5*AB70*AM70*AM70</f>
        <v>0</v>
      </c>
      <c r="BW70" s="113">
        <f>BS70+AB70*AM70</f>
        <v>0</v>
      </c>
      <c r="BX70" s="118">
        <f>BT70+AM70</f>
        <v>5</v>
      </c>
      <c r="BY70"/>
      <c r="BZ70"/>
      <c r="CA70" s="114">
        <f t="shared" si="54"/>
        <v>5</v>
      </c>
      <c r="CB70" s="114">
        <f t="shared" si="55"/>
        <v>0</v>
      </c>
      <c r="CC70" s="114">
        <f t="shared" si="55"/>
        <v>0</v>
      </c>
      <c r="CD70" s="114">
        <f t="shared" si="55"/>
        <v>0</v>
      </c>
      <c r="CE70" s="114"/>
      <c r="CF70" s="114">
        <v>8</v>
      </c>
      <c r="CG70" s="113">
        <v>13</v>
      </c>
      <c r="CH70" s="113">
        <f t="shared" ref="CH70:CJ85" si="80">CG70+1</f>
        <v>14</v>
      </c>
      <c r="CI70" s="113">
        <f t="shared" si="80"/>
        <v>15</v>
      </c>
      <c r="CJ70" s="113">
        <f t="shared" si="80"/>
        <v>16</v>
      </c>
      <c r="CX70" s="88"/>
      <c r="CY70" s="88"/>
      <c r="CZ70" s="88"/>
      <c r="DA70" s="88"/>
      <c r="DB70" s="88"/>
      <c r="DC70" s="42"/>
      <c r="DD70" s="88"/>
    </row>
    <row r="71" spans="1:108" ht="13.8" thickBot="1" x14ac:dyDescent="0.3">
      <c r="A71" s="257">
        <v>0</v>
      </c>
      <c r="B71" s="41">
        <v>0</v>
      </c>
      <c r="C71" s="98" t="s">
        <v>213</v>
      </c>
      <c r="D71" s="171" t="s">
        <v>546</v>
      </c>
      <c r="E71" s="137" t="s">
        <v>422</v>
      </c>
      <c r="F71" s="132">
        <v>3500</v>
      </c>
      <c r="G71" s="132">
        <v>30000</v>
      </c>
      <c r="H71" s="148">
        <v>800000</v>
      </c>
      <c r="I71" s="151">
        <f t="shared" si="67"/>
        <v>0</v>
      </c>
      <c r="J71" s="139">
        <f t="shared" si="0"/>
        <v>0</v>
      </c>
      <c r="K71" s="139">
        <f t="shared" si="73"/>
        <v>0</v>
      </c>
      <c r="L71" s="133">
        <f t="shared" ref="L71:L120" si="81">K71/3.7</f>
        <v>0</v>
      </c>
      <c r="M71" s="80">
        <f t="shared" si="76"/>
        <v>0</v>
      </c>
      <c r="N71" s="322">
        <f t="shared" si="68"/>
        <v>0</v>
      </c>
      <c r="O71" s="323">
        <f t="shared" si="74"/>
        <v>0</v>
      </c>
      <c r="P71" s="323">
        <f t="shared" si="74"/>
        <v>0</v>
      </c>
      <c r="Q71" s="324">
        <f t="shared" si="72"/>
        <v>5</v>
      </c>
      <c r="R71"/>
      <c r="S71" s="424">
        <f t="shared" si="44"/>
        <v>0</v>
      </c>
      <c r="T71" s="77">
        <f t="shared" si="45"/>
        <v>0</v>
      </c>
      <c r="U71" s="77">
        <f t="shared" ref="U71:U120" si="82">IF(B71&gt;0,(4/B71)*(4/B71)*S71,0)</f>
        <v>0</v>
      </c>
      <c r="V71" s="75">
        <f>'Project description'!$I$6</f>
        <v>1.79</v>
      </c>
      <c r="W71" s="75">
        <f>VLOOKUP(C71,'Project description'!$H$21:$I$24,2,0)</f>
        <v>40000</v>
      </c>
      <c r="X71" s="74">
        <f t="shared" si="46"/>
        <v>0</v>
      </c>
      <c r="Y71" s="144">
        <f t="shared" ref="Y71:Y120" si="83">A71</f>
        <v>0</v>
      </c>
      <c r="Z71" s="76">
        <f t="shared" ref="Z71:AB120" si="84">IF($E71="Best Fit",S71,F71)</f>
        <v>0</v>
      </c>
      <c r="AA71" s="76">
        <f t="shared" si="84"/>
        <v>0</v>
      </c>
      <c r="AB71" s="76">
        <f t="shared" si="84"/>
        <v>0</v>
      </c>
      <c r="AC71" s="66">
        <f t="shared" ref="AC71:AC120" si="85">IF(AB71 &lt;&gt; 0,POWER(A71/(2*AB71),1/3),0)</f>
        <v>0</v>
      </c>
      <c r="AD71" s="67" t="str">
        <f t="shared" ref="AD71:AD120" si="86">IF(AND(AB71*AC71&lt;AA71,AB71*AC71*AC71&lt;Z71),"JerkOnly",IF(AB71*Z71&lt;AA71*AA71,"JerkVelocity","AccelReached"))</f>
        <v>AccelReached</v>
      </c>
      <c r="AE71" s="66">
        <f t="shared" ref="AE71:AE120" si="87">IF(AND(AD71="JerkVelocity",AB71&lt;&gt;0),SQRT((Z71/AB71)),0)</f>
        <v>0</v>
      </c>
      <c r="AF71" s="68">
        <f t="shared" ref="AF71:AF120" si="88">IF(AND(AD71="JerkVelocity",Z71 &gt; 0),A71/Z71-2*AE71,0)</f>
        <v>0</v>
      </c>
      <c r="AG71" s="61">
        <f t="shared" ref="AG71:AG120" si="89">IF(AND(AD71="AccelReached",AB71 &lt;&gt;0),AA71/AB71,0)</f>
        <v>0</v>
      </c>
      <c r="AH71" s="62">
        <f t="shared" ref="AH71:AH120" si="90">IF(AD71="AccelReached",AA71*AG71/2,0)</f>
        <v>0</v>
      </c>
      <c r="AI71" s="61">
        <f t="shared" ref="AI71:AI120" si="91">IF(AND(AD71="AccelReached",AA71&lt;&gt;0),(Z71-2*AH71)/AA71,0)</f>
        <v>0</v>
      </c>
      <c r="AJ71" s="61">
        <f t="shared" ref="AJ71:AJ120" si="92">IF(AND(AD71="AccelReached", Z71&lt;&gt;0),(A71-(AG71*AH71*4+AI71*AH71*2+AA71*AI71*AG71*2 +AI71*AI71*AA71))/Z71,0)</f>
        <v>0</v>
      </c>
      <c r="AK71" s="69" t="str">
        <f t="shared" ref="AK71:AK120" si="93">IF(AJ71&gt;0,"VelocityReached","AccelLimited")</f>
        <v>AccelLimited</v>
      </c>
      <c r="AL71" s="61">
        <f t="shared" ref="AL71:AL120" si="94">IF(AND(AK71="AccelLimited",AD71="AccelReached",AA71&lt;&gt;0),-1.5*AG71+SQRT(AG71*AG71/4+A71/AA71),0)</f>
        <v>0</v>
      </c>
      <c r="AM71" s="71">
        <f t="shared" ref="AM71:AM120" si="95">IF(AG71&lt;&gt;0,AG71,IF(AE71&lt;&gt;0,AE71,AC71))</f>
        <v>0</v>
      </c>
      <c r="AN71" s="64">
        <f t="shared" ref="AN71:AN120" si="96">IF(AK71="AccelLimited",AL71,AI71)</f>
        <v>0</v>
      </c>
      <c r="AO71" s="72">
        <f t="shared" ref="AO71:AO120" si="97">IF(AJ71&gt;0,AJ71,IF(AF71&gt;0,AF71,0))</f>
        <v>0</v>
      </c>
      <c r="AP71" s="79">
        <f t="shared" ref="AP71:AP120" si="98">AM71*AM71*AB71+AN71*AA71</f>
        <v>0</v>
      </c>
      <c r="AQ71" s="76">
        <f t="shared" ref="AQ71:AQ120" si="99">IF(OR(AL71&gt;0,AJ71&gt;0),AA71,AM71*AB71)</f>
        <v>0</v>
      </c>
      <c r="AR71"/>
      <c r="AS71" s="115">
        <v>0</v>
      </c>
      <c r="AT71"/>
      <c r="AU71"/>
      <c r="AV71" s="118">
        <f t="shared" si="70"/>
        <v>5</v>
      </c>
      <c r="AW71" s="117">
        <f t="shared" ref="AW71:AW120" si="100">1/6*AB71*AM71*AM71*AM71+AS71</f>
        <v>0</v>
      </c>
      <c r="AX71" s="113">
        <f t="shared" ref="AX71:AX120" si="101">0.5*AB71*AM71*AM71</f>
        <v>0</v>
      </c>
      <c r="AY71" s="113">
        <f t="shared" ref="AY71:AY120" si="102">AB71*AM71</f>
        <v>0</v>
      </c>
      <c r="AZ71" s="118">
        <f t="shared" ref="AZ71:AZ120" si="103">AM71+AV71</f>
        <v>5</v>
      </c>
      <c r="BA71" s="114">
        <f t="shared" ref="BA71:BA120" si="104">AW71+AX71*AN71+0.5*AY71*AN71*AN71</f>
        <v>0</v>
      </c>
      <c r="BB71" s="113">
        <f t="shared" ref="BB71:BB120" si="105">AX71+AQ71*AN71</f>
        <v>0</v>
      </c>
      <c r="BC71" s="113">
        <f t="shared" ref="BC71:BC120" si="106">AY71</f>
        <v>0</v>
      </c>
      <c r="BD71" s="118">
        <f t="shared" ref="BD71:BD120" si="107">AZ71+AN71</f>
        <v>5</v>
      </c>
      <c r="BE71" s="117">
        <f t="shared" ref="BE71:BE120" si="108">BA71+BB71*AM71+0.5*BC71*AM71*AM71-1/6*AB71*AM71*AM71*AM71</f>
        <v>0</v>
      </c>
      <c r="BF71" s="113">
        <f t="shared" ref="BF71:BF120" si="109">BB71+BC71*AM71-0.5*AB71*AM71*AM71</f>
        <v>0</v>
      </c>
      <c r="BG71" s="113">
        <f t="shared" ref="BG71:BG120" si="110">BC71-AB71*AM71</f>
        <v>0</v>
      </c>
      <c r="BH71" s="118">
        <f t="shared" ref="BH71:BH120" si="111">BD71+AM71</f>
        <v>5</v>
      </c>
      <c r="BI71" s="117">
        <f t="shared" ref="BI71:BI120" si="112">BE71+AO71*Z71</f>
        <v>0</v>
      </c>
      <c r="BJ71" s="113">
        <f t="shared" ref="BJ71:BK120" si="113">BF71</f>
        <v>0</v>
      </c>
      <c r="BK71" s="113">
        <f t="shared" si="113"/>
        <v>0</v>
      </c>
      <c r="BL71" s="118">
        <f t="shared" ref="BL71:BL120" si="114">BH71+AO71</f>
        <v>5</v>
      </c>
      <c r="BM71" s="117">
        <f t="shared" ref="BM71:BM120" si="115">BI71+BJ71*AM71-0.5*BK71*AM71*AM71-1/6*AB71*AM71*AM71*AM71</f>
        <v>0</v>
      </c>
      <c r="BN71" s="113">
        <f t="shared" ref="BN71:BN120" si="116">BJ71+BK71*AM71-0.5*AB71*AM71*AM71</f>
        <v>0</v>
      </c>
      <c r="BO71" s="113">
        <f t="shared" ref="BO71:BO120" si="117">BK71-AB71*AM71</f>
        <v>0</v>
      </c>
      <c r="BP71" s="118">
        <f t="shared" ref="BP71:BP120" si="118">BL71+AM71</f>
        <v>5</v>
      </c>
      <c r="BQ71" s="117">
        <f t="shared" ref="BQ71:BQ120" si="119">BM71+BN71*AN71+0.5*BO71*AN71*AN71</f>
        <v>0</v>
      </c>
      <c r="BR71" s="113">
        <f t="shared" ref="BR71:BR120" si="120">BN71+BO71*AN71</f>
        <v>0</v>
      </c>
      <c r="BS71" s="113">
        <f t="shared" ref="BS71:BS120" si="121">BO71</f>
        <v>0</v>
      </c>
      <c r="BT71" s="118">
        <f t="shared" ref="BT71:BT120" si="122">BP71+AN71</f>
        <v>5</v>
      </c>
      <c r="BU71" s="117">
        <f t="shared" ref="BU71:BU120" si="123">BQ71+BR71*AM71+0.5*BS71*AM71*AM71+1/6*AB71*AM71*AM71*AM71</f>
        <v>0</v>
      </c>
      <c r="BV71" s="113">
        <f t="shared" ref="BV71:BV120" si="124">BR71+BS71*AM71+0.5*AB71*AM71*AM71</f>
        <v>0</v>
      </c>
      <c r="BW71" s="113">
        <f t="shared" ref="BW71:BW120" si="125">BS71+AB71*AM71</f>
        <v>0</v>
      </c>
      <c r="BX71" s="118">
        <f t="shared" ref="BX71:BX120" si="126">BT71+AM71</f>
        <v>5</v>
      </c>
      <c r="BY71"/>
      <c r="BZ71"/>
      <c r="CA71" s="114">
        <f t="shared" si="54"/>
        <v>5</v>
      </c>
      <c r="CB71" s="114">
        <f t="shared" si="55"/>
        <v>0</v>
      </c>
      <c r="CC71" s="114">
        <f t="shared" si="55"/>
        <v>0</v>
      </c>
      <c r="CD71" s="114">
        <f t="shared" si="55"/>
        <v>0</v>
      </c>
      <c r="CE71" s="114"/>
      <c r="CF71" s="114">
        <v>8</v>
      </c>
      <c r="CG71" s="113">
        <v>17</v>
      </c>
      <c r="CH71" s="113">
        <f t="shared" si="80"/>
        <v>18</v>
      </c>
      <c r="CI71" s="113">
        <f t="shared" si="80"/>
        <v>19</v>
      </c>
      <c r="CJ71" s="113">
        <f t="shared" si="80"/>
        <v>20</v>
      </c>
      <c r="CX71" s="88"/>
      <c r="CY71" s="88"/>
      <c r="CZ71" s="88"/>
      <c r="DA71" s="88"/>
      <c r="DB71" s="88"/>
      <c r="DC71" s="40"/>
      <c r="DD71" s="88"/>
    </row>
    <row r="72" spans="1:108" ht="13.8" thickBot="1" x14ac:dyDescent="0.3">
      <c r="A72" s="487">
        <v>0</v>
      </c>
      <c r="B72" s="307">
        <v>0</v>
      </c>
      <c r="C72" s="309" t="s">
        <v>213</v>
      </c>
      <c r="D72" s="308" t="s">
        <v>546</v>
      </c>
      <c r="E72" s="310" t="s">
        <v>422</v>
      </c>
      <c r="F72" s="311">
        <v>3500</v>
      </c>
      <c r="G72" s="311">
        <v>30000</v>
      </c>
      <c r="H72" s="312">
        <v>800000</v>
      </c>
      <c r="I72" s="313">
        <f t="shared" si="67"/>
        <v>0</v>
      </c>
      <c r="J72" s="314">
        <f t="shared" si="0"/>
        <v>0</v>
      </c>
      <c r="K72" s="139">
        <f t="shared" si="73"/>
        <v>0</v>
      </c>
      <c r="L72" s="133">
        <f t="shared" si="81"/>
        <v>0</v>
      </c>
      <c r="M72" s="80">
        <f t="shared" si="76"/>
        <v>0</v>
      </c>
      <c r="N72" s="319">
        <f t="shared" si="68"/>
        <v>0</v>
      </c>
      <c r="O72" s="320">
        <f t="shared" si="74"/>
        <v>0</v>
      </c>
      <c r="P72" s="320">
        <f t="shared" si="74"/>
        <v>0</v>
      </c>
      <c r="Q72" s="321">
        <f t="shared" si="72"/>
        <v>5</v>
      </c>
      <c r="R72"/>
      <c r="S72" s="424">
        <f t="shared" si="44"/>
        <v>0</v>
      </c>
      <c r="T72" s="77">
        <f t="shared" si="45"/>
        <v>0</v>
      </c>
      <c r="U72" s="77">
        <f t="shared" si="82"/>
        <v>0</v>
      </c>
      <c r="V72" s="75">
        <f>'Project description'!$I$6</f>
        <v>1.79</v>
      </c>
      <c r="W72" s="75">
        <f>VLOOKUP(C72,'Project description'!$H$21:$I$24,2,0)</f>
        <v>40000</v>
      </c>
      <c r="X72" s="74">
        <f t="shared" si="46"/>
        <v>0</v>
      </c>
      <c r="Y72" s="144">
        <f t="shared" si="83"/>
        <v>0</v>
      </c>
      <c r="Z72" s="76">
        <f t="shared" si="84"/>
        <v>0</v>
      </c>
      <c r="AA72" s="76">
        <f t="shared" si="84"/>
        <v>0</v>
      </c>
      <c r="AB72" s="76">
        <f t="shared" si="84"/>
        <v>0</v>
      </c>
      <c r="AC72" s="66">
        <f t="shared" si="85"/>
        <v>0</v>
      </c>
      <c r="AD72" s="67" t="str">
        <f t="shared" si="86"/>
        <v>AccelReached</v>
      </c>
      <c r="AE72" s="66">
        <f t="shared" si="87"/>
        <v>0</v>
      </c>
      <c r="AF72" s="68">
        <f t="shared" si="88"/>
        <v>0</v>
      </c>
      <c r="AG72" s="61">
        <f t="shared" si="89"/>
        <v>0</v>
      </c>
      <c r="AH72" s="62">
        <f t="shared" si="90"/>
        <v>0</v>
      </c>
      <c r="AI72" s="61">
        <f t="shared" si="91"/>
        <v>0</v>
      </c>
      <c r="AJ72" s="61">
        <f t="shared" si="92"/>
        <v>0</v>
      </c>
      <c r="AK72" s="69" t="str">
        <f t="shared" si="93"/>
        <v>AccelLimited</v>
      </c>
      <c r="AL72" s="61">
        <f t="shared" si="94"/>
        <v>0</v>
      </c>
      <c r="AM72" s="71">
        <f t="shared" si="95"/>
        <v>0</v>
      </c>
      <c r="AN72" s="64">
        <f t="shared" si="96"/>
        <v>0</v>
      </c>
      <c r="AO72" s="72">
        <f t="shared" si="97"/>
        <v>0</v>
      </c>
      <c r="AP72" s="79">
        <f t="shared" si="98"/>
        <v>0</v>
      </c>
      <c r="AQ72" s="76">
        <f t="shared" si="99"/>
        <v>0</v>
      </c>
      <c r="AR72"/>
      <c r="AS72" s="115">
        <v>0</v>
      </c>
      <c r="AT72"/>
      <c r="AU72"/>
      <c r="AV72" s="118">
        <f t="shared" si="70"/>
        <v>5</v>
      </c>
      <c r="AW72" s="117">
        <f t="shared" si="100"/>
        <v>0</v>
      </c>
      <c r="AX72" s="113">
        <f t="shared" si="101"/>
        <v>0</v>
      </c>
      <c r="AY72" s="113">
        <f t="shared" si="102"/>
        <v>0</v>
      </c>
      <c r="AZ72" s="118">
        <f t="shared" si="103"/>
        <v>5</v>
      </c>
      <c r="BA72" s="114">
        <f t="shared" si="104"/>
        <v>0</v>
      </c>
      <c r="BB72" s="113">
        <f t="shared" si="105"/>
        <v>0</v>
      </c>
      <c r="BC72" s="113">
        <f t="shared" si="106"/>
        <v>0</v>
      </c>
      <c r="BD72" s="118">
        <f t="shared" si="107"/>
        <v>5</v>
      </c>
      <c r="BE72" s="117">
        <f t="shared" si="108"/>
        <v>0</v>
      </c>
      <c r="BF72" s="113">
        <f t="shared" si="109"/>
        <v>0</v>
      </c>
      <c r="BG72" s="113">
        <f t="shared" si="110"/>
        <v>0</v>
      </c>
      <c r="BH72" s="118">
        <f t="shared" si="111"/>
        <v>5</v>
      </c>
      <c r="BI72" s="117">
        <f t="shared" si="112"/>
        <v>0</v>
      </c>
      <c r="BJ72" s="113">
        <f t="shared" si="113"/>
        <v>0</v>
      </c>
      <c r="BK72" s="113">
        <f t="shared" si="113"/>
        <v>0</v>
      </c>
      <c r="BL72" s="118">
        <f t="shared" si="114"/>
        <v>5</v>
      </c>
      <c r="BM72" s="117">
        <f t="shared" si="115"/>
        <v>0</v>
      </c>
      <c r="BN72" s="113">
        <f t="shared" si="116"/>
        <v>0</v>
      </c>
      <c r="BO72" s="113">
        <f t="shared" si="117"/>
        <v>0</v>
      </c>
      <c r="BP72" s="118">
        <f t="shared" si="118"/>
        <v>5</v>
      </c>
      <c r="BQ72" s="117">
        <f t="shared" si="119"/>
        <v>0</v>
      </c>
      <c r="BR72" s="113">
        <f t="shared" si="120"/>
        <v>0</v>
      </c>
      <c r="BS72" s="113">
        <f t="shared" si="121"/>
        <v>0</v>
      </c>
      <c r="BT72" s="118">
        <f t="shared" si="122"/>
        <v>5</v>
      </c>
      <c r="BU72" s="117">
        <f t="shared" si="123"/>
        <v>0</v>
      </c>
      <c r="BV72" s="113">
        <f t="shared" si="124"/>
        <v>0</v>
      </c>
      <c r="BW72" s="113">
        <f t="shared" si="125"/>
        <v>0</v>
      </c>
      <c r="BX72" s="118">
        <f t="shared" si="126"/>
        <v>5</v>
      </c>
      <c r="BY72"/>
      <c r="BZ72"/>
      <c r="CA72" s="114">
        <f t="shared" si="54"/>
        <v>5</v>
      </c>
      <c r="CB72" s="114">
        <f t="shared" si="55"/>
        <v>0</v>
      </c>
      <c r="CC72" s="114">
        <f t="shared" si="55"/>
        <v>0</v>
      </c>
      <c r="CD72" s="114">
        <f t="shared" si="55"/>
        <v>0</v>
      </c>
      <c r="CE72" s="114"/>
      <c r="CF72" s="114">
        <v>8</v>
      </c>
      <c r="CG72" s="113">
        <v>21</v>
      </c>
      <c r="CH72" s="113">
        <f t="shared" si="80"/>
        <v>22</v>
      </c>
      <c r="CI72" s="113">
        <f t="shared" si="80"/>
        <v>23</v>
      </c>
      <c r="CJ72" s="113">
        <f t="shared" si="80"/>
        <v>24</v>
      </c>
      <c r="CX72" s="88"/>
      <c r="CY72" s="88"/>
      <c r="CZ72" s="88"/>
      <c r="DA72" s="88"/>
      <c r="DB72" s="88"/>
      <c r="DC72" s="40"/>
      <c r="DD72" s="88"/>
    </row>
    <row r="73" spans="1:108" ht="13.8" thickBot="1" x14ac:dyDescent="0.3">
      <c r="A73" s="257">
        <v>0</v>
      </c>
      <c r="B73" s="41">
        <v>0</v>
      </c>
      <c r="C73" s="98" t="s">
        <v>213</v>
      </c>
      <c r="D73" s="171" t="s">
        <v>546</v>
      </c>
      <c r="E73" s="137" t="s">
        <v>422</v>
      </c>
      <c r="F73" s="132">
        <v>3500</v>
      </c>
      <c r="G73" s="132">
        <v>30000</v>
      </c>
      <c r="H73" s="148">
        <v>800000</v>
      </c>
      <c r="I73" s="151">
        <f t="shared" si="67"/>
        <v>0</v>
      </c>
      <c r="J73" s="139">
        <f t="shared" si="0"/>
        <v>0</v>
      </c>
      <c r="K73" s="139">
        <f t="shared" si="73"/>
        <v>0</v>
      </c>
      <c r="L73" s="133">
        <f t="shared" si="81"/>
        <v>0</v>
      </c>
      <c r="M73" s="80">
        <f t="shared" si="76"/>
        <v>0</v>
      </c>
      <c r="N73" s="322">
        <f t="shared" si="68"/>
        <v>0</v>
      </c>
      <c r="O73" s="323">
        <f t="shared" si="74"/>
        <v>0</v>
      </c>
      <c r="P73" s="323">
        <f t="shared" si="74"/>
        <v>0</v>
      </c>
      <c r="Q73" s="324">
        <f t="shared" si="72"/>
        <v>5</v>
      </c>
      <c r="R73"/>
      <c r="S73" s="424">
        <f t="shared" si="44"/>
        <v>0</v>
      </c>
      <c r="T73" s="77">
        <f t="shared" si="45"/>
        <v>0</v>
      </c>
      <c r="U73" s="77">
        <f t="shared" si="82"/>
        <v>0</v>
      </c>
      <c r="V73" s="75">
        <f>'Project description'!$I$6</f>
        <v>1.79</v>
      </c>
      <c r="W73" s="75">
        <f>VLOOKUP(C73,'Project description'!$H$21:$I$24,2,0)</f>
        <v>40000</v>
      </c>
      <c r="X73" s="74">
        <f t="shared" si="46"/>
        <v>0</v>
      </c>
      <c r="Y73" s="144">
        <f t="shared" si="83"/>
        <v>0</v>
      </c>
      <c r="Z73" s="76">
        <f t="shared" si="84"/>
        <v>0</v>
      </c>
      <c r="AA73" s="76">
        <f t="shared" si="84"/>
        <v>0</v>
      </c>
      <c r="AB73" s="76">
        <f t="shared" si="84"/>
        <v>0</v>
      </c>
      <c r="AC73" s="66">
        <f t="shared" si="85"/>
        <v>0</v>
      </c>
      <c r="AD73" s="67" t="str">
        <f t="shared" si="86"/>
        <v>AccelReached</v>
      </c>
      <c r="AE73" s="66">
        <f t="shared" si="87"/>
        <v>0</v>
      </c>
      <c r="AF73" s="68">
        <f t="shared" si="88"/>
        <v>0</v>
      </c>
      <c r="AG73" s="61">
        <f t="shared" si="89"/>
        <v>0</v>
      </c>
      <c r="AH73" s="62">
        <f t="shared" si="90"/>
        <v>0</v>
      </c>
      <c r="AI73" s="61">
        <f t="shared" si="91"/>
        <v>0</v>
      </c>
      <c r="AJ73" s="61">
        <f t="shared" si="92"/>
        <v>0</v>
      </c>
      <c r="AK73" s="69" t="str">
        <f t="shared" si="93"/>
        <v>AccelLimited</v>
      </c>
      <c r="AL73" s="61">
        <f t="shared" si="94"/>
        <v>0</v>
      </c>
      <c r="AM73" s="71">
        <f t="shared" si="95"/>
        <v>0</v>
      </c>
      <c r="AN73" s="64">
        <f t="shared" si="96"/>
        <v>0</v>
      </c>
      <c r="AO73" s="72">
        <f t="shared" si="97"/>
        <v>0</v>
      </c>
      <c r="AP73" s="79">
        <f t="shared" si="98"/>
        <v>0</v>
      </c>
      <c r="AQ73" s="76">
        <f t="shared" si="99"/>
        <v>0</v>
      </c>
      <c r="AR73"/>
      <c r="AS73" s="115">
        <v>0</v>
      </c>
      <c r="AT73"/>
      <c r="AU73"/>
      <c r="AV73" s="118">
        <f t="shared" si="70"/>
        <v>5</v>
      </c>
      <c r="AW73" s="117">
        <f t="shared" si="100"/>
        <v>0</v>
      </c>
      <c r="AX73" s="113">
        <f t="shared" si="101"/>
        <v>0</v>
      </c>
      <c r="AY73" s="113">
        <f t="shared" si="102"/>
        <v>0</v>
      </c>
      <c r="AZ73" s="118">
        <f t="shared" si="103"/>
        <v>5</v>
      </c>
      <c r="BA73" s="114">
        <f t="shared" si="104"/>
        <v>0</v>
      </c>
      <c r="BB73" s="113">
        <f t="shared" si="105"/>
        <v>0</v>
      </c>
      <c r="BC73" s="113">
        <f t="shared" si="106"/>
        <v>0</v>
      </c>
      <c r="BD73" s="118">
        <f t="shared" si="107"/>
        <v>5</v>
      </c>
      <c r="BE73" s="117">
        <f t="shared" si="108"/>
        <v>0</v>
      </c>
      <c r="BF73" s="113">
        <f t="shared" si="109"/>
        <v>0</v>
      </c>
      <c r="BG73" s="113">
        <f t="shared" si="110"/>
        <v>0</v>
      </c>
      <c r="BH73" s="118">
        <f t="shared" si="111"/>
        <v>5</v>
      </c>
      <c r="BI73" s="117">
        <f t="shared" si="112"/>
        <v>0</v>
      </c>
      <c r="BJ73" s="113">
        <f t="shared" si="113"/>
        <v>0</v>
      </c>
      <c r="BK73" s="113">
        <f t="shared" si="113"/>
        <v>0</v>
      </c>
      <c r="BL73" s="118">
        <f t="shared" si="114"/>
        <v>5</v>
      </c>
      <c r="BM73" s="117">
        <f t="shared" si="115"/>
        <v>0</v>
      </c>
      <c r="BN73" s="113">
        <f t="shared" si="116"/>
        <v>0</v>
      </c>
      <c r="BO73" s="113">
        <f t="shared" si="117"/>
        <v>0</v>
      </c>
      <c r="BP73" s="118">
        <f t="shared" si="118"/>
        <v>5</v>
      </c>
      <c r="BQ73" s="117">
        <f t="shared" si="119"/>
        <v>0</v>
      </c>
      <c r="BR73" s="113">
        <f t="shared" si="120"/>
        <v>0</v>
      </c>
      <c r="BS73" s="113">
        <f t="shared" si="121"/>
        <v>0</v>
      </c>
      <c r="BT73" s="118">
        <f t="shared" si="122"/>
        <v>5</v>
      </c>
      <c r="BU73" s="117">
        <f t="shared" si="123"/>
        <v>0</v>
      </c>
      <c r="BV73" s="113">
        <f t="shared" si="124"/>
        <v>0</v>
      </c>
      <c r="BW73" s="113">
        <f t="shared" si="125"/>
        <v>0</v>
      </c>
      <c r="BX73" s="118">
        <f t="shared" si="126"/>
        <v>5</v>
      </c>
      <c r="BY73"/>
      <c r="BZ73"/>
      <c r="CA73" s="114">
        <f t="shared" si="54"/>
        <v>5</v>
      </c>
      <c r="CB73" s="114">
        <f t="shared" si="55"/>
        <v>0</v>
      </c>
      <c r="CC73" s="114">
        <f t="shared" si="55"/>
        <v>0</v>
      </c>
      <c r="CD73" s="114">
        <f t="shared" si="55"/>
        <v>0</v>
      </c>
      <c r="CE73" s="114"/>
      <c r="CF73" s="114">
        <v>8</v>
      </c>
      <c r="CG73" s="113">
        <v>25</v>
      </c>
      <c r="CH73" s="113">
        <f t="shared" si="80"/>
        <v>26</v>
      </c>
      <c r="CI73" s="113">
        <f t="shared" si="80"/>
        <v>27</v>
      </c>
      <c r="CJ73" s="113">
        <f t="shared" si="80"/>
        <v>28</v>
      </c>
      <c r="CX73" s="88"/>
      <c r="CY73" s="88"/>
      <c r="CZ73" s="88"/>
      <c r="DA73" s="88"/>
      <c r="DB73" s="88"/>
      <c r="DC73" s="40"/>
      <c r="DD73" s="88"/>
    </row>
    <row r="74" spans="1:108" ht="13.8" thickBot="1" x14ac:dyDescent="0.3">
      <c r="A74" s="487">
        <v>0</v>
      </c>
      <c r="B74" s="307">
        <v>0</v>
      </c>
      <c r="C74" s="309" t="s">
        <v>213</v>
      </c>
      <c r="D74" s="308" t="s">
        <v>546</v>
      </c>
      <c r="E74" s="310" t="s">
        <v>422</v>
      </c>
      <c r="F74" s="311">
        <v>3500</v>
      </c>
      <c r="G74" s="311">
        <v>30000</v>
      </c>
      <c r="H74" s="312">
        <v>800000</v>
      </c>
      <c r="I74" s="313">
        <f t="shared" si="67"/>
        <v>0</v>
      </c>
      <c r="J74" s="314">
        <f t="shared" si="0"/>
        <v>0</v>
      </c>
      <c r="K74" s="139">
        <f t="shared" si="73"/>
        <v>0</v>
      </c>
      <c r="L74" s="133">
        <f t="shared" si="81"/>
        <v>0</v>
      </c>
      <c r="M74" s="80">
        <f t="shared" si="76"/>
        <v>0</v>
      </c>
      <c r="N74" s="319">
        <f t="shared" si="68"/>
        <v>0</v>
      </c>
      <c r="O74" s="320">
        <f t="shared" si="74"/>
        <v>0</v>
      </c>
      <c r="P74" s="320">
        <f t="shared" si="74"/>
        <v>0</v>
      </c>
      <c r="Q74" s="321">
        <f t="shared" si="72"/>
        <v>5</v>
      </c>
      <c r="R74"/>
      <c r="S74" s="424">
        <f t="shared" si="44"/>
        <v>0</v>
      </c>
      <c r="T74" s="77">
        <f t="shared" si="45"/>
        <v>0</v>
      </c>
      <c r="U74" s="77">
        <f t="shared" si="82"/>
        <v>0</v>
      </c>
      <c r="V74" s="75">
        <f>'Project description'!$I$6</f>
        <v>1.79</v>
      </c>
      <c r="W74" s="75">
        <f>VLOOKUP(C74,'Project description'!$H$21:$I$24,2,0)</f>
        <v>40000</v>
      </c>
      <c r="X74" s="74">
        <f t="shared" si="46"/>
        <v>0</v>
      </c>
      <c r="Y74" s="144">
        <f t="shared" si="83"/>
        <v>0</v>
      </c>
      <c r="Z74" s="76">
        <f t="shared" si="84"/>
        <v>0</v>
      </c>
      <c r="AA74" s="76">
        <f t="shared" si="84"/>
        <v>0</v>
      </c>
      <c r="AB74" s="76">
        <f t="shared" si="84"/>
        <v>0</v>
      </c>
      <c r="AC74" s="66">
        <f t="shared" si="85"/>
        <v>0</v>
      </c>
      <c r="AD74" s="67" t="str">
        <f t="shared" si="86"/>
        <v>AccelReached</v>
      </c>
      <c r="AE74" s="66">
        <f t="shared" si="87"/>
        <v>0</v>
      </c>
      <c r="AF74" s="68">
        <f t="shared" si="88"/>
        <v>0</v>
      </c>
      <c r="AG74" s="61">
        <f t="shared" si="89"/>
        <v>0</v>
      </c>
      <c r="AH74" s="62">
        <f t="shared" si="90"/>
        <v>0</v>
      </c>
      <c r="AI74" s="61">
        <f t="shared" si="91"/>
        <v>0</v>
      </c>
      <c r="AJ74" s="61">
        <f t="shared" si="92"/>
        <v>0</v>
      </c>
      <c r="AK74" s="69" t="str">
        <f t="shared" si="93"/>
        <v>AccelLimited</v>
      </c>
      <c r="AL74" s="61">
        <f t="shared" si="94"/>
        <v>0</v>
      </c>
      <c r="AM74" s="71">
        <f t="shared" si="95"/>
        <v>0</v>
      </c>
      <c r="AN74" s="64">
        <f t="shared" si="96"/>
        <v>0</v>
      </c>
      <c r="AO74" s="72">
        <f t="shared" si="97"/>
        <v>0</v>
      </c>
      <c r="AP74" s="79">
        <f t="shared" si="98"/>
        <v>0</v>
      </c>
      <c r="AQ74" s="76">
        <f t="shared" si="99"/>
        <v>0</v>
      </c>
      <c r="AR74"/>
      <c r="AS74" s="115">
        <v>0</v>
      </c>
      <c r="AT74"/>
      <c r="AU74"/>
      <c r="AV74" s="118">
        <f t="shared" si="70"/>
        <v>5</v>
      </c>
      <c r="AW74" s="117">
        <f t="shared" si="100"/>
        <v>0</v>
      </c>
      <c r="AX74" s="113">
        <f t="shared" si="101"/>
        <v>0</v>
      </c>
      <c r="AY74" s="113">
        <f t="shared" si="102"/>
        <v>0</v>
      </c>
      <c r="AZ74" s="118">
        <f t="shared" si="103"/>
        <v>5</v>
      </c>
      <c r="BA74" s="114">
        <f t="shared" si="104"/>
        <v>0</v>
      </c>
      <c r="BB74" s="113">
        <f t="shared" si="105"/>
        <v>0</v>
      </c>
      <c r="BC74" s="113">
        <f t="shared" si="106"/>
        <v>0</v>
      </c>
      <c r="BD74" s="118">
        <f t="shared" si="107"/>
        <v>5</v>
      </c>
      <c r="BE74" s="117">
        <f t="shared" si="108"/>
        <v>0</v>
      </c>
      <c r="BF74" s="113">
        <f t="shared" si="109"/>
        <v>0</v>
      </c>
      <c r="BG74" s="113">
        <f t="shared" si="110"/>
        <v>0</v>
      </c>
      <c r="BH74" s="118">
        <f t="shared" si="111"/>
        <v>5</v>
      </c>
      <c r="BI74" s="117">
        <f t="shared" si="112"/>
        <v>0</v>
      </c>
      <c r="BJ74" s="113">
        <f t="shared" si="113"/>
        <v>0</v>
      </c>
      <c r="BK74" s="113">
        <f t="shared" si="113"/>
        <v>0</v>
      </c>
      <c r="BL74" s="118">
        <f t="shared" si="114"/>
        <v>5</v>
      </c>
      <c r="BM74" s="117">
        <f t="shared" si="115"/>
        <v>0</v>
      </c>
      <c r="BN74" s="113">
        <f t="shared" si="116"/>
        <v>0</v>
      </c>
      <c r="BO74" s="113">
        <f t="shared" si="117"/>
        <v>0</v>
      </c>
      <c r="BP74" s="118">
        <f t="shared" si="118"/>
        <v>5</v>
      </c>
      <c r="BQ74" s="117">
        <f t="shared" si="119"/>
        <v>0</v>
      </c>
      <c r="BR74" s="113">
        <f t="shared" si="120"/>
        <v>0</v>
      </c>
      <c r="BS74" s="113">
        <f t="shared" si="121"/>
        <v>0</v>
      </c>
      <c r="BT74" s="118">
        <f t="shared" si="122"/>
        <v>5</v>
      </c>
      <c r="BU74" s="117">
        <f t="shared" si="123"/>
        <v>0</v>
      </c>
      <c r="BV74" s="113">
        <f t="shared" si="124"/>
        <v>0</v>
      </c>
      <c r="BW74" s="113">
        <f t="shared" si="125"/>
        <v>0</v>
      </c>
      <c r="BX74" s="118">
        <f t="shared" si="126"/>
        <v>5</v>
      </c>
      <c r="BY74"/>
      <c r="BZ74"/>
      <c r="CA74" s="114">
        <f t="shared" si="54"/>
        <v>5</v>
      </c>
      <c r="CB74" s="114">
        <f t="shared" si="55"/>
        <v>0</v>
      </c>
      <c r="CC74" s="114">
        <f t="shared" si="55"/>
        <v>0</v>
      </c>
      <c r="CD74" s="114">
        <f t="shared" si="55"/>
        <v>0</v>
      </c>
      <c r="CE74" s="114"/>
      <c r="CF74" s="114">
        <v>8</v>
      </c>
      <c r="CG74" s="113">
        <v>29</v>
      </c>
      <c r="CH74" s="113">
        <f t="shared" si="80"/>
        <v>30</v>
      </c>
      <c r="CI74" s="113">
        <f t="shared" si="80"/>
        <v>31</v>
      </c>
      <c r="CJ74" s="113">
        <f t="shared" si="80"/>
        <v>32</v>
      </c>
      <c r="CX74" s="88"/>
      <c r="CY74" s="88"/>
      <c r="CZ74" s="88"/>
      <c r="DA74" s="88"/>
      <c r="DB74" s="88"/>
      <c r="DC74" s="40"/>
      <c r="DD74" s="88"/>
    </row>
    <row r="75" spans="1:108" ht="13.8" thickBot="1" x14ac:dyDescent="0.3">
      <c r="A75" s="257">
        <v>0</v>
      </c>
      <c r="B75" s="41">
        <v>0</v>
      </c>
      <c r="C75" s="98" t="s">
        <v>213</v>
      </c>
      <c r="D75" s="171" t="s">
        <v>546</v>
      </c>
      <c r="E75" s="137" t="s">
        <v>422</v>
      </c>
      <c r="F75" s="132">
        <v>3500</v>
      </c>
      <c r="G75" s="132">
        <v>30000</v>
      </c>
      <c r="H75" s="148">
        <v>800000</v>
      </c>
      <c r="I75" s="151">
        <f t="shared" si="67"/>
        <v>0</v>
      </c>
      <c r="J75" s="139">
        <f t="shared" ref="J75:J120" si="127">IF(AA75&lt;=0,0,IF(C75="Straight",K75*AF$3,IF(C75="180° Curve",K75*AF$4,IF(C75="45° Curve",K75*AF$5,IF(C75="22.5° Curve",K75*AF$6)))))</f>
        <v>0</v>
      </c>
      <c r="K75" s="139">
        <f t="shared" si="73"/>
        <v>0</v>
      </c>
      <c r="L75" s="133">
        <f t="shared" si="81"/>
        <v>0</v>
      </c>
      <c r="M75" s="80">
        <f t="shared" ref="M75:M106" si="128">IF((K75-$D$6)&gt;0,(K75-$D$6)/($D$5-$D$6),0)</f>
        <v>0</v>
      </c>
      <c r="N75" s="322">
        <f t="shared" si="68"/>
        <v>0</v>
      </c>
      <c r="O75" s="323">
        <f t="shared" si="74"/>
        <v>0</v>
      </c>
      <c r="P75" s="323">
        <f t="shared" si="74"/>
        <v>0</v>
      </c>
      <c r="Q75" s="324">
        <f t="shared" si="72"/>
        <v>5</v>
      </c>
      <c r="R75"/>
      <c r="S75" s="424">
        <f t="shared" si="44"/>
        <v>0</v>
      </c>
      <c r="T75" s="77">
        <f t="shared" si="45"/>
        <v>0</v>
      </c>
      <c r="U75" s="77">
        <f t="shared" si="82"/>
        <v>0</v>
      </c>
      <c r="V75" s="75">
        <f>'Project description'!$I$6</f>
        <v>1.79</v>
      </c>
      <c r="W75" s="75">
        <f>VLOOKUP(C75,'Project description'!$H$21:$I$24,2,0)</f>
        <v>40000</v>
      </c>
      <c r="X75" s="74">
        <f t="shared" si="46"/>
        <v>0</v>
      </c>
      <c r="Y75" s="144">
        <f t="shared" si="83"/>
        <v>0</v>
      </c>
      <c r="Z75" s="76">
        <f t="shared" si="84"/>
        <v>0</v>
      </c>
      <c r="AA75" s="76">
        <f t="shared" si="84"/>
        <v>0</v>
      </c>
      <c r="AB75" s="76">
        <f t="shared" si="84"/>
        <v>0</v>
      </c>
      <c r="AC75" s="66">
        <f t="shared" si="85"/>
        <v>0</v>
      </c>
      <c r="AD75" s="67" t="str">
        <f t="shared" si="86"/>
        <v>AccelReached</v>
      </c>
      <c r="AE75" s="66">
        <f t="shared" si="87"/>
        <v>0</v>
      </c>
      <c r="AF75" s="68">
        <f t="shared" si="88"/>
        <v>0</v>
      </c>
      <c r="AG75" s="61">
        <f t="shared" si="89"/>
        <v>0</v>
      </c>
      <c r="AH75" s="62">
        <f t="shared" si="90"/>
        <v>0</v>
      </c>
      <c r="AI75" s="61">
        <f t="shared" si="91"/>
        <v>0</v>
      </c>
      <c r="AJ75" s="61">
        <f t="shared" si="92"/>
        <v>0</v>
      </c>
      <c r="AK75" s="69" t="str">
        <f t="shared" si="93"/>
        <v>AccelLimited</v>
      </c>
      <c r="AL75" s="61">
        <f t="shared" si="94"/>
        <v>0</v>
      </c>
      <c r="AM75" s="71">
        <f t="shared" si="95"/>
        <v>0</v>
      </c>
      <c r="AN75" s="64">
        <f t="shared" si="96"/>
        <v>0</v>
      </c>
      <c r="AO75" s="72">
        <f t="shared" si="97"/>
        <v>0</v>
      </c>
      <c r="AP75" s="79">
        <f t="shared" si="98"/>
        <v>0</v>
      </c>
      <c r="AQ75" s="76">
        <f t="shared" si="99"/>
        <v>0</v>
      </c>
      <c r="AR75"/>
      <c r="AS75" s="115">
        <v>0</v>
      </c>
      <c r="AT75"/>
      <c r="AU75"/>
      <c r="AV75" s="118">
        <f t="shared" si="70"/>
        <v>5</v>
      </c>
      <c r="AW75" s="117">
        <f t="shared" si="100"/>
        <v>0</v>
      </c>
      <c r="AX75" s="113">
        <f t="shared" si="101"/>
        <v>0</v>
      </c>
      <c r="AY75" s="113">
        <f t="shared" si="102"/>
        <v>0</v>
      </c>
      <c r="AZ75" s="118">
        <f t="shared" si="103"/>
        <v>5</v>
      </c>
      <c r="BA75" s="114">
        <f t="shared" si="104"/>
        <v>0</v>
      </c>
      <c r="BB75" s="113">
        <f t="shared" si="105"/>
        <v>0</v>
      </c>
      <c r="BC75" s="113">
        <f t="shared" si="106"/>
        <v>0</v>
      </c>
      <c r="BD75" s="118">
        <f t="shared" si="107"/>
        <v>5</v>
      </c>
      <c r="BE75" s="117">
        <f t="shared" si="108"/>
        <v>0</v>
      </c>
      <c r="BF75" s="113">
        <f t="shared" si="109"/>
        <v>0</v>
      </c>
      <c r="BG75" s="113">
        <f t="shared" si="110"/>
        <v>0</v>
      </c>
      <c r="BH75" s="118">
        <f t="shared" si="111"/>
        <v>5</v>
      </c>
      <c r="BI75" s="117">
        <f t="shared" si="112"/>
        <v>0</v>
      </c>
      <c r="BJ75" s="113">
        <f t="shared" si="113"/>
        <v>0</v>
      </c>
      <c r="BK75" s="113">
        <f t="shared" si="113"/>
        <v>0</v>
      </c>
      <c r="BL75" s="118">
        <f t="shared" si="114"/>
        <v>5</v>
      </c>
      <c r="BM75" s="117">
        <f t="shared" si="115"/>
        <v>0</v>
      </c>
      <c r="BN75" s="113">
        <f t="shared" si="116"/>
        <v>0</v>
      </c>
      <c r="BO75" s="113">
        <f t="shared" si="117"/>
        <v>0</v>
      </c>
      <c r="BP75" s="118">
        <f t="shared" si="118"/>
        <v>5</v>
      </c>
      <c r="BQ75" s="117">
        <f t="shared" si="119"/>
        <v>0</v>
      </c>
      <c r="BR75" s="113">
        <f t="shared" si="120"/>
        <v>0</v>
      </c>
      <c r="BS75" s="113">
        <f t="shared" si="121"/>
        <v>0</v>
      </c>
      <c r="BT75" s="118">
        <f t="shared" si="122"/>
        <v>5</v>
      </c>
      <c r="BU75" s="117">
        <f t="shared" si="123"/>
        <v>0</v>
      </c>
      <c r="BV75" s="113">
        <f t="shared" si="124"/>
        <v>0</v>
      </c>
      <c r="BW75" s="113">
        <f t="shared" si="125"/>
        <v>0</v>
      </c>
      <c r="BX75" s="118">
        <f t="shared" si="126"/>
        <v>5</v>
      </c>
      <c r="BY75"/>
      <c r="BZ75"/>
      <c r="CA75" s="114">
        <f t="shared" si="54"/>
        <v>5</v>
      </c>
      <c r="CB75" s="114">
        <f t="shared" si="55"/>
        <v>0</v>
      </c>
      <c r="CC75" s="114">
        <f t="shared" si="55"/>
        <v>0</v>
      </c>
      <c r="CD75" s="114">
        <f t="shared" si="55"/>
        <v>0</v>
      </c>
      <c r="CE75" s="114"/>
      <c r="CF75" s="114">
        <v>9</v>
      </c>
      <c r="CG75" s="113">
        <v>1</v>
      </c>
      <c r="CH75" s="113">
        <f t="shared" si="80"/>
        <v>2</v>
      </c>
      <c r="CI75" s="113">
        <f t="shared" si="80"/>
        <v>3</v>
      </c>
      <c r="CJ75" s="113">
        <f t="shared" si="80"/>
        <v>4</v>
      </c>
      <c r="CX75" s="88"/>
      <c r="CY75" s="88"/>
      <c r="CZ75" s="88"/>
      <c r="DA75" s="88"/>
      <c r="DB75" s="88"/>
      <c r="DC75" s="40"/>
      <c r="DD75" s="88"/>
    </row>
    <row r="76" spans="1:108" ht="13.8" thickBot="1" x14ac:dyDescent="0.3">
      <c r="A76" s="487">
        <v>0</v>
      </c>
      <c r="B76" s="307">
        <v>0</v>
      </c>
      <c r="C76" s="309" t="s">
        <v>213</v>
      </c>
      <c r="D76" s="308" t="s">
        <v>546</v>
      </c>
      <c r="E76" s="310" t="s">
        <v>422</v>
      </c>
      <c r="F76" s="311">
        <v>3500</v>
      </c>
      <c r="G76" s="311">
        <v>30000</v>
      </c>
      <c r="H76" s="312">
        <v>800000</v>
      </c>
      <c r="I76" s="313">
        <f t="shared" si="67"/>
        <v>0</v>
      </c>
      <c r="J76" s="314">
        <f t="shared" si="127"/>
        <v>0</v>
      </c>
      <c r="K76" s="139">
        <f t="shared" si="73"/>
        <v>0</v>
      </c>
      <c r="L76" s="133">
        <f t="shared" si="81"/>
        <v>0</v>
      </c>
      <c r="M76" s="80">
        <f t="shared" si="128"/>
        <v>0</v>
      </c>
      <c r="N76" s="319">
        <f t="shared" si="68"/>
        <v>0</v>
      </c>
      <c r="O76" s="320">
        <f t="shared" si="74"/>
        <v>0</v>
      </c>
      <c r="P76" s="320">
        <f t="shared" si="74"/>
        <v>0</v>
      </c>
      <c r="Q76" s="321">
        <f t="shared" si="72"/>
        <v>5</v>
      </c>
      <c r="R76"/>
      <c r="S76" s="424">
        <f t="shared" ref="S76:S120" si="129">IF(B76&gt;0,IF((4/B76)*(A76/2)&lt;4000,(4/B76)*(A76/2),4000),0)</f>
        <v>0</v>
      </c>
      <c r="T76" s="77">
        <f t="shared" ref="T76:T120" si="130">IF(B76&gt;0,IF((4/B76)*S76&lt;W76,(4/B76)*S76,W76),0)</f>
        <v>0</v>
      </c>
      <c r="U76" s="77">
        <f t="shared" si="82"/>
        <v>0</v>
      </c>
      <c r="V76" s="75">
        <f>'Project description'!$I$6</f>
        <v>1.79</v>
      </c>
      <c r="W76" s="75">
        <f>VLOOKUP(C76,'Project description'!$H$21:$I$24,2,0)</f>
        <v>40000</v>
      </c>
      <c r="X76" s="74">
        <f t="shared" ref="X76:X120" si="131">A76</f>
        <v>0</v>
      </c>
      <c r="Y76" s="144">
        <f t="shared" si="83"/>
        <v>0</v>
      </c>
      <c r="Z76" s="76">
        <f t="shared" si="84"/>
        <v>0</v>
      </c>
      <c r="AA76" s="76">
        <f t="shared" si="84"/>
        <v>0</v>
      </c>
      <c r="AB76" s="76">
        <f t="shared" si="84"/>
        <v>0</v>
      </c>
      <c r="AC76" s="66">
        <f t="shared" si="85"/>
        <v>0</v>
      </c>
      <c r="AD76" s="67" t="str">
        <f t="shared" si="86"/>
        <v>AccelReached</v>
      </c>
      <c r="AE76" s="66">
        <f t="shared" si="87"/>
        <v>0</v>
      </c>
      <c r="AF76" s="68">
        <f t="shared" si="88"/>
        <v>0</v>
      </c>
      <c r="AG76" s="61">
        <f t="shared" si="89"/>
        <v>0</v>
      </c>
      <c r="AH76" s="62">
        <f t="shared" si="90"/>
        <v>0</v>
      </c>
      <c r="AI76" s="61">
        <f t="shared" si="91"/>
        <v>0</v>
      </c>
      <c r="AJ76" s="61">
        <f t="shared" si="92"/>
        <v>0</v>
      </c>
      <c r="AK76" s="69" t="str">
        <f t="shared" si="93"/>
        <v>AccelLimited</v>
      </c>
      <c r="AL76" s="61">
        <f t="shared" si="94"/>
        <v>0</v>
      </c>
      <c r="AM76" s="71">
        <f t="shared" si="95"/>
        <v>0</v>
      </c>
      <c r="AN76" s="64">
        <f t="shared" si="96"/>
        <v>0</v>
      </c>
      <c r="AO76" s="72">
        <f t="shared" si="97"/>
        <v>0</v>
      </c>
      <c r="AP76" s="79">
        <f t="shared" si="98"/>
        <v>0</v>
      </c>
      <c r="AQ76" s="76">
        <f t="shared" si="99"/>
        <v>0</v>
      </c>
      <c r="AR76"/>
      <c r="AS76" s="115">
        <v>0</v>
      </c>
      <c r="AT76"/>
      <c r="AU76"/>
      <c r="AV76" s="118">
        <f t="shared" si="70"/>
        <v>5</v>
      </c>
      <c r="AW76" s="117">
        <f t="shared" si="100"/>
        <v>0</v>
      </c>
      <c r="AX76" s="113">
        <f t="shared" si="101"/>
        <v>0</v>
      </c>
      <c r="AY76" s="113">
        <f t="shared" si="102"/>
        <v>0</v>
      </c>
      <c r="AZ76" s="118">
        <f t="shared" si="103"/>
        <v>5</v>
      </c>
      <c r="BA76" s="114">
        <f t="shared" si="104"/>
        <v>0</v>
      </c>
      <c r="BB76" s="113">
        <f t="shared" si="105"/>
        <v>0</v>
      </c>
      <c r="BC76" s="113">
        <f t="shared" si="106"/>
        <v>0</v>
      </c>
      <c r="BD76" s="118">
        <f t="shared" si="107"/>
        <v>5</v>
      </c>
      <c r="BE76" s="117">
        <f t="shared" si="108"/>
        <v>0</v>
      </c>
      <c r="BF76" s="113">
        <f t="shared" si="109"/>
        <v>0</v>
      </c>
      <c r="BG76" s="113">
        <f t="shared" si="110"/>
        <v>0</v>
      </c>
      <c r="BH76" s="118">
        <f t="shared" si="111"/>
        <v>5</v>
      </c>
      <c r="BI76" s="117">
        <f t="shared" si="112"/>
        <v>0</v>
      </c>
      <c r="BJ76" s="113">
        <f t="shared" si="113"/>
        <v>0</v>
      </c>
      <c r="BK76" s="113">
        <f t="shared" si="113"/>
        <v>0</v>
      </c>
      <c r="BL76" s="118">
        <f t="shared" si="114"/>
        <v>5</v>
      </c>
      <c r="BM76" s="117">
        <f t="shared" si="115"/>
        <v>0</v>
      </c>
      <c r="BN76" s="113">
        <f t="shared" si="116"/>
        <v>0</v>
      </c>
      <c r="BO76" s="113">
        <f t="shared" si="117"/>
        <v>0</v>
      </c>
      <c r="BP76" s="118">
        <f t="shared" si="118"/>
        <v>5</v>
      </c>
      <c r="BQ76" s="117">
        <f t="shared" si="119"/>
        <v>0</v>
      </c>
      <c r="BR76" s="113">
        <f t="shared" si="120"/>
        <v>0</v>
      </c>
      <c r="BS76" s="113">
        <f t="shared" si="121"/>
        <v>0</v>
      </c>
      <c r="BT76" s="118">
        <f t="shared" si="122"/>
        <v>5</v>
      </c>
      <c r="BU76" s="117">
        <f t="shared" si="123"/>
        <v>0</v>
      </c>
      <c r="BV76" s="113">
        <f t="shared" si="124"/>
        <v>0</v>
      </c>
      <c r="BW76" s="113">
        <f t="shared" si="125"/>
        <v>0</v>
      </c>
      <c r="BX76" s="118">
        <f t="shared" si="126"/>
        <v>5</v>
      </c>
      <c r="BY76"/>
      <c r="BZ76"/>
      <c r="CA76" s="114">
        <f t="shared" ref="CA76:CA140" si="132">INDEX($AS$11:$BX$120,$CF76,CJ76)</f>
        <v>5</v>
      </c>
      <c r="CB76" s="114">
        <f t="shared" ref="CB76:CD140" si="133">INDEX($AS$11:$BX$120,$CF76,CG76)</f>
        <v>0</v>
      </c>
      <c r="CC76" s="114">
        <f t="shared" si="133"/>
        <v>0</v>
      </c>
      <c r="CD76" s="114">
        <f t="shared" si="133"/>
        <v>0</v>
      </c>
      <c r="CE76" s="114"/>
      <c r="CF76" s="114">
        <v>9</v>
      </c>
      <c r="CG76" s="113">
        <v>5</v>
      </c>
      <c r="CH76" s="113">
        <f t="shared" si="80"/>
        <v>6</v>
      </c>
      <c r="CI76" s="113">
        <f t="shared" si="80"/>
        <v>7</v>
      </c>
      <c r="CJ76" s="113">
        <f t="shared" si="80"/>
        <v>8</v>
      </c>
      <c r="CX76" s="88"/>
      <c r="CY76" s="88"/>
      <c r="CZ76" s="88"/>
      <c r="DA76" s="88"/>
      <c r="DB76" s="88"/>
      <c r="DC76" s="40"/>
      <c r="DD76" s="88"/>
    </row>
    <row r="77" spans="1:108" ht="13.8" thickBot="1" x14ac:dyDescent="0.3">
      <c r="A77" s="257">
        <v>0</v>
      </c>
      <c r="B77" s="41">
        <v>0</v>
      </c>
      <c r="C77" s="98" t="s">
        <v>213</v>
      </c>
      <c r="D77" s="171" t="s">
        <v>546</v>
      </c>
      <c r="E77" s="137" t="s">
        <v>422</v>
      </c>
      <c r="F77" s="132">
        <v>3500</v>
      </c>
      <c r="G77" s="132">
        <v>30000</v>
      </c>
      <c r="H77" s="148">
        <v>800000</v>
      </c>
      <c r="I77" s="151">
        <f t="shared" ref="I77:I120" si="134">4*AM77+2*AN77+AO77</f>
        <v>0</v>
      </c>
      <c r="J77" s="139">
        <f t="shared" si="127"/>
        <v>0</v>
      </c>
      <c r="K77" s="139">
        <f t="shared" si="73"/>
        <v>0</v>
      </c>
      <c r="L77" s="133">
        <f t="shared" si="81"/>
        <v>0</v>
      </c>
      <c r="M77" s="80">
        <f t="shared" si="128"/>
        <v>0</v>
      </c>
      <c r="N77" s="322">
        <f t="shared" ref="N77:N120" si="135">K77*K77*1.3*1.8+BB77/1000*J77</f>
        <v>0</v>
      </c>
      <c r="O77" s="323">
        <f t="shared" si="74"/>
        <v>0</v>
      </c>
      <c r="P77" s="323">
        <f t="shared" si="74"/>
        <v>0</v>
      </c>
      <c r="Q77" s="324">
        <f t="shared" si="72"/>
        <v>5</v>
      </c>
      <c r="R77"/>
      <c r="S77" s="424">
        <f t="shared" si="129"/>
        <v>0</v>
      </c>
      <c r="T77" s="77">
        <f t="shared" si="130"/>
        <v>0</v>
      </c>
      <c r="U77" s="77">
        <f t="shared" si="82"/>
        <v>0</v>
      </c>
      <c r="V77" s="75">
        <f>'Project description'!$I$6</f>
        <v>1.79</v>
      </c>
      <c r="W77" s="75">
        <f>VLOOKUP(C77,'Project description'!$H$21:$I$24,2,0)</f>
        <v>40000</v>
      </c>
      <c r="X77" s="74">
        <f t="shared" si="131"/>
        <v>0</v>
      </c>
      <c r="Y77" s="144">
        <f t="shared" si="83"/>
        <v>0</v>
      </c>
      <c r="Z77" s="76">
        <f t="shared" si="84"/>
        <v>0</v>
      </c>
      <c r="AA77" s="76">
        <f t="shared" si="84"/>
        <v>0</v>
      </c>
      <c r="AB77" s="76">
        <f t="shared" si="84"/>
        <v>0</v>
      </c>
      <c r="AC77" s="66">
        <f t="shared" si="85"/>
        <v>0</v>
      </c>
      <c r="AD77" s="67" t="str">
        <f t="shared" si="86"/>
        <v>AccelReached</v>
      </c>
      <c r="AE77" s="66">
        <f t="shared" si="87"/>
        <v>0</v>
      </c>
      <c r="AF77" s="68">
        <f t="shared" si="88"/>
        <v>0</v>
      </c>
      <c r="AG77" s="61">
        <f t="shared" si="89"/>
        <v>0</v>
      </c>
      <c r="AH77" s="62">
        <f t="shared" si="90"/>
        <v>0</v>
      </c>
      <c r="AI77" s="61">
        <f t="shared" si="91"/>
        <v>0</v>
      </c>
      <c r="AJ77" s="61">
        <f t="shared" si="92"/>
        <v>0</v>
      </c>
      <c r="AK77" s="69" t="str">
        <f t="shared" si="93"/>
        <v>AccelLimited</v>
      </c>
      <c r="AL77" s="61">
        <f t="shared" si="94"/>
        <v>0</v>
      </c>
      <c r="AM77" s="71">
        <f t="shared" si="95"/>
        <v>0</v>
      </c>
      <c r="AN77" s="64">
        <f t="shared" si="96"/>
        <v>0</v>
      </c>
      <c r="AO77" s="72">
        <f t="shared" si="97"/>
        <v>0</v>
      </c>
      <c r="AP77" s="79">
        <f t="shared" si="98"/>
        <v>0</v>
      </c>
      <c r="AQ77" s="76">
        <f t="shared" si="99"/>
        <v>0</v>
      </c>
      <c r="AR77"/>
      <c r="AS77" s="115">
        <v>0</v>
      </c>
      <c r="AT77"/>
      <c r="AU77"/>
      <c r="AV77" s="118">
        <f t="shared" ref="AV77:AV120" si="136">Q76</f>
        <v>5</v>
      </c>
      <c r="AW77" s="117">
        <f t="shared" si="100"/>
        <v>0</v>
      </c>
      <c r="AX77" s="113">
        <f t="shared" si="101"/>
        <v>0</v>
      </c>
      <c r="AY77" s="113">
        <f t="shared" si="102"/>
        <v>0</v>
      </c>
      <c r="AZ77" s="118">
        <f t="shared" si="103"/>
        <v>5</v>
      </c>
      <c r="BA77" s="114">
        <f t="shared" si="104"/>
        <v>0</v>
      </c>
      <c r="BB77" s="113">
        <f t="shared" si="105"/>
        <v>0</v>
      </c>
      <c r="BC77" s="113">
        <f t="shared" si="106"/>
        <v>0</v>
      </c>
      <c r="BD77" s="118">
        <f t="shared" si="107"/>
        <v>5</v>
      </c>
      <c r="BE77" s="117">
        <f t="shared" si="108"/>
        <v>0</v>
      </c>
      <c r="BF77" s="113">
        <f t="shared" si="109"/>
        <v>0</v>
      </c>
      <c r="BG77" s="113">
        <f t="shared" si="110"/>
        <v>0</v>
      </c>
      <c r="BH77" s="118">
        <f t="shared" si="111"/>
        <v>5</v>
      </c>
      <c r="BI77" s="117">
        <f t="shared" si="112"/>
        <v>0</v>
      </c>
      <c r="BJ77" s="113">
        <f t="shared" si="113"/>
        <v>0</v>
      </c>
      <c r="BK77" s="113">
        <f t="shared" si="113"/>
        <v>0</v>
      </c>
      <c r="BL77" s="118">
        <f t="shared" si="114"/>
        <v>5</v>
      </c>
      <c r="BM77" s="117">
        <f t="shared" si="115"/>
        <v>0</v>
      </c>
      <c r="BN77" s="113">
        <f t="shared" si="116"/>
        <v>0</v>
      </c>
      <c r="BO77" s="113">
        <f t="shared" si="117"/>
        <v>0</v>
      </c>
      <c r="BP77" s="118">
        <f t="shared" si="118"/>
        <v>5</v>
      </c>
      <c r="BQ77" s="117">
        <f t="shared" si="119"/>
        <v>0</v>
      </c>
      <c r="BR77" s="113">
        <f t="shared" si="120"/>
        <v>0</v>
      </c>
      <c r="BS77" s="113">
        <f t="shared" si="121"/>
        <v>0</v>
      </c>
      <c r="BT77" s="118">
        <f t="shared" si="122"/>
        <v>5</v>
      </c>
      <c r="BU77" s="117">
        <f t="shared" si="123"/>
        <v>0</v>
      </c>
      <c r="BV77" s="113">
        <f t="shared" si="124"/>
        <v>0</v>
      </c>
      <c r="BW77" s="113">
        <f t="shared" si="125"/>
        <v>0</v>
      </c>
      <c r="BX77" s="118">
        <f t="shared" si="126"/>
        <v>5</v>
      </c>
      <c r="BY77"/>
      <c r="BZ77"/>
      <c r="CA77" s="114">
        <f t="shared" si="132"/>
        <v>5</v>
      </c>
      <c r="CB77" s="114">
        <f t="shared" si="133"/>
        <v>0</v>
      </c>
      <c r="CC77" s="114">
        <f t="shared" si="133"/>
        <v>0</v>
      </c>
      <c r="CD77" s="114">
        <f t="shared" si="133"/>
        <v>0</v>
      </c>
      <c r="CE77" s="114"/>
      <c r="CF77" s="114">
        <v>9</v>
      </c>
      <c r="CG77" s="113">
        <v>9</v>
      </c>
      <c r="CH77" s="113">
        <f t="shared" si="80"/>
        <v>10</v>
      </c>
      <c r="CI77" s="113">
        <f t="shared" si="80"/>
        <v>11</v>
      </c>
      <c r="CJ77" s="113">
        <f t="shared" si="80"/>
        <v>12</v>
      </c>
      <c r="CX77" s="88"/>
      <c r="CY77" s="88"/>
      <c r="CZ77" s="88"/>
      <c r="DA77" s="88"/>
      <c r="DB77" s="88"/>
      <c r="DC77" s="40"/>
      <c r="DD77" s="88"/>
    </row>
    <row r="78" spans="1:108" ht="13.8" thickBot="1" x14ac:dyDescent="0.3">
      <c r="A78" s="487">
        <v>0</v>
      </c>
      <c r="B78" s="307">
        <v>0</v>
      </c>
      <c r="C78" s="309" t="s">
        <v>213</v>
      </c>
      <c r="D78" s="308" t="s">
        <v>546</v>
      </c>
      <c r="E78" s="310" t="s">
        <v>422</v>
      </c>
      <c r="F78" s="311">
        <v>3500</v>
      </c>
      <c r="G78" s="311">
        <v>30000</v>
      </c>
      <c r="H78" s="312">
        <v>800000</v>
      </c>
      <c r="I78" s="313">
        <f t="shared" si="134"/>
        <v>0</v>
      </c>
      <c r="J78" s="314">
        <f t="shared" si="127"/>
        <v>0</v>
      </c>
      <c r="K78" s="139">
        <f t="shared" si="73"/>
        <v>0</v>
      </c>
      <c r="L78" s="133">
        <f t="shared" si="81"/>
        <v>0</v>
      </c>
      <c r="M78" s="80">
        <f t="shared" si="128"/>
        <v>0</v>
      </c>
      <c r="N78" s="319">
        <f t="shared" si="135"/>
        <v>0</v>
      </c>
      <c r="O78" s="320">
        <f t="shared" si="74"/>
        <v>0</v>
      </c>
      <c r="P78" s="320">
        <f t="shared" si="74"/>
        <v>0</v>
      </c>
      <c r="Q78" s="321">
        <f t="shared" ref="Q78:Q120" si="137">Q77+I78</f>
        <v>5</v>
      </c>
      <c r="R78"/>
      <c r="S78" s="424">
        <f t="shared" si="129"/>
        <v>0</v>
      </c>
      <c r="T78" s="77">
        <f t="shared" si="130"/>
        <v>0</v>
      </c>
      <c r="U78" s="77">
        <f t="shared" si="82"/>
        <v>0</v>
      </c>
      <c r="V78" s="75">
        <f>'Project description'!$I$6</f>
        <v>1.79</v>
      </c>
      <c r="W78" s="75">
        <f>VLOOKUP(C78,'Project description'!$H$21:$I$24,2,0)</f>
        <v>40000</v>
      </c>
      <c r="X78" s="74">
        <f t="shared" si="131"/>
        <v>0</v>
      </c>
      <c r="Y78" s="144">
        <f t="shared" si="83"/>
        <v>0</v>
      </c>
      <c r="Z78" s="76">
        <f t="shared" si="84"/>
        <v>0</v>
      </c>
      <c r="AA78" s="76">
        <f t="shared" si="84"/>
        <v>0</v>
      </c>
      <c r="AB78" s="76">
        <f t="shared" si="84"/>
        <v>0</v>
      </c>
      <c r="AC78" s="66">
        <f t="shared" si="85"/>
        <v>0</v>
      </c>
      <c r="AD78" s="67" t="str">
        <f t="shared" si="86"/>
        <v>AccelReached</v>
      </c>
      <c r="AE78" s="66">
        <f t="shared" si="87"/>
        <v>0</v>
      </c>
      <c r="AF78" s="68">
        <f t="shared" si="88"/>
        <v>0</v>
      </c>
      <c r="AG78" s="61">
        <f t="shared" si="89"/>
        <v>0</v>
      </c>
      <c r="AH78" s="62">
        <f t="shared" si="90"/>
        <v>0</v>
      </c>
      <c r="AI78" s="61">
        <f t="shared" si="91"/>
        <v>0</v>
      </c>
      <c r="AJ78" s="61">
        <f t="shared" si="92"/>
        <v>0</v>
      </c>
      <c r="AK78" s="69" t="str">
        <f t="shared" si="93"/>
        <v>AccelLimited</v>
      </c>
      <c r="AL78" s="61">
        <f t="shared" si="94"/>
        <v>0</v>
      </c>
      <c r="AM78" s="71">
        <f t="shared" si="95"/>
        <v>0</v>
      </c>
      <c r="AN78" s="64">
        <f t="shared" si="96"/>
        <v>0</v>
      </c>
      <c r="AO78" s="72">
        <f t="shared" si="97"/>
        <v>0</v>
      </c>
      <c r="AP78" s="79">
        <f t="shared" si="98"/>
        <v>0</v>
      </c>
      <c r="AQ78" s="76">
        <f t="shared" si="99"/>
        <v>0</v>
      </c>
      <c r="AR78"/>
      <c r="AS78" s="115">
        <v>0</v>
      </c>
      <c r="AT78"/>
      <c r="AU78"/>
      <c r="AV78" s="118">
        <f t="shared" si="136"/>
        <v>5</v>
      </c>
      <c r="AW78" s="117">
        <f t="shared" si="100"/>
        <v>0</v>
      </c>
      <c r="AX78" s="113">
        <f t="shared" si="101"/>
        <v>0</v>
      </c>
      <c r="AY78" s="113">
        <f t="shared" si="102"/>
        <v>0</v>
      </c>
      <c r="AZ78" s="118">
        <f t="shared" si="103"/>
        <v>5</v>
      </c>
      <c r="BA78" s="114">
        <f t="shared" si="104"/>
        <v>0</v>
      </c>
      <c r="BB78" s="113">
        <f t="shared" si="105"/>
        <v>0</v>
      </c>
      <c r="BC78" s="113">
        <f t="shared" si="106"/>
        <v>0</v>
      </c>
      <c r="BD78" s="118">
        <f t="shared" si="107"/>
        <v>5</v>
      </c>
      <c r="BE78" s="117">
        <f t="shared" si="108"/>
        <v>0</v>
      </c>
      <c r="BF78" s="113">
        <f t="shared" si="109"/>
        <v>0</v>
      </c>
      <c r="BG78" s="113">
        <f t="shared" si="110"/>
        <v>0</v>
      </c>
      <c r="BH78" s="118">
        <f t="shared" si="111"/>
        <v>5</v>
      </c>
      <c r="BI78" s="117">
        <f t="shared" si="112"/>
        <v>0</v>
      </c>
      <c r="BJ78" s="113">
        <f t="shared" si="113"/>
        <v>0</v>
      </c>
      <c r="BK78" s="113">
        <f t="shared" si="113"/>
        <v>0</v>
      </c>
      <c r="BL78" s="118">
        <f t="shared" si="114"/>
        <v>5</v>
      </c>
      <c r="BM78" s="117">
        <f t="shared" si="115"/>
        <v>0</v>
      </c>
      <c r="BN78" s="113">
        <f t="shared" si="116"/>
        <v>0</v>
      </c>
      <c r="BO78" s="113">
        <f t="shared" si="117"/>
        <v>0</v>
      </c>
      <c r="BP78" s="118">
        <f t="shared" si="118"/>
        <v>5</v>
      </c>
      <c r="BQ78" s="117">
        <f t="shared" si="119"/>
        <v>0</v>
      </c>
      <c r="BR78" s="113">
        <f t="shared" si="120"/>
        <v>0</v>
      </c>
      <c r="BS78" s="113">
        <f t="shared" si="121"/>
        <v>0</v>
      </c>
      <c r="BT78" s="118">
        <f t="shared" si="122"/>
        <v>5</v>
      </c>
      <c r="BU78" s="117">
        <f t="shared" si="123"/>
        <v>0</v>
      </c>
      <c r="BV78" s="113">
        <f t="shared" si="124"/>
        <v>0</v>
      </c>
      <c r="BW78" s="113">
        <f t="shared" si="125"/>
        <v>0</v>
      </c>
      <c r="BX78" s="118">
        <f t="shared" si="126"/>
        <v>5</v>
      </c>
      <c r="BY78"/>
      <c r="BZ78"/>
      <c r="CA78" s="114">
        <f t="shared" si="132"/>
        <v>5</v>
      </c>
      <c r="CB78" s="114">
        <f t="shared" si="133"/>
        <v>0</v>
      </c>
      <c r="CC78" s="114">
        <f t="shared" si="133"/>
        <v>0</v>
      </c>
      <c r="CD78" s="114">
        <f t="shared" si="133"/>
        <v>0</v>
      </c>
      <c r="CE78" s="114"/>
      <c r="CF78" s="114">
        <v>9</v>
      </c>
      <c r="CG78" s="113">
        <v>13</v>
      </c>
      <c r="CH78" s="113">
        <f t="shared" si="80"/>
        <v>14</v>
      </c>
      <c r="CI78" s="113">
        <f t="shared" si="80"/>
        <v>15</v>
      </c>
      <c r="CJ78" s="113">
        <f t="shared" si="80"/>
        <v>16</v>
      </c>
      <c r="CX78" s="88"/>
      <c r="CY78" s="88"/>
      <c r="CZ78" s="88"/>
      <c r="DA78" s="88"/>
      <c r="DB78" s="88"/>
      <c r="DC78" s="40"/>
      <c r="DD78" s="88"/>
    </row>
    <row r="79" spans="1:108" ht="13.8" thickBot="1" x14ac:dyDescent="0.3">
      <c r="A79" s="257">
        <v>0</v>
      </c>
      <c r="B79" s="41">
        <v>0</v>
      </c>
      <c r="C79" s="98" t="s">
        <v>213</v>
      </c>
      <c r="D79" s="171" t="s">
        <v>546</v>
      </c>
      <c r="E79" s="137" t="s">
        <v>422</v>
      </c>
      <c r="F79" s="132">
        <v>3500</v>
      </c>
      <c r="G79" s="132">
        <v>30000</v>
      </c>
      <c r="H79" s="148">
        <v>800000</v>
      </c>
      <c r="I79" s="151">
        <f t="shared" si="134"/>
        <v>0</v>
      </c>
      <c r="J79" s="139">
        <f t="shared" si="127"/>
        <v>0</v>
      </c>
      <c r="K79" s="139">
        <f t="shared" si="73"/>
        <v>0</v>
      </c>
      <c r="L79" s="133">
        <f t="shared" si="81"/>
        <v>0</v>
      </c>
      <c r="M79" s="80">
        <f t="shared" si="128"/>
        <v>0</v>
      </c>
      <c r="N79" s="322">
        <f t="shared" si="135"/>
        <v>0</v>
      </c>
      <c r="O79" s="323">
        <f t="shared" si="74"/>
        <v>0</v>
      </c>
      <c r="P79" s="323">
        <f t="shared" si="74"/>
        <v>0</v>
      </c>
      <c r="Q79" s="324">
        <f t="shared" si="137"/>
        <v>5</v>
      </c>
      <c r="R79"/>
      <c r="S79" s="424">
        <f t="shared" si="129"/>
        <v>0</v>
      </c>
      <c r="T79" s="77">
        <f t="shared" si="130"/>
        <v>0</v>
      </c>
      <c r="U79" s="77">
        <f t="shared" si="82"/>
        <v>0</v>
      </c>
      <c r="V79" s="75">
        <f>'Project description'!$I$6</f>
        <v>1.79</v>
      </c>
      <c r="W79" s="75">
        <f>VLOOKUP(C79,'Project description'!$H$21:$I$24,2,0)</f>
        <v>40000</v>
      </c>
      <c r="X79" s="74">
        <f t="shared" si="131"/>
        <v>0</v>
      </c>
      <c r="Y79" s="144">
        <f t="shared" si="83"/>
        <v>0</v>
      </c>
      <c r="Z79" s="76">
        <f t="shared" si="84"/>
        <v>0</v>
      </c>
      <c r="AA79" s="76">
        <f t="shared" si="84"/>
        <v>0</v>
      </c>
      <c r="AB79" s="76">
        <f t="shared" si="84"/>
        <v>0</v>
      </c>
      <c r="AC79" s="66">
        <f t="shared" si="85"/>
        <v>0</v>
      </c>
      <c r="AD79" s="67" t="str">
        <f t="shared" si="86"/>
        <v>AccelReached</v>
      </c>
      <c r="AE79" s="66">
        <f t="shared" si="87"/>
        <v>0</v>
      </c>
      <c r="AF79" s="68">
        <f t="shared" si="88"/>
        <v>0</v>
      </c>
      <c r="AG79" s="61">
        <f t="shared" si="89"/>
        <v>0</v>
      </c>
      <c r="AH79" s="62">
        <f t="shared" si="90"/>
        <v>0</v>
      </c>
      <c r="AI79" s="61">
        <f t="shared" si="91"/>
        <v>0</v>
      </c>
      <c r="AJ79" s="61">
        <f t="shared" si="92"/>
        <v>0</v>
      </c>
      <c r="AK79" s="69" t="str">
        <f t="shared" si="93"/>
        <v>AccelLimited</v>
      </c>
      <c r="AL79" s="61">
        <f t="shared" si="94"/>
        <v>0</v>
      </c>
      <c r="AM79" s="71">
        <f t="shared" si="95"/>
        <v>0</v>
      </c>
      <c r="AN79" s="64">
        <f t="shared" si="96"/>
        <v>0</v>
      </c>
      <c r="AO79" s="72">
        <f t="shared" si="97"/>
        <v>0</v>
      </c>
      <c r="AP79" s="79">
        <f t="shared" si="98"/>
        <v>0</v>
      </c>
      <c r="AQ79" s="76">
        <f t="shared" si="99"/>
        <v>0</v>
      </c>
      <c r="AR79"/>
      <c r="AS79" s="115">
        <v>0</v>
      </c>
      <c r="AT79"/>
      <c r="AU79"/>
      <c r="AV79" s="118">
        <f t="shared" si="136"/>
        <v>5</v>
      </c>
      <c r="AW79" s="117">
        <f t="shared" si="100"/>
        <v>0</v>
      </c>
      <c r="AX79" s="113">
        <f t="shared" si="101"/>
        <v>0</v>
      </c>
      <c r="AY79" s="113">
        <f t="shared" si="102"/>
        <v>0</v>
      </c>
      <c r="AZ79" s="118">
        <f t="shared" si="103"/>
        <v>5</v>
      </c>
      <c r="BA79" s="114">
        <f t="shared" si="104"/>
        <v>0</v>
      </c>
      <c r="BB79" s="113">
        <f t="shared" si="105"/>
        <v>0</v>
      </c>
      <c r="BC79" s="113">
        <f t="shared" si="106"/>
        <v>0</v>
      </c>
      <c r="BD79" s="118">
        <f t="shared" si="107"/>
        <v>5</v>
      </c>
      <c r="BE79" s="117">
        <f t="shared" si="108"/>
        <v>0</v>
      </c>
      <c r="BF79" s="113">
        <f t="shared" si="109"/>
        <v>0</v>
      </c>
      <c r="BG79" s="113">
        <f t="shared" si="110"/>
        <v>0</v>
      </c>
      <c r="BH79" s="118">
        <f t="shared" si="111"/>
        <v>5</v>
      </c>
      <c r="BI79" s="117">
        <f t="shared" si="112"/>
        <v>0</v>
      </c>
      <c r="BJ79" s="113">
        <f t="shared" si="113"/>
        <v>0</v>
      </c>
      <c r="BK79" s="113">
        <f t="shared" si="113"/>
        <v>0</v>
      </c>
      <c r="BL79" s="118">
        <f t="shared" si="114"/>
        <v>5</v>
      </c>
      <c r="BM79" s="117">
        <f t="shared" si="115"/>
        <v>0</v>
      </c>
      <c r="BN79" s="113">
        <f t="shared" si="116"/>
        <v>0</v>
      </c>
      <c r="BO79" s="113">
        <f t="shared" si="117"/>
        <v>0</v>
      </c>
      <c r="BP79" s="118">
        <f t="shared" si="118"/>
        <v>5</v>
      </c>
      <c r="BQ79" s="117">
        <f t="shared" si="119"/>
        <v>0</v>
      </c>
      <c r="BR79" s="113">
        <f t="shared" si="120"/>
        <v>0</v>
      </c>
      <c r="BS79" s="113">
        <f t="shared" si="121"/>
        <v>0</v>
      </c>
      <c r="BT79" s="118">
        <f t="shared" si="122"/>
        <v>5</v>
      </c>
      <c r="BU79" s="117">
        <f t="shared" si="123"/>
        <v>0</v>
      </c>
      <c r="BV79" s="113">
        <f t="shared" si="124"/>
        <v>0</v>
      </c>
      <c r="BW79" s="113">
        <f t="shared" si="125"/>
        <v>0</v>
      </c>
      <c r="BX79" s="118">
        <f t="shared" si="126"/>
        <v>5</v>
      </c>
      <c r="BY79"/>
      <c r="BZ79"/>
      <c r="CA79" s="114">
        <f t="shared" si="132"/>
        <v>5</v>
      </c>
      <c r="CB79" s="114">
        <f t="shared" si="133"/>
        <v>0</v>
      </c>
      <c r="CC79" s="114">
        <f t="shared" si="133"/>
        <v>0</v>
      </c>
      <c r="CD79" s="114">
        <f t="shared" si="133"/>
        <v>0</v>
      </c>
      <c r="CE79" s="114"/>
      <c r="CF79" s="114">
        <v>9</v>
      </c>
      <c r="CG79" s="113">
        <v>17</v>
      </c>
      <c r="CH79" s="113">
        <f t="shared" si="80"/>
        <v>18</v>
      </c>
      <c r="CI79" s="113">
        <f t="shared" si="80"/>
        <v>19</v>
      </c>
      <c r="CJ79" s="113">
        <f t="shared" si="80"/>
        <v>20</v>
      </c>
      <c r="CX79" s="88"/>
      <c r="CY79" s="88"/>
      <c r="CZ79" s="88"/>
      <c r="DA79" s="88"/>
      <c r="DB79" s="88"/>
      <c r="DC79" s="40"/>
      <c r="DD79" s="88"/>
    </row>
    <row r="80" spans="1:108" ht="13.8" thickBot="1" x14ac:dyDescent="0.3">
      <c r="A80" s="487">
        <v>0</v>
      </c>
      <c r="B80" s="307">
        <v>0</v>
      </c>
      <c r="C80" s="309" t="s">
        <v>213</v>
      </c>
      <c r="D80" s="308" t="s">
        <v>546</v>
      </c>
      <c r="E80" s="310" t="s">
        <v>422</v>
      </c>
      <c r="F80" s="311">
        <v>3500</v>
      </c>
      <c r="G80" s="311">
        <v>30000</v>
      </c>
      <c r="H80" s="312">
        <v>800000</v>
      </c>
      <c r="I80" s="313">
        <f t="shared" si="134"/>
        <v>0</v>
      </c>
      <c r="J80" s="314">
        <f t="shared" si="127"/>
        <v>0</v>
      </c>
      <c r="K80" s="139">
        <f t="shared" si="73"/>
        <v>0</v>
      </c>
      <c r="L80" s="133">
        <f t="shared" si="81"/>
        <v>0</v>
      </c>
      <c r="M80" s="80">
        <f t="shared" si="128"/>
        <v>0</v>
      </c>
      <c r="N80" s="319">
        <f t="shared" si="135"/>
        <v>0</v>
      </c>
      <c r="O80" s="320">
        <f t="shared" si="74"/>
        <v>0</v>
      </c>
      <c r="P80" s="320">
        <f t="shared" si="74"/>
        <v>0</v>
      </c>
      <c r="Q80" s="321">
        <f t="shared" si="137"/>
        <v>5</v>
      </c>
      <c r="R80"/>
      <c r="S80" s="424">
        <f t="shared" si="129"/>
        <v>0</v>
      </c>
      <c r="T80" s="77">
        <f t="shared" si="130"/>
        <v>0</v>
      </c>
      <c r="U80" s="77">
        <f t="shared" si="82"/>
        <v>0</v>
      </c>
      <c r="V80" s="75">
        <f>'Project description'!$I$6</f>
        <v>1.79</v>
      </c>
      <c r="W80" s="75">
        <f>VLOOKUP(C80,'Project description'!$H$21:$I$24,2,0)</f>
        <v>40000</v>
      </c>
      <c r="X80" s="74">
        <f t="shared" si="131"/>
        <v>0</v>
      </c>
      <c r="Y80" s="144">
        <f t="shared" si="83"/>
        <v>0</v>
      </c>
      <c r="Z80" s="76">
        <f t="shared" si="84"/>
        <v>0</v>
      </c>
      <c r="AA80" s="76">
        <f t="shared" si="84"/>
        <v>0</v>
      </c>
      <c r="AB80" s="76">
        <f t="shared" si="84"/>
        <v>0</v>
      </c>
      <c r="AC80" s="66">
        <f t="shared" si="85"/>
        <v>0</v>
      </c>
      <c r="AD80" s="67" t="str">
        <f t="shared" si="86"/>
        <v>AccelReached</v>
      </c>
      <c r="AE80" s="66">
        <f t="shared" si="87"/>
        <v>0</v>
      </c>
      <c r="AF80" s="68">
        <f t="shared" si="88"/>
        <v>0</v>
      </c>
      <c r="AG80" s="61">
        <f t="shared" si="89"/>
        <v>0</v>
      </c>
      <c r="AH80" s="62">
        <f t="shared" si="90"/>
        <v>0</v>
      </c>
      <c r="AI80" s="61">
        <f t="shared" si="91"/>
        <v>0</v>
      </c>
      <c r="AJ80" s="61">
        <f t="shared" si="92"/>
        <v>0</v>
      </c>
      <c r="AK80" s="69" t="str">
        <f t="shared" si="93"/>
        <v>AccelLimited</v>
      </c>
      <c r="AL80" s="61">
        <f t="shared" si="94"/>
        <v>0</v>
      </c>
      <c r="AM80" s="71">
        <f t="shared" si="95"/>
        <v>0</v>
      </c>
      <c r="AN80" s="64">
        <f t="shared" si="96"/>
        <v>0</v>
      </c>
      <c r="AO80" s="72">
        <f t="shared" si="97"/>
        <v>0</v>
      </c>
      <c r="AP80" s="79">
        <f t="shared" si="98"/>
        <v>0</v>
      </c>
      <c r="AQ80" s="76">
        <f t="shared" si="99"/>
        <v>0</v>
      </c>
      <c r="AR80"/>
      <c r="AS80" s="115">
        <v>0</v>
      </c>
      <c r="AT80"/>
      <c r="AU80"/>
      <c r="AV80" s="118">
        <f t="shared" si="136"/>
        <v>5</v>
      </c>
      <c r="AW80" s="117">
        <f t="shared" si="100"/>
        <v>0</v>
      </c>
      <c r="AX80" s="113">
        <f t="shared" si="101"/>
        <v>0</v>
      </c>
      <c r="AY80" s="113">
        <f t="shared" si="102"/>
        <v>0</v>
      </c>
      <c r="AZ80" s="118">
        <f t="shared" si="103"/>
        <v>5</v>
      </c>
      <c r="BA80" s="114">
        <f t="shared" si="104"/>
        <v>0</v>
      </c>
      <c r="BB80" s="113">
        <f t="shared" si="105"/>
        <v>0</v>
      </c>
      <c r="BC80" s="113">
        <f t="shared" si="106"/>
        <v>0</v>
      </c>
      <c r="BD80" s="118">
        <f t="shared" si="107"/>
        <v>5</v>
      </c>
      <c r="BE80" s="117">
        <f t="shared" si="108"/>
        <v>0</v>
      </c>
      <c r="BF80" s="113">
        <f t="shared" si="109"/>
        <v>0</v>
      </c>
      <c r="BG80" s="113">
        <f t="shared" si="110"/>
        <v>0</v>
      </c>
      <c r="BH80" s="118">
        <f t="shared" si="111"/>
        <v>5</v>
      </c>
      <c r="BI80" s="117">
        <f t="shared" si="112"/>
        <v>0</v>
      </c>
      <c r="BJ80" s="113">
        <f t="shared" si="113"/>
        <v>0</v>
      </c>
      <c r="BK80" s="113">
        <f t="shared" si="113"/>
        <v>0</v>
      </c>
      <c r="BL80" s="118">
        <f t="shared" si="114"/>
        <v>5</v>
      </c>
      <c r="BM80" s="117">
        <f t="shared" si="115"/>
        <v>0</v>
      </c>
      <c r="BN80" s="113">
        <f t="shared" si="116"/>
        <v>0</v>
      </c>
      <c r="BO80" s="113">
        <f t="shared" si="117"/>
        <v>0</v>
      </c>
      <c r="BP80" s="118">
        <f t="shared" si="118"/>
        <v>5</v>
      </c>
      <c r="BQ80" s="117">
        <f t="shared" si="119"/>
        <v>0</v>
      </c>
      <c r="BR80" s="113">
        <f t="shared" si="120"/>
        <v>0</v>
      </c>
      <c r="BS80" s="113">
        <f t="shared" si="121"/>
        <v>0</v>
      </c>
      <c r="BT80" s="118">
        <f t="shared" si="122"/>
        <v>5</v>
      </c>
      <c r="BU80" s="117">
        <f t="shared" si="123"/>
        <v>0</v>
      </c>
      <c r="BV80" s="113">
        <f t="shared" si="124"/>
        <v>0</v>
      </c>
      <c r="BW80" s="113">
        <f t="shared" si="125"/>
        <v>0</v>
      </c>
      <c r="BX80" s="118">
        <f t="shared" si="126"/>
        <v>5</v>
      </c>
      <c r="BY80"/>
      <c r="BZ80"/>
      <c r="CA80" s="114">
        <f t="shared" si="132"/>
        <v>5</v>
      </c>
      <c r="CB80" s="114">
        <f t="shared" si="133"/>
        <v>0</v>
      </c>
      <c r="CC80" s="114">
        <f t="shared" si="133"/>
        <v>0</v>
      </c>
      <c r="CD80" s="114">
        <f t="shared" si="133"/>
        <v>0</v>
      </c>
      <c r="CE80" s="114"/>
      <c r="CF80" s="114">
        <v>9</v>
      </c>
      <c r="CG80" s="113">
        <v>21</v>
      </c>
      <c r="CH80" s="113">
        <f t="shared" si="80"/>
        <v>22</v>
      </c>
      <c r="CI80" s="113">
        <f t="shared" si="80"/>
        <v>23</v>
      </c>
      <c r="CJ80" s="113">
        <f t="shared" si="80"/>
        <v>24</v>
      </c>
      <c r="CX80" s="88"/>
      <c r="CY80" s="88"/>
      <c r="CZ80" s="88"/>
      <c r="DA80" s="88"/>
      <c r="DB80" s="88"/>
      <c r="DC80" s="40"/>
      <c r="DD80" s="88"/>
    </row>
    <row r="81" spans="1:108" ht="13.8" thickBot="1" x14ac:dyDescent="0.3">
      <c r="A81" s="257">
        <v>0</v>
      </c>
      <c r="B81" s="41">
        <v>0</v>
      </c>
      <c r="C81" s="98" t="s">
        <v>213</v>
      </c>
      <c r="D81" s="171" t="s">
        <v>546</v>
      </c>
      <c r="E81" s="137" t="s">
        <v>422</v>
      </c>
      <c r="F81" s="132">
        <v>3500</v>
      </c>
      <c r="G81" s="132">
        <v>30000</v>
      </c>
      <c r="H81" s="148">
        <v>800000</v>
      </c>
      <c r="I81" s="151">
        <f t="shared" si="134"/>
        <v>0</v>
      </c>
      <c r="J81" s="139">
        <f t="shared" si="127"/>
        <v>0</v>
      </c>
      <c r="K81" s="139">
        <f t="shared" si="73"/>
        <v>0</v>
      </c>
      <c r="L81" s="133">
        <f t="shared" si="81"/>
        <v>0</v>
      </c>
      <c r="M81" s="80">
        <f t="shared" si="128"/>
        <v>0</v>
      </c>
      <c r="N81" s="322">
        <f t="shared" si="135"/>
        <v>0</v>
      </c>
      <c r="O81" s="323">
        <f t="shared" si="74"/>
        <v>0</v>
      </c>
      <c r="P81" s="323">
        <f t="shared" si="74"/>
        <v>0</v>
      </c>
      <c r="Q81" s="324">
        <f t="shared" si="137"/>
        <v>5</v>
      </c>
      <c r="R81"/>
      <c r="S81" s="424">
        <f t="shared" si="129"/>
        <v>0</v>
      </c>
      <c r="T81" s="77">
        <f t="shared" si="130"/>
        <v>0</v>
      </c>
      <c r="U81" s="77">
        <f t="shared" si="82"/>
        <v>0</v>
      </c>
      <c r="V81" s="75">
        <f>'Project description'!$I$6</f>
        <v>1.79</v>
      </c>
      <c r="W81" s="75">
        <f>VLOOKUP(C81,'Project description'!$H$21:$I$24,2,0)</f>
        <v>40000</v>
      </c>
      <c r="X81" s="74">
        <f t="shared" si="131"/>
        <v>0</v>
      </c>
      <c r="Y81" s="144">
        <f t="shared" si="83"/>
        <v>0</v>
      </c>
      <c r="Z81" s="76">
        <f t="shared" si="84"/>
        <v>0</v>
      </c>
      <c r="AA81" s="76">
        <f t="shared" si="84"/>
        <v>0</v>
      </c>
      <c r="AB81" s="76">
        <f t="shared" si="84"/>
        <v>0</v>
      </c>
      <c r="AC81" s="66">
        <f t="shared" si="85"/>
        <v>0</v>
      </c>
      <c r="AD81" s="67" t="str">
        <f t="shared" si="86"/>
        <v>AccelReached</v>
      </c>
      <c r="AE81" s="66">
        <f t="shared" si="87"/>
        <v>0</v>
      </c>
      <c r="AF81" s="68">
        <f t="shared" si="88"/>
        <v>0</v>
      </c>
      <c r="AG81" s="61">
        <f t="shared" si="89"/>
        <v>0</v>
      </c>
      <c r="AH81" s="62">
        <f t="shared" si="90"/>
        <v>0</v>
      </c>
      <c r="AI81" s="61">
        <f t="shared" si="91"/>
        <v>0</v>
      </c>
      <c r="AJ81" s="61">
        <f t="shared" si="92"/>
        <v>0</v>
      </c>
      <c r="AK81" s="69" t="str">
        <f t="shared" si="93"/>
        <v>AccelLimited</v>
      </c>
      <c r="AL81" s="61">
        <f t="shared" si="94"/>
        <v>0</v>
      </c>
      <c r="AM81" s="71">
        <f t="shared" si="95"/>
        <v>0</v>
      </c>
      <c r="AN81" s="64">
        <f t="shared" si="96"/>
        <v>0</v>
      </c>
      <c r="AO81" s="72">
        <f t="shared" si="97"/>
        <v>0</v>
      </c>
      <c r="AP81" s="79">
        <f t="shared" si="98"/>
        <v>0</v>
      </c>
      <c r="AQ81" s="76">
        <f t="shared" si="99"/>
        <v>0</v>
      </c>
      <c r="AR81"/>
      <c r="AS81" s="115">
        <v>0</v>
      </c>
      <c r="AT81"/>
      <c r="AU81"/>
      <c r="AV81" s="118">
        <f t="shared" si="136"/>
        <v>5</v>
      </c>
      <c r="AW81" s="117">
        <f t="shared" si="100"/>
        <v>0</v>
      </c>
      <c r="AX81" s="113">
        <f t="shared" si="101"/>
        <v>0</v>
      </c>
      <c r="AY81" s="113">
        <f t="shared" si="102"/>
        <v>0</v>
      </c>
      <c r="AZ81" s="118">
        <f t="shared" si="103"/>
        <v>5</v>
      </c>
      <c r="BA81" s="114">
        <f t="shared" si="104"/>
        <v>0</v>
      </c>
      <c r="BB81" s="113">
        <f t="shared" si="105"/>
        <v>0</v>
      </c>
      <c r="BC81" s="113">
        <f t="shared" si="106"/>
        <v>0</v>
      </c>
      <c r="BD81" s="118">
        <f t="shared" si="107"/>
        <v>5</v>
      </c>
      <c r="BE81" s="117">
        <f t="shared" si="108"/>
        <v>0</v>
      </c>
      <c r="BF81" s="113">
        <f t="shared" si="109"/>
        <v>0</v>
      </c>
      <c r="BG81" s="113">
        <f t="shared" si="110"/>
        <v>0</v>
      </c>
      <c r="BH81" s="118">
        <f t="shared" si="111"/>
        <v>5</v>
      </c>
      <c r="BI81" s="117">
        <f t="shared" si="112"/>
        <v>0</v>
      </c>
      <c r="BJ81" s="113">
        <f t="shared" si="113"/>
        <v>0</v>
      </c>
      <c r="BK81" s="113">
        <f t="shared" si="113"/>
        <v>0</v>
      </c>
      <c r="BL81" s="118">
        <f t="shared" si="114"/>
        <v>5</v>
      </c>
      <c r="BM81" s="117">
        <f t="shared" si="115"/>
        <v>0</v>
      </c>
      <c r="BN81" s="113">
        <f t="shared" si="116"/>
        <v>0</v>
      </c>
      <c r="BO81" s="113">
        <f t="shared" si="117"/>
        <v>0</v>
      </c>
      <c r="BP81" s="118">
        <f t="shared" si="118"/>
        <v>5</v>
      </c>
      <c r="BQ81" s="117">
        <f t="shared" si="119"/>
        <v>0</v>
      </c>
      <c r="BR81" s="113">
        <f t="shared" si="120"/>
        <v>0</v>
      </c>
      <c r="BS81" s="113">
        <f t="shared" si="121"/>
        <v>0</v>
      </c>
      <c r="BT81" s="118">
        <f t="shared" si="122"/>
        <v>5</v>
      </c>
      <c r="BU81" s="117">
        <f t="shared" si="123"/>
        <v>0</v>
      </c>
      <c r="BV81" s="113">
        <f t="shared" si="124"/>
        <v>0</v>
      </c>
      <c r="BW81" s="113">
        <f t="shared" si="125"/>
        <v>0</v>
      </c>
      <c r="BX81" s="118">
        <f t="shared" si="126"/>
        <v>5</v>
      </c>
      <c r="BY81"/>
      <c r="BZ81"/>
      <c r="CA81" s="114">
        <f t="shared" si="132"/>
        <v>5</v>
      </c>
      <c r="CB81" s="114">
        <f t="shared" si="133"/>
        <v>0</v>
      </c>
      <c r="CC81" s="114">
        <f t="shared" si="133"/>
        <v>0</v>
      </c>
      <c r="CD81" s="114">
        <f t="shared" si="133"/>
        <v>0</v>
      </c>
      <c r="CE81" s="114"/>
      <c r="CF81" s="114">
        <v>9</v>
      </c>
      <c r="CG81" s="113">
        <v>25</v>
      </c>
      <c r="CH81" s="113">
        <f t="shared" si="80"/>
        <v>26</v>
      </c>
      <c r="CI81" s="113">
        <f t="shared" si="80"/>
        <v>27</v>
      </c>
      <c r="CJ81" s="113">
        <f t="shared" si="80"/>
        <v>28</v>
      </c>
      <c r="CX81" s="88"/>
      <c r="CY81" s="88"/>
      <c r="CZ81" s="88"/>
      <c r="DA81" s="88"/>
      <c r="DB81" s="88"/>
      <c r="DC81" s="40"/>
      <c r="DD81" s="88"/>
    </row>
    <row r="82" spans="1:108" ht="13.8" thickBot="1" x14ac:dyDescent="0.3">
      <c r="A82" s="487">
        <v>0</v>
      </c>
      <c r="B82" s="307">
        <v>0</v>
      </c>
      <c r="C82" s="309" t="s">
        <v>213</v>
      </c>
      <c r="D82" s="308" t="s">
        <v>546</v>
      </c>
      <c r="E82" s="310" t="s">
        <v>422</v>
      </c>
      <c r="F82" s="311">
        <v>3500</v>
      </c>
      <c r="G82" s="311">
        <v>30000</v>
      </c>
      <c r="H82" s="312">
        <v>800000</v>
      </c>
      <c r="I82" s="313">
        <f t="shared" si="134"/>
        <v>0</v>
      </c>
      <c r="J82" s="314">
        <f t="shared" si="127"/>
        <v>0</v>
      </c>
      <c r="K82" s="139">
        <f t="shared" si="73"/>
        <v>0</v>
      </c>
      <c r="L82" s="133">
        <f t="shared" si="81"/>
        <v>0</v>
      </c>
      <c r="M82" s="80">
        <f t="shared" si="128"/>
        <v>0</v>
      </c>
      <c r="N82" s="319">
        <f t="shared" si="135"/>
        <v>0</v>
      </c>
      <c r="O82" s="320">
        <f t="shared" si="74"/>
        <v>0</v>
      </c>
      <c r="P82" s="320">
        <f t="shared" si="74"/>
        <v>0</v>
      </c>
      <c r="Q82" s="321">
        <f t="shared" si="137"/>
        <v>5</v>
      </c>
      <c r="R82"/>
      <c r="S82" s="424">
        <f t="shared" si="129"/>
        <v>0</v>
      </c>
      <c r="T82" s="77">
        <f t="shared" si="130"/>
        <v>0</v>
      </c>
      <c r="U82" s="77">
        <f t="shared" si="82"/>
        <v>0</v>
      </c>
      <c r="V82" s="75">
        <f>'Project description'!$I$6</f>
        <v>1.79</v>
      </c>
      <c r="W82" s="75">
        <f>VLOOKUP(C82,'Project description'!$H$21:$I$24,2,0)</f>
        <v>40000</v>
      </c>
      <c r="X82" s="74">
        <f t="shared" si="131"/>
        <v>0</v>
      </c>
      <c r="Y82" s="144">
        <f t="shared" si="83"/>
        <v>0</v>
      </c>
      <c r="Z82" s="76">
        <f t="shared" si="84"/>
        <v>0</v>
      </c>
      <c r="AA82" s="76">
        <f t="shared" si="84"/>
        <v>0</v>
      </c>
      <c r="AB82" s="76">
        <f t="shared" si="84"/>
        <v>0</v>
      </c>
      <c r="AC82" s="66">
        <f t="shared" si="85"/>
        <v>0</v>
      </c>
      <c r="AD82" s="67" t="str">
        <f t="shared" si="86"/>
        <v>AccelReached</v>
      </c>
      <c r="AE82" s="66">
        <f t="shared" si="87"/>
        <v>0</v>
      </c>
      <c r="AF82" s="68">
        <f t="shared" si="88"/>
        <v>0</v>
      </c>
      <c r="AG82" s="61">
        <f t="shared" si="89"/>
        <v>0</v>
      </c>
      <c r="AH82" s="62">
        <f t="shared" si="90"/>
        <v>0</v>
      </c>
      <c r="AI82" s="61">
        <f t="shared" si="91"/>
        <v>0</v>
      </c>
      <c r="AJ82" s="61">
        <f t="shared" si="92"/>
        <v>0</v>
      </c>
      <c r="AK82" s="69" t="str">
        <f t="shared" si="93"/>
        <v>AccelLimited</v>
      </c>
      <c r="AL82" s="61">
        <f t="shared" si="94"/>
        <v>0</v>
      </c>
      <c r="AM82" s="71">
        <f t="shared" si="95"/>
        <v>0</v>
      </c>
      <c r="AN82" s="64">
        <f t="shared" si="96"/>
        <v>0</v>
      </c>
      <c r="AO82" s="72">
        <f t="shared" si="97"/>
        <v>0</v>
      </c>
      <c r="AP82" s="79">
        <f t="shared" si="98"/>
        <v>0</v>
      </c>
      <c r="AQ82" s="76">
        <f t="shared" si="99"/>
        <v>0</v>
      </c>
      <c r="AR82"/>
      <c r="AS82" s="115">
        <v>0</v>
      </c>
      <c r="AT82"/>
      <c r="AU82"/>
      <c r="AV82" s="118">
        <f t="shared" si="136"/>
        <v>5</v>
      </c>
      <c r="AW82" s="117">
        <f t="shared" si="100"/>
        <v>0</v>
      </c>
      <c r="AX82" s="113">
        <f t="shared" si="101"/>
        <v>0</v>
      </c>
      <c r="AY82" s="113">
        <f t="shared" si="102"/>
        <v>0</v>
      </c>
      <c r="AZ82" s="118">
        <f t="shared" si="103"/>
        <v>5</v>
      </c>
      <c r="BA82" s="114">
        <f t="shared" si="104"/>
        <v>0</v>
      </c>
      <c r="BB82" s="113">
        <f t="shared" si="105"/>
        <v>0</v>
      </c>
      <c r="BC82" s="113">
        <f t="shared" si="106"/>
        <v>0</v>
      </c>
      <c r="BD82" s="118">
        <f t="shared" si="107"/>
        <v>5</v>
      </c>
      <c r="BE82" s="117">
        <f t="shared" si="108"/>
        <v>0</v>
      </c>
      <c r="BF82" s="113">
        <f t="shared" si="109"/>
        <v>0</v>
      </c>
      <c r="BG82" s="113">
        <f t="shared" si="110"/>
        <v>0</v>
      </c>
      <c r="BH82" s="118">
        <f t="shared" si="111"/>
        <v>5</v>
      </c>
      <c r="BI82" s="117">
        <f t="shared" si="112"/>
        <v>0</v>
      </c>
      <c r="BJ82" s="113">
        <f t="shared" si="113"/>
        <v>0</v>
      </c>
      <c r="BK82" s="113">
        <f t="shared" si="113"/>
        <v>0</v>
      </c>
      <c r="BL82" s="118">
        <f t="shared" si="114"/>
        <v>5</v>
      </c>
      <c r="BM82" s="117">
        <f t="shared" si="115"/>
        <v>0</v>
      </c>
      <c r="BN82" s="113">
        <f t="shared" si="116"/>
        <v>0</v>
      </c>
      <c r="BO82" s="113">
        <f t="shared" si="117"/>
        <v>0</v>
      </c>
      <c r="BP82" s="118">
        <f t="shared" si="118"/>
        <v>5</v>
      </c>
      <c r="BQ82" s="117">
        <f t="shared" si="119"/>
        <v>0</v>
      </c>
      <c r="BR82" s="113">
        <f t="shared" si="120"/>
        <v>0</v>
      </c>
      <c r="BS82" s="113">
        <f t="shared" si="121"/>
        <v>0</v>
      </c>
      <c r="BT82" s="118">
        <f t="shared" si="122"/>
        <v>5</v>
      </c>
      <c r="BU82" s="117">
        <f t="shared" si="123"/>
        <v>0</v>
      </c>
      <c r="BV82" s="113">
        <f t="shared" si="124"/>
        <v>0</v>
      </c>
      <c r="BW82" s="113">
        <f t="shared" si="125"/>
        <v>0</v>
      </c>
      <c r="BX82" s="118">
        <f t="shared" si="126"/>
        <v>5</v>
      </c>
      <c r="BY82"/>
      <c r="BZ82"/>
      <c r="CA82" s="114">
        <f t="shared" si="132"/>
        <v>5</v>
      </c>
      <c r="CB82" s="114">
        <f t="shared" si="133"/>
        <v>0</v>
      </c>
      <c r="CC82" s="114">
        <f t="shared" si="133"/>
        <v>0</v>
      </c>
      <c r="CD82" s="114">
        <f t="shared" si="133"/>
        <v>0</v>
      </c>
      <c r="CE82" s="114"/>
      <c r="CF82" s="114">
        <v>9</v>
      </c>
      <c r="CG82" s="113">
        <v>29</v>
      </c>
      <c r="CH82" s="113">
        <f t="shared" si="80"/>
        <v>30</v>
      </c>
      <c r="CI82" s="113">
        <f t="shared" si="80"/>
        <v>31</v>
      </c>
      <c r="CJ82" s="113">
        <f t="shared" si="80"/>
        <v>32</v>
      </c>
      <c r="CX82" s="88"/>
      <c r="CY82" s="88"/>
      <c r="CZ82" s="88"/>
      <c r="DA82" s="88"/>
      <c r="DB82" s="88"/>
      <c r="DC82" s="40"/>
      <c r="DD82" s="88"/>
    </row>
    <row r="83" spans="1:108" ht="13.8" thickBot="1" x14ac:dyDescent="0.3">
      <c r="A83" s="257">
        <v>0</v>
      </c>
      <c r="B83" s="41">
        <v>0</v>
      </c>
      <c r="C83" s="98" t="s">
        <v>213</v>
      </c>
      <c r="D83" s="171" t="s">
        <v>546</v>
      </c>
      <c r="E83" s="137" t="s">
        <v>422</v>
      </c>
      <c r="F83" s="132">
        <v>3500</v>
      </c>
      <c r="G83" s="132">
        <v>30000</v>
      </c>
      <c r="H83" s="148">
        <v>800000</v>
      </c>
      <c r="I83" s="151">
        <f t="shared" si="134"/>
        <v>0</v>
      </c>
      <c r="J83" s="139">
        <f t="shared" si="127"/>
        <v>0</v>
      </c>
      <c r="K83" s="139">
        <f t="shared" ref="K83:K120" si="138">IF(AA83&lt;=0,0,IF(C83="Straight",IF(D83="Lifting",AQ83/AE$3+AC$3+AI$3,AQ83/AE$3+AC$3),IF(C83="180° Curve",IF(D83="Lifting",AQ83/AE$4+AC$4+AI$4,AQ83/AE$4+AC$4),IF(C83="45° Curve",IF(D83="Lifting",AQ83/AE$5+AC$5+AI$5,AQ83/AE$5+AC$5),IF(C83="22.5° Curve",IF(D83="Lifting",AQ83/AE$6+AC$6+AI$6,AQ83/AE$6+AC$6))))))</f>
        <v>0</v>
      </c>
      <c r="L83" s="133">
        <f t="shared" si="81"/>
        <v>0</v>
      </c>
      <c r="M83" s="80">
        <f t="shared" si="128"/>
        <v>0</v>
      </c>
      <c r="N83" s="322">
        <f t="shared" si="135"/>
        <v>0</v>
      </c>
      <c r="O83" s="323">
        <f t="shared" si="74"/>
        <v>0</v>
      </c>
      <c r="P83" s="323">
        <f t="shared" si="74"/>
        <v>0</v>
      </c>
      <c r="Q83" s="324">
        <f t="shared" si="137"/>
        <v>5</v>
      </c>
      <c r="R83"/>
      <c r="S83" s="424">
        <f t="shared" si="129"/>
        <v>0</v>
      </c>
      <c r="T83" s="77">
        <f t="shared" si="130"/>
        <v>0</v>
      </c>
      <c r="U83" s="77">
        <f t="shared" si="82"/>
        <v>0</v>
      </c>
      <c r="V83" s="75">
        <f>'Project description'!$I$6</f>
        <v>1.79</v>
      </c>
      <c r="W83" s="75">
        <f>VLOOKUP(C83,'Project description'!$H$21:$I$24,2,0)</f>
        <v>40000</v>
      </c>
      <c r="X83" s="74">
        <f t="shared" si="131"/>
        <v>0</v>
      </c>
      <c r="Y83" s="144">
        <f t="shared" si="83"/>
        <v>0</v>
      </c>
      <c r="Z83" s="76">
        <f t="shared" si="84"/>
        <v>0</v>
      </c>
      <c r="AA83" s="76">
        <f t="shared" si="84"/>
        <v>0</v>
      </c>
      <c r="AB83" s="76">
        <f t="shared" si="84"/>
        <v>0</v>
      </c>
      <c r="AC83" s="66">
        <f t="shared" si="85"/>
        <v>0</v>
      </c>
      <c r="AD83" s="67" t="str">
        <f t="shared" si="86"/>
        <v>AccelReached</v>
      </c>
      <c r="AE83" s="66">
        <f t="shared" si="87"/>
        <v>0</v>
      </c>
      <c r="AF83" s="68">
        <f t="shared" si="88"/>
        <v>0</v>
      </c>
      <c r="AG83" s="61">
        <f t="shared" si="89"/>
        <v>0</v>
      </c>
      <c r="AH83" s="62">
        <f t="shared" si="90"/>
        <v>0</v>
      </c>
      <c r="AI83" s="61">
        <f t="shared" si="91"/>
        <v>0</v>
      </c>
      <c r="AJ83" s="61">
        <f t="shared" si="92"/>
        <v>0</v>
      </c>
      <c r="AK83" s="69" t="str">
        <f t="shared" si="93"/>
        <v>AccelLimited</v>
      </c>
      <c r="AL83" s="61">
        <f t="shared" si="94"/>
        <v>0</v>
      </c>
      <c r="AM83" s="71">
        <f t="shared" si="95"/>
        <v>0</v>
      </c>
      <c r="AN83" s="64">
        <f t="shared" si="96"/>
        <v>0</v>
      </c>
      <c r="AO83" s="72">
        <f t="shared" si="97"/>
        <v>0</v>
      </c>
      <c r="AP83" s="79">
        <f t="shared" si="98"/>
        <v>0</v>
      </c>
      <c r="AQ83" s="76">
        <f t="shared" si="99"/>
        <v>0</v>
      </c>
      <c r="AR83"/>
      <c r="AS83" s="115">
        <v>0</v>
      </c>
      <c r="AT83"/>
      <c r="AU83"/>
      <c r="AV83" s="118">
        <f t="shared" si="136"/>
        <v>5</v>
      </c>
      <c r="AW83" s="117">
        <f t="shared" si="100"/>
        <v>0</v>
      </c>
      <c r="AX83" s="113">
        <f t="shared" si="101"/>
        <v>0</v>
      </c>
      <c r="AY83" s="113">
        <f t="shared" si="102"/>
        <v>0</v>
      </c>
      <c r="AZ83" s="118">
        <f t="shared" si="103"/>
        <v>5</v>
      </c>
      <c r="BA83" s="114">
        <f t="shared" si="104"/>
        <v>0</v>
      </c>
      <c r="BB83" s="113">
        <f t="shared" si="105"/>
        <v>0</v>
      </c>
      <c r="BC83" s="113">
        <f t="shared" si="106"/>
        <v>0</v>
      </c>
      <c r="BD83" s="118">
        <f t="shared" si="107"/>
        <v>5</v>
      </c>
      <c r="BE83" s="117">
        <f t="shared" si="108"/>
        <v>0</v>
      </c>
      <c r="BF83" s="113">
        <f t="shared" si="109"/>
        <v>0</v>
      </c>
      <c r="BG83" s="113">
        <f t="shared" si="110"/>
        <v>0</v>
      </c>
      <c r="BH83" s="118">
        <f t="shared" si="111"/>
        <v>5</v>
      </c>
      <c r="BI83" s="117">
        <f t="shared" si="112"/>
        <v>0</v>
      </c>
      <c r="BJ83" s="113">
        <f t="shared" si="113"/>
        <v>0</v>
      </c>
      <c r="BK83" s="113">
        <f t="shared" si="113"/>
        <v>0</v>
      </c>
      <c r="BL83" s="118">
        <f t="shared" si="114"/>
        <v>5</v>
      </c>
      <c r="BM83" s="117">
        <f t="shared" si="115"/>
        <v>0</v>
      </c>
      <c r="BN83" s="113">
        <f t="shared" si="116"/>
        <v>0</v>
      </c>
      <c r="BO83" s="113">
        <f t="shared" si="117"/>
        <v>0</v>
      </c>
      <c r="BP83" s="118">
        <f t="shared" si="118"/>
        <v>5</v>
      </c>
      <c r="BQ83" s="117">
        <f t="shared" si="119"/>
        <v>0</v>
      </c>
      <c r="BR83" s="113">
        <f t="shared" si="120"/>
        <v>0</v>
      </c>
      <c r="BS83" s="113">
        <f t="shared" si="121"/>
        <v>0</v>
      </c>
      <c r="BT83" s="118">
        <f t="shared" si="122"/>
        <v>5</v>
      </c>
      <c r="BU83" s="117">
        <f t="shared" si="123"/>
        <v>0</v>
      </c>
      <c r="BV83" s="113">
        <f t="shared" si="124"/>
        <v>0</v>
      </c>
      <c r="BW83" s="113">
        <f t="shared" si="125"/>
        <v>0</v>
      </c>
      <c r="BX83" s="118">
        <f t="shared" si="126"/>
        <v>5</v>
      </c>
      <c r="BY83"/>
      <c r="BZ83"/>
      <c r="CA83" s="114">
        <f t="shared" si="132"/>
        <v>5</v>
      </c>
      <c r="CB83" s="114">
        <f t="shared" si="133"/>
        <v>0</v>
      </c>
      <c r="CC83" s="114">
        <f t="shared" si="133"/>
        <v>0</v>
      </c>
      <c r="CD83" s="114">
        <f t="shared" si="133"/>
        <v>0</v>
      </c>
      <c r="CE83" s="114"/>
      <c r="CF83" s="114">
        <v>10</v>
      </c>
      <c r="CG83" s="113">
        <v>1</v>
      </c>
      <c r="CH83" s="113">
        <f t="shared" si="80"/>
        <v>2</v>
      </c>
      <c r="CI83" s="113">
        <f t="shared" si="80"/>
        <v>3</v>
      </c>
      <c r="CJ83" s="113">
        <f t="shared" si="80"/>
        <v>4</v>
      </c>
      <c r="CX83" s="88"/>
      <c r="CY83" s="88"/>
      <c r="CZ83" s="88"/>
      <c r="DA83" s="88"/>
      <c r="DB83" s="88"/>
      <c r="DC83" s="40"/>
      <c r="DD83" s="88"/>
    </row>
    <row r="84" spans="1:108" ht="13.8" thickBot="1" x14ac:dyDescent="0.3">
      <c r="A84" s="487">
        <v>0</v>
      </c>
      <c r="B84" s="307">
        <v>0</v>
      </c>
      <c r="C84" s="309" t="s">
        <v>213</v>
      </c>
      <c r="D84" s="308" t="s">
        <v>546</v>
      </c>
      <c r="E84" s="310" t="s">
        <v>422</v>
      </c>
      <c r="F84" s="311">
        <v>3500</v>
      </c>
      <c r="G84" s="311">
        <v>30000</v>
      </c>
      <c r="H84" s="312">
        <v>800000</v>
      </c>
      <c r="I84" s="313">
        <f t="shared" si="134"/>
        <v>0</v>
      </c>
      <c r="J84" s="314">
        <f t="shared" si="127"/>
        <v>0</v>
      </c>
      <c r="K84" s="139">
        <f t="shared" si="138"/>
        <v>0</v>
      </c>
      <c r="L84" s="133">
        <f t="shared" si="81"/>
        <v>0</v>
      </c>
      <c r="M84" s="80">
        <f t="shared" si="128"/>
        <v>0</v>
      </c>
      <c r="N84" s="319">
        <f t="shared" si="135"/>
        <v>0</v>
      </c>
      <c r="O84" s="320">
        <f t="shared" si="74"/>
        <v>0</v>
      </c>
      <c r="P84" s="320">
        <f t="shared" si="74"/>
        <v>0</v>
      </c>
      <c r="Q84" s="321">
        <f t="shared" si="137"/>
        <v>5</v>
      </c>
      <c r="R84"/>
      <c r="S84" s="424">
        <f t="shared" si="129"/>
        <v>0</v>
      </c>
      <c r="T84" s="77">
        <f t="shared" si="130"/>
        <v>0</v>
      </c>
      <c r="U84" s="77">
        <f t="shared" si="82"/>
        <v>0</v>
      </c>
      <c r="V84" s="75">
        <f>'Project description'!$I$6</f>
        <v>1.79</v>
      </c>
      <c r="W84" s="75">
        <f>VLOOKUP(C84,'Project description'!$H$21:$I$24,2,0)</f>
        <v>40000</v>
      </c>
      <c r="X84" s="74">
        <f t="shared" si="131"/>
        <v>0</v>
      </c>
      <c r="Y84" s="144">
        <f t="shared" si="83"/>
        <v>0</v>
      </c>
      <c r="Z84" s="76">
        <f t="shared" si="84"/>
        <v>0</v>
      </c>
      <c r="AA84" s="76">
        <f t="shared" si="84"/>
        <v>0</v>
      </c>
      <c r="AB84" s="76">
        <f t="shared" si="84"/>
        <v>0</v>
      </c>
      <c r="AC84" s="66">
        <f t="shared" si="85"/>
        <v>0</v>
      </c>
      <c r="AD84" s="67" t="str">
        <f t="shared" si="86"/>
        <v>AccelReached</v>
      </c>
      <c r="AE84" s="66">
        <f t="shared" si="87"/>
        <v>0</v>
      </c>
      <c r="AF84" s="68">
        <f t="shared" si="88"/>
        <v>0</v>
      </c>
      <c r="AG84" s="61">
        <f t="shared" si="89"/>
        <v>0</v>
      </c>
      <c r="AH84" s="62">
        <f t="shared" si="90"/>
        <v>0</v>
      </c>
      <c r="AI84" s="61">
        <f t="shared" si="91"/>
        <v>0</v>
      </c>
      <c r="AJ84" s="61">
        <f t="shared" si="92"/>
        <v>0</v>
      </c>
      <c r="AK84" s="69" t="str">
        <f t="shared" si="93"/>
        <v>AccelLimited</v>
      </c>
      <c r="AL84" s="61">
        <f t="shared" si="94"/>
        <v>0</v>
      </c>
      <c r="AM84" s="71">
        <f t="shared" si="95"/>
        <v>0</v>
      </c>
      <c r="AN84" s="64">
        <f t="shared" si="96"/>
        <v>0</v>
      </c>
      <c r="AO84" s="72">
        <f t="shared" si="97"/>
        <v>0</v>
      </c>
      <c r="AP84" s="79">
        <f t="shared" si="98"/>
        <v>0</v>
      </c>
      <c r="AQ84" s="76">
        <f t="shared" si="99"/>
        <v>0</v>
      </c>
      <c r="AR84"/>
      <c r="AS84" s="115">
        <v>0</v>
      </c>
      <c r="AT84"/>
      <c r="AU84"/>
      <c r="AV84" s="118">
        <f t="shared" si="136"/>
        <v>5</v>
      </c>
      <c r="AW84" s="117">
        <f t="shared" si="100"/>
        <v>0</v>
      </c>
      <c r="AX84" s="113">
        <f t="shared" si="101"/>
        <v>0</v>
      </c>
      <c r="AY84" s="113">
        <f t="shared" si="102"/>
        <v>0</v>
      </c>
      <c r="AZ84" s="118">
        <f t="shared" si="103"/>
        <v>5</v>
      </c>
      <c r="BA84" s="114">
        <f t="shared" si="104"/>
        <v>0</v>
      </c>
      <c r="BB84" s="113">
        <f t="shared" si="105"/>
        <v>0</v>
      </c>
      <c r="BC84" s="113">
        <f t="shared" si="106"/>
        <v>0</v>
      </c>
      <c r="BD84" s="118">
        <f t="shared" si="107"/>
        <v>5</v>
      </c>
      <c r="BE84" s="117">
        <f t="shared" si="108"/>
        <v>0</v>
      </c>
      <c r="BF84" s="113">
        <f t="shared" si="109"/>
        <v>0</v>
      </c>
      <c r="BG84" s="113">
        <f t="shared" si="110"/>
        <v>0</v>
      </c>
      <c r="BH84" s="118">
        <f t="shared" si="111"/>
        <v>5</v>
      </c>
      <c r="BI84" s="117">
        <f t="shared" si="112"/>
        <v>0</v>
      </c>
      <c r="BJ84" s="113">
        <f t="shared" si="113"/>
        <v>0</v>
      </c>
      <c r="BK84" s="113">
        <f t="shared" si="113"/>
        <v>0</v>
      </c>
      <c r="BL84" s="118">
        <f t="shared" si="114"/>
        <v>5</v>
      </c>
      <c r="BM84" s="117">
        <f t="shared" si="115"/>
        <v>0</v>
      </c>
      <c r="BN84" s="113">
        <f t="shared" si="116"/>
        <v>0</v>
      </c>
      <c r="BO84" s="113">
        <f t="shared" si="117"/>
        <v>0</v>
      </c>
      <c r="BP84" s="118">
        <f t="shared" si="118"/>
        <v>5</v>
      </c>
      <c r="BQ84" s="117">
        <f t="shared" si="119"/>
        <v>0</v>
      </c>
      <c r="BR84" s="113">
        <f t="shared" si="120"/>
        <v>0</v>
      </c>
      <c r="BS84" s="113">
        <f t="shared" si="121"/>
        <v>0</v>
      </c>
      <c r="BT84" s="118">
        <f t="shared" si="122"/>
        <v>5</v>
      </c>
      <c r="BU84" s="117">
        <f t="shared" si="123"/>
        <v>0</v>
      </c>
      <c r="BV84" s="113">
        <f t="shared" si="124"/>
        <v>0</v>
      </c>
      <c r="BW84" s="113">
        <f t="shared" si="125"/>
        <v>0</v>
      </c>
      <c r="BX84" s="118">
        <f t="shared" si="126"/>
        <v>5</v>
      </c>
      <c r="BY84"/>
      <c r="BZ84"/>
      <c r="CA84" s="114">
        <f t="shared" si="132"/>
        <v>5</v>
      </c>
      <c r="CB84" s="114">
        <f t="shared" si="133"/>
        <v>0</v>
      </c>
      <c r="CC84" s="114">
        <f t="shared" si="133"/>
        <v>0</v>
      </c>
      <c r="CD84" s="114">
        <f t="shared" si="133"/>
        <v>0</v>
      </c>
      <c r="CE84" s="114"/>
      <c r="CF84" s="114">
        <v>10</v>
      </c>
      <c r="CG84" s="113">
        <v>5</v>
      </c>
      <c r="CH84" s="113">
        <f t="shared" si="80"/>
        <v>6</v>
      </c>
      <c r="CI84" s="113">
        <f t="shared" si="80"/>
        <v>7</v>
      </c>
      <c r="CJ84" s="113">
        <f t="shared" si="80"/>
        <v>8</v>
      </c>
      <c r="CX84" s="88"/>
      <c r="CY84" s="88"/>
      <c r="CZ84" s="88"/>
      <c r="DA84" s="88"/>
      <c r="DB84" s="88"/>
      <c r="DC84" s="40"/>
      <c r="DD84" s="88"/>
    </row>
    <row r="85" spans="1:108" ht="13.8" thickBot="1" x14ac:dyDescent="0.3">
      <c r="A85" s="257">
        <v>0</v>
      </c>
      <c r="B85" s="41">
        <v>0</v>
      </c>
      <c r="C85" s="98" t="s">
        <v>213</v>
      </c>
      <c r="D85" s="171" t="s">
        <v>546</v>
      </c>
      <c r="E85" s="137" t="s">
        <v>422</v>
      </c>
      <c r="F85" s="132">
        <v>3500</v>
      </c>
      <c r="G85" s="132">
        <v>30000</v>
      </c>
      <c r="H85" s="148">
        <v>800000</v>
      </c>
      <c r="I85" s="151">
        <f t="shared" si="134"/>
        <v>0</v>
      </c>
      <c r="J85" s="139">
        <f t="shared" si="127"/>
        <v>0</v>
      </c>
      <c r="K85" s="139">
        <f t="shared" si="138"/>
        <v>0</v>
      </c>
      <c r="L85" s="133">
        <f t="shared" si="81"/>
        <v>0</v>
      </c>
      <c r="M85" s="80">
        <f t="shared" si="128"/>
        <v>0</v>
      </c>
      <c r="N85" s="322">
        <f t="shared" si="135"/>
        <v>0</v>
      </c>
      <c r="O85" s="323">
        <f t="shared" si="74"/>
        <v>0</v>
      </c>
      <c r="P85" s="323">
        <f t="shared" si="74"/>
        <v>0</v>
      </c>
      <c r="Q85" s="324">
        <f t="shared" si="137"/>
        <v>5</v>
      </c>
      <c r="R85"/>
      <c r="S85" s="424">
        <f t="shared" si="129"/>
        <v>0</v>
      </c>
      <c r="T85" s="77">
        <f t="shared" si="130"/>
        <v>0</v>
      </c>
      <c r="U85" s="77">
        <f t="shared" si="82"/>
        <v>0</v>
      </c>
      <c r="V85" s="75">
        <f>'Project description'!$I$6</f>
        <v>1.79</v>
      </c>
      <c r="W85" s="75">
        <f>VLOOKUP(C85,'Project description'!$H$21:$I$24,2,0)</f>
        <v>40000</v>
      </c>
      <c r="X85" s="74">
        <f t="shared" si="131"/>
        <v>0</v>
      </c>
      <c r="Y85" s="144">
        <f t="shared" si="83"/>
        <v>0</v>
      </c>
      <c r="Z85" s="76">
        <f t="shared" si="84"/>
        <v>0</v>
      </c>
      <c r="AA85" s="76">
        <f t="shared" si="84"/>
        <v>0</v>
      </c>
      <c r="AB85" s="76">
        <f t="shared" si="84"/>
        <v>0</v>
      </c>
      <c r="AC85" s="66">
        <f t="shared" si="85"/>
        <v>0</v>
      </c>
      <c r="AD85" s="67" t="str">
        <f t="shared" si="86"/>
        <v>AccelReached</v>
      </c>
      <c r="AE85" s="66">
        <f t="shared" si="87"/>
        <v>0</v>
      </c>
      <c r="AF85" s="68">
        <f t="shared" si="88"/>
        <v>0</v>
      </c>
      <c r="AG85" s="61">
        <f t="shared" si="89"/>
        <v>0</v>
      </c>
      <c r="AH85" s="62">
        <f t="shared" si="90"/>
        <v>0</v>
      </c>
      <c r="AI85" s="61">
        <f t="shared" si="91"/>
        <v>0</v>
      </c>
      <c r="AJ85" s="61">
        <f t="shared" si="92"/>
        <v>0</v>
      </c>
      <c r="AK85" s="69" t="str">
        <f t="shared" si="93"/>
        <v>AccelLimited</v>
      </c>
      <c r="AL85" s="61">
        <f t="shared" si="94"/>
        <v>0</v>
      </c>
      <c r="AM85" s="71">
        <f t="shared" si="95"/>
        <v>0</v>
      </c>
      <c r="AN85" s="64">
        <f t="shared" si="96"/>
        <v>0</v>
      </c>
      <c r="AO85" s="72">
        <f t="shared" si="97"/>
        <v>0</v>
      </c>
      <c r="AP85" s="79">
        <f t="shared" si="98"/>
        <v>0</v>
      </c>
      <c r="AQ85" s="76">
        <f t="shared" si="99"/>
        <v>0</v>
      </c>
      <c r="AR85"/>
      <c r="AS85" s="115">
        <v>0</v>
      </c>
      <c r="AT85"/>
      <c r="AU85"/>
      <c r="AV85" s="118">
        <f t="shared" si="136"/>
        <v>5</v>
      </c>
      <c r="AW85" s="117">
        <f t="shared" si="100"/>
        <v>0</v>
      </c>
      <c r="AX85" s="113">
        <f t="shared" si="101"/>
        <v>0</v>
      </c>
      <c r="AY85" s="113">
        <f t="shared" si="102"/>
        <v>0</v>
      </c>
      <c r="AZ85" s="118">
        <f t="shared" si="103"/>
        <v>5</v>
      </c>
      <c r="BA85" s="114">
        <f t="shared" si="104"/>
        <v>0</v>
      </c>
      <c r="BB85" s="113">
        <f t="shared" si="105"/>
        <v>0</v>
      </c>
      <c r="BC85" s="113">
        <f t="shared" si="106"/>
        <v>0</v>
      </c>
      <c r="BD85" s="118">
        <f t="shared" si="107"/>
        <v>5</v>
      </c>
      <c r="BE85" s="117">
        <f t="shared" si="108"/>
        <v>0</v>
      </c>
      <c r="BF85" s="113">
        <f t="shared" si="109"/>
        <v>0</v>
      </c>
      <c r="BG85" s="113">
        <f t="shared" si="110"/>
        <v>0</v>
      </c>
      <c r="BH85" s="118">
        <f t="shared" si="111"/>
        <v>5</v>
      </c>
      <c r="BI85" s="117">
        <f t="shared" si="112"/>
        <v>0</v>
      </c>
      <c r="BJ85" s="113">
        <f t="shared" si="113"/>
        <v>0</v>
      </c>
      <c r="BK85" s="113">
        <f t="shared" si="113"/>
        <v>0</v>
      </c>
      <c r="BL85" s="118">
        <f t="shared" si="114"/>
        <v>5</v>
      </c>
      <c r="BM85" s="117">
        <f t="shared" si="115"/>
        <v>0</v>
      </c>
      <c r="BN85" s="113">
        <f t="shared" si="116"/>
        <v>0</v>
      </c>
      <c r="BO85" s="113">
        <f t="shared" si="117"/>
        <v>0</v>
      </c>
      <c r="BP85" s="118">
        <f t="shared" si="118"/>
        <v>5</v>
      </c>
      <c r="BQ85" s="117">
        <f t="shared" si="119"/>
        <v>0</v>
      </c>
      <c r="BR85" s="113">
        <f t="shared" si="120"/>
        <v>0</v>
      </c>
      <c r="BS85" s="113">
        <f t="shared" si="121"/>
        <v>0</v>
      </c>
      <c r="BT85" s="118">
        <f t="shared" si="122"/>
        <v>5</v>
      </c>
      <c r="BU85" s="117">
        <f t="shared" si="123"/>
        <v>0</v>
      </c>
      <c r="BV85" s="113">
        <f t="shared" si="124"/>
        <v>0</v>
      </c>
      <c r="BW85" s="113">
        <f t="shared" si="125"/>
        <v>0</v>
      </c>
      <c r="BX85" s="118">
        <f t="shared" si="126"/>
        <v>5</v>
      </c>
      <c r="BY85"/>
      <c r="BZ85"/>
      <c r="CA85" s="114">
        <f t="shared" si="132"/>
        <v>5</v>
      </c>
      <c r="CB85" s="114">
        <f t="shared" si="133"/>
        <v>0</v>
      </c>
      <c r="CC85" s="114">
        <f t="shared" si="133"/>
        <v>0</v>
      </c>
      <c r="CD85" s="114">
        <f t="shared" si="133"/>
        <v>0</v>
      </c>
      <c r="CE85" s="114"/>
      <c r="CF85" s="114">
        <v>10</v>
      </c>
      <c r="CG85" s="113">
        <v>9</v>
      </c>
      <c r="CH85" s="113">
        <f t="shared" si="80"/>
        <v>10</v>
      </c>
      <c r="CI85" s="113">
        <f t="shared" si="80"/>
        <v>11</v>
      </c>
      <c r="CJ85" s="113">
        <f t="shared" si="80"/>
        <v>12</v>
      </c>
      <c r="CX85" s="88"/>
      <c r="CY85" s="88"/>
      <c r="CZ85" s="88"/>
      <c r="DA85" s="88"/>
      <c r="DB85" s="88"/>
      <c r="DC85" s="40"/>
      <c r="DD85" s="88"/>
    </row>
    <row r="86" spans="1:108" ht="13.8" thickBot="1" x14ac:dyDescent="0.3">
      <c r="A86" s="487">
        <v>0</v>
      </c>
      <c r="B86" s="307">
        <v>0</v>
      </c>
      <c r="C86" s="309" t="s">
        <v>213</v>
      </c>
      <c r="D86" s="308" t="s">
        <v>546</v>
      </c>
      <c r="E86" s="310" t="s">
        <v>422</v>
      </c>
      <c r="F86" s="311">
        <v>3500</v>
      </c>
      <c r="G86" s="311">
        <v>30000</v>
      </c>
      <c r="H86" s="312">
        <v>800000</v>
      </c>
      <c r="I86" s="313">
        <f t="shared" si="134"/>
        <v>0</v>
      </c>
      <c r="J86" s="314">
        <f t="shared" si="127"/>
        <v>0</v>
      </c>
      <c r="K86" s="139">
        <f t="shared" si="138"/>
        <v>0</v>
      </c>
      <c r="L86" s="133">
        <f t="shared" si="81"/>
        <v>0</v>
      </c>
      <c r="M86" s="80">
        <f t="shared" si="128"/>
        <v>0</v>
      </c>
      <c r="N86" s="319">
        <f t="shared" si="135"/>
        <v>0</v>
      </c>
      <c r="O86" s="320">
        <f t="shared" si="74"/>
        <v>0</v>
      </c>
      <c r="P86" s="320">
        <f t="shared" si="74"/>
        <v>0</v>
      </c>
      <c r="Q86" s="321">
        <f t="shared" si="137"/>
        <v>5</v>
      </c>
      <c r="R86"/>
      <c r="S86" s="424">
        <f t="shared" si="129"/>
        <v>0</v>
      </c>
      <c r="T86" s="77">
        <f t="shared" si="130"/>
        <v>0</v>
      </c>
      <c r="U86" s="77">
        <f t="shared" si="82"/>
        <v>0</v>
      </c>
      <c r="V86" s="75">
        <f>'Project description'!$I$6</f>
        <v>1.79</v>
      </c>
      <c r="W86" s="75">
        <f>VLOOKUP(C86,'Project description'!$H$21:$I$24,2,0)</f>
        <v>40000</v>
      </c>
      <c r="X86" s="74">
        <f t="shared" si="131"/>
        <v>0</v>
      </c>
      <c r="Y86" s="144">
        <f t="shared" si="83"/>
        <v>0</v>
      </c>
      <c r="Z86" s="76">
        <f t="shared" si="84"/>
        <v>0</v>
      </c>
      <c r="AA86" s="76">
        <f t="shared" si="84"/>
        <v>0</v>
      </c>
      <c r="AB86" s="76">
        <f t="shared" si="84"/>
        <v>0</v>
      </c>
      <c r="AC86" s="66">
        <f t="shared" si="85"/>
        <v>0</v>
      </c>
      <c r="AD86" s="67" t="str">
        <f t="shared" si="86"/>
        <v>AccelReached</v>
      </c>
      <c r="AE86" s="66">
        <f t="shared" si="87"/>
        <v>0</v>
      </c>
      <c r="AF86" s="68">
        <f t="shared" si="88"/>
        <v>0</v>
      </c>
      <c r="AG86" s="61">
        <f t="shared" si="89"/>
        <v>0</v>
      </c>
      <c r="AH86" s="62">
        <f t="shared" si="90"/>
        <v>0</v>
      </c>
      <c r="AI86" s="61">
        <f t="shared" si="91"/>
        <v>0</v>
      </c>
      <c r="AJ86" s="61">
        <f t="shared" si="92"/>
        <v>0</v>
      </c>
      <c r="AK86" s="69" t="str">
        <f t="shared" si="93"/>
        <v>AccelLimited</v>
      </c>
      <c r="AL86" s="61">
        <f t="shared" si="94"/>
        <v>0</v>
      </c>
      <c r="AM86" s="71">
        <f t="shared" si="95"/>
        <v>0</v>
      </c>
      <c r="AN86" s="64">
        <f t="shared" si="96"/>
        <v>0</v>
      </c>
      <c r="AO86" s="72">
        <f t="shared" si="97"/>
        <v>0</v>
      </c>
      <c r="AP86" s="79">
        <f t="shared" si="98"/>
        <v>0</v>
      </c>
      <c r="AQ86" s="76">
        <f t="shared" si="99"/>
        <v>0</v>
      </c>
      <c r="AR86"/>
      <c r="AS86" s="115">
        <v>0</v>
      </c>
      <c r="AT86"/>
      <c r="AU86"/>
      <c r="AV86" s="118">
        <f t="shared" si="136"/>
        <v>5</v>
      </c>
      <c r="AW86" s="117">
        <f t="shared" si="100"/>
        <v>0</v>
      </c>
      <c r="AX86" s="113">
        <f t="shared" si="101"/>
        <v>0</v>
      </c>
      <c r="AY86" s="113">
        <f t="shared" si="102"/>
        <v>0</v>
      </c>
      <c r="AZ86" s="118">
        <f t="shared" si="103"/>
        <v>5</v>
      </c>
      <c r="BA86" s="114">
        <f t="shared" si="104"/>
        <v>0</v>
      </c>
      <c r="BB86" s="113">
        <f t="shared" si="105"/>
        <v>0</v>
      </c>
      <c r="BC86" s="113">
        <f t="shared" si="106"/>
        <v>0</v>
      </c>
      <c r="BD86" s="118">
        <f t="shared" si="107"/>
        <v>5</v>
      </c>
      <c r="BE86" s="117">
        <f t="shared" si="108"/>
        <v>0</v>
      </c>
      <c r="BF86" s="113">
        <f t="shared" si="109"/>
        <v>0</v>
      </c>
      <c r="BG86" s="113">
        <f t="shared" si="110"/>
        <v>0</v>
      </c>
      <c r="BH86" s="118">
        <f t="shared" si="111"/>
        <v>5</v>
      </c>
      <c r="BI86" s="117">
        <f t="shared" si="112"/>
        <v>0</v>
      </c>
      <c r="BJ86" s="113">
        <f t="shared" si="113"/>
        <v>0</v>
      </c>
      <c r="BK86" s="113">
        <f t="shared" si="113"/>
        <v>0</v>
      </c>
      <c r="BL86" s="118">
        <f t="shared" si="114"/>
        <v>5</v>
      </c>
      <c r="BM86" s="117">
        <f t="shared" si="115"/>
        <v>0</v>
      </c>
      <c r="BN86" s="113">
        <f t="shared" si="116"/>
        <v>0</v>
      </c>
      <c r="BO86" s="113">
        <f t="shared" si="117"/>
        <v>0</v>
      </c>
      <c r="BP86" s="118">
        <f t="shared" si="118"/>
        <v>5</v>
      </c>
      <c r="BQ86" s="117">
        <f t="shared" si="119"/>
        <v>0</v>
      </c>
      <c r="BR86" s="113">
        <f t="shared" si="120"/>
        <v>0</v>
      </c>
      <c r="BS86" s="113">
        <f t="shared" si="121"/>
        <v>0</v>
      </c>
      <c r="BT86" s="118">
        <f t="shared" si="122"/>
        <v>5</v>
      </c>
      <c r="BU86" s="117">
        <f t="shared" si="123"/>
        <v>0</v>
      </c>
      <c r="BV86" s="113">
        <f t="shared" si="124"/>
        <v>0</v>
      </c>
      <c r="BW86" s="113">
        <f t="shared" si="125"/>
        <v>0</v>
      </c>
      <c r="BX86" s="118">
        <f t="shared" si="126"/>
        <v>5</v>
      </c>
      <c r="BY86"/>
      <c r="BZ86"/>
      <c r="CA86" s="114">
        <f t="shared" si="132"/>
        <v>5</v>
      </c>
      <c r="CB86" s="114">
        <f t="shared" si="133"/>
        <v>0</v>
      </c>
      <c r="CC86" s="114">
        <f t="shared" si="133"/>
        <v>0</v>
      </c>
      <c r="CD86" s="114">
        <f t="shared" si="133"/>
        <v>0</v>
      </c>
      <c r="CE86" s="114"/>
      <c r="CF86" s="114">
        <v>10</v>
      </c>
      <c r="CG86" s="113">
        <v>13</v>
      </c>
      <c r="CH86" s="113">
        <f t="shared" ref="CH86:CJ104" si="139">CG86+1</f>
        <v>14</v>
      </c>
      <c r="CI86" s="113">
        <f t="shared" si="139"/>
        <v>15</v>
      </c>
      <c r="CJ86" s="113">
        <f t="shared" si="139"/>
        <v>16</v>
      </c>
      <c r="CX86" s="88"/>
      <c r="CY86" s="88"/>
      <c r="CZ86" s="88"/>
      <c r="DA86" s="88"/>
      <c r="DB86" s="88"/>
      <c r="DC86" s="40"/>
      <c r="DD86" s="88"/>
    </row>
    <row r="87" spans="1:108" ht="13.8" thickBot="1" x14ac:dyDescent="0.3">
      <c r="A87" s="257">
        <v>0</v>
      </c>
      <c r="B87" s="41">
        <v>0</v>
      </c>
      <c r="C87" s="98" t="s">
        <v>213</v>
      </c>
      <c r="D87" s="171" t="s">
        <v>546</v>
      </c>
      <c r="E87" s="137" t="s">
        <v>422</v>
      </c>
      <c r="F87" s="132">
        <v>3500</v>
      </c>
      <c r="G87" s="132">
        <v>30000</v>
      </c>
      <c r="H87" s="148">
        <v>800000</v>
      </c>
      <c r="I87" s="151">
        <f t="shared" si="134"/>
        <v>0</v>
      </c>
      <c r="J87" s="139">
        <f t="shared" si="127"/>
        <v>0</v>
      </c>
      <c r="K87" s="139">
        <f t="shared" si="138"/>
        <v>0</v>
      </c>
      <c r="L87" s="133">
        <f t="shared" si="81"/>
        <v>0</v>
      </c>
      <c r="M87" s="80">
        <f t="shared" si="128"/>
        <v>0</v>
      </c>
      <c r="N87" s="322">
        <f t="shared" si="135"/>
        <v>0</v>
      </c>
      <c r="O87" s="323">
        <f t="shared" si="74"/>
        <v>0</v>
      </c>
      <c r="P87" s="323">
        <f t="shared" si="74"/>
        <v>0</v>
      </c>
      <c r="Q87" s="324">
        <f t="shared" si="137"/>
        <v>5</v>
      </c>
      <c r="R87"/>
      <c r="S87" s="424">
        <f t="shared" si="129"/>
        <v>0</v>
      </c>
      <c r="T87" s="77">
        <f t="shared" si="130"/>
        <v>0</v>
      </c>
      <c r="U87" s="77">
        <f t="shared" si="82"/>
        <v>0</v>
      </c>
      <c r="V87" s="75">
        <f>'Project description'!$I$6</f>
        <v>1.79</v>
      </c>
      <c r="W87" s="75">
        <f>VLOOKUP(C87,'Project description'!$H$21:$I$24,2,0)</f>
        <v>40000</v>
      </c>
      <c r="X87" s="74">
        <f t="shared" si="131"/>
        <v>0</v>
      </c>
      <c r="Y87" s="144">
        <f t="shared" si="83"/>
        <v>0</v>
      </c>
      <c r="Z87" s="76">
        <f t="shared" si="84"/>
        <v>0</v>
      </c>
      <c r="AA87" s="76">
        <f t="shared" si="84"/>
        <v>0</v>
      </c>
      <c r="AB87" s="76">
        <f t="shared" si="84"/>
        <v>0</v>
      </c>
      <c r="AC87" s="66">
        <f t="shared" si="85"/>
        <v>0</v>
      </c>
      <c r="AD87" s="67" t="str">
        <f t="shared" si="86"/>
        <v>AccelReached</v>
      </c>
      <c r="AE87" s="66">
        <f t="shared" si="87"/>
        <v>0</v>
      </c>
      <c r="AF87" s="68">
        <f t="shared" si="88"/>
        <v>0</v>
      </c>
      <c r="AG87" s="61">
        <f t="shared" si="89"/>
        <v>0</v>
      </c>
      <c r="AH87" s="62">
        <f t="shared" si="90"/>
        <v>0</v>
      </c>
      <c r="AI87" s="61">
        <f t="shared" si="91"/>
        <v>0</v>
      </c>
      <c r="AJ87" s="61">
        <f t="shared" si="92"/>
        <v>0</v>
      </c>
      <c r="AK87" s="69" t="str">
        <f t="shared" si="93"/>
        <v>AccelLimited</v>
      </c>
      <c r="AL87" s="61">
        <f t="shared" si="94"/>
        <v>0</v>
      </c>
      <c r="AM87" s="71">
        <f t="shared" si="95"/>
        <v>0</v>
      </c>
      <c r="AN87" s="64">
        <f t="shared" si="96"/>
        <v>0</v>
      </c>
      <c r="AO87" s="72">
        <f t="shared" si="97"/>
        <v>0</v>
      </c>
      <c r="AP87" s="79">
        <f t="shared" si="98"/>
        <v>0</v>
      </c>
      <c r="AQ87" s="76">
        <f t="shared" si="99"/>
        <v>0</v>
      </c>
      <c r="AR87"/>
      <c r="AS87" s="115">
        <v>0</v>
      </c>
      <c r="AT87"/>
      <c r="AU87"/>
      <c r="AV87" s="118">
        <f t="shared" si="136"/>
        <v>5</v>
      </c>
      <c r="AW87" s="117">
        <f t="shared" si="100"/>
        <v>0</v>
      </c>
      <c r="AX87" s="113">
        <f t="shared" si="101"/>
        <v>0</v>
      </c>
      <c r="AY87" s="113">
        <f t="shared" si="102"/>
        <v>0</v>
      </c>
      <c r="AZ87" s="118">
        <f t="shared" si="103"/>
        <v>5</v>
      </c>
      <c r="BA87" s="114">
        <f t="shared" si="104"/>
        <v>0</v>
      </c>
      <c r="BB87" s="113">
        <f t="shared" si="105"/>
        <v>0</v>
      </c>
      <c r="BC87" s="113">
        <f t="shared" si="106"/>
        <v>0</v>
      </c>
      <c r="BD87" s="118">
        <f t="shared" si="107"/>
        <v>5</v>
      </c>
      <c r="BE87" s="117">
        <f t="shared" si="108"/>
        <v>0</v>
      </c>
      <c r="BF87" s="113">
        <f t="shared" si="109"/>
        <v>0</v>
      </c>
      <c r="BG87" s="113">
        <f t="shared" si="110"/>
        <v>0</v>
      </c>
      <c r="BH87" s="118">
        <f t="shared" si="111"/>
        <v>5</v>
      </c>
      <c r="BI87" s="117">
        <f t="shared" si="112"/>
        <v>0</v>
      </c>
      <c r="BJ87" s="113">
        <f t="shared" si="113"/>
        <v>0</v>
      </c>
      <c r="BK87" s="113">
        <f t="shared" si="113"/>
        <v>0</v>
      </c>
      <c r="BL87" s="118">
        <f t="shared" si="114"/>
        <v>5</v>
      </c>
      <c r="BM87" s="117">
        <f t="shared" si="115"/>
        <v>0</v>
      </c>
      <c r="BN87" s="113">
        <f t="shared" si="116"/>
        <v>0</v>
      </c>
      <c r="BO87" s="113">
        <f t="shared" si="117"/>
        <v>0</v>
      </c>
      <c r="BP87" s="118">
        <f t="shared" si="118"/>
        <v>5</v>
      </c>
      <c r="BQ87" s="117">
        <f t="shared" si="119"/>
        <v>0</v>
      </c>
      <c r="BR87" s="113">
        <f t="shared" si="120"/>
        <v>0</v>
      </c>
      <c r="BS87" s="113">
        <f t="shared" si="121"/>
        <v>0</v>
      </c>
      <c r="BT87" s="118">
        <f t="shared" si="122"/>
        <v>5</v>
      </c>
      <c r="BU87" s="117">
        <f t="shared" si="123"/>
        <v>0</v>
      </c>
      <c r="BV87" s="113">
        <f t="shared" si="124"/>
        <v>0</v>
      </c>
      <c r="BW87" s="113">
        <f t="shared" si="125"/>
        <v>0</v>
      </c>
      <c r="BX87" s="118">
        <f t="shared" si="126"/>
        <v>5</v>
      </c>
      <c r="BY87"/>
      <c r="BZ87"/>
      <c r="CA87" s="114">
        <f t="shared" si="132"/>
        <v>5</v>
      </c>
      <c r="CB87" s="114">
        <f t="shared" si="133"/>
        <v>0</v>
      </c>
      <c r="CC87" s="114">
        <f t="shared" si="133"/>
        <v>0</v>
      </c>
      <c r="CD87" s="114">
        <f t="shared" si="133"/>
        <v>0</v>
      </c>
      <c r="CE87" s="114"/>
      <c r="CF87" s="114">
        <v>10</v>
      </c>
      <c r="CG87" s="113">
        <v>17</v>
      </c>
      <c r="CH87" s="113">
        <f t="shared" si="139"/>
        <v>18</v>
      </c>
      <c r="CI87" s="113">
        <f t="shared" si="139"/>
        <v>19</v>
      </c>
      <c r="CJ87" s="113">
        <f t="shared" si="139"/>
        <v>20</v>
      </c>
      <c r="CX87" s="88"/>
      <c r="CY87" s="88"/>
      <c r="CZ87" s="88"/>
      <c r="DA87" s="88"/>
      <c r="DB87" s="88"/>
      <c r="DC87" s="40"/>
      <c r="DD87" s="88"/>
    </row>
    <row r="88" spans="1:108" ht="13.8" thickBot="1" x14ac:dyDescent="0.3">
      <c r="A88" s="487">
        <v>0</v>
      </c>
      <c r="B88" s="307">
        <v>0</v>
      </c>
      <c r="C88" s="309" t="s">
        <v>213</v>
      </c>
      <c r="D88" s="308" t="s">
        <v>546</v>
      </c>
      <c r="E88" s="310" t="s">
        <v>422</v>
      </c>
      <c r="F88" s="311">
        <v>3500</v>
      </c>
      <c r="G88" s="311">
        <v>30000</v>
      </c>
      <c r="H88" s="312">
        <v>800000</v>
      </c>
      <c r="I88" s="313">
        <f t="shared" si="134"/>
        <v>0</v>
      </c>
      <c r="J88" s="314">
        <f t="shared" si="127"/>
        <v>0</v>
      </c>
      <c r="K88" s="139">
        <f t="shared" si="138"/>
        <v>0</v>
      </c>
      <c r="L88" s="133">
        <f t="shared" si="81"/>
        <v>0</v>
      </c>
      <c r="M88" s="80">
        <f t="shared" si="128"/>
        <v>0</v>
      </c>
      <c r="N88" s="319">
        <f t="shared" si="135"/>
        <v>0</v>
      </c>
      <c r="O88" s="320">
        <f t="shared" si="74"/>
        <v>0</v>
      </c>
      <c r="P88" s="320">
        <f t="shared" si="74"/>
        <v>0</v>
      </c>
      <c r="Q88" s="321">
        <f t="shared" si="137"/>
        <v>5</v>
      </c>
      <c r="R88"/>
      <c r="S88" s="424">
        <f t="shared" si="129"/>
        <v>0</v>
      </c>
      <c r="T88" s="77">
        <f t="shared" si="130"/>
        <v>0</v>
      </c>
      <c r="U88" s="77">
        <f t="shared" si="82"/>
        <v>0</v>
      </c>
      <c r="V88" s="75">
        <f>'Project description'!$I$6</f>
        <v>1.79</v>
      </c>
      <c r="W88" s="75">
        <f>VLOOKUP(C88,'Project description'!$H$21:$I$24,2,0)</f>
        <v>40000</v>
      </c>
      <c r="X88" s="74">
        <f t="shared" si="131"/>
        <v>0</v>
      </c>
      <c r="Y88" s="144">
        <f t="shared" si="83"/>
        <v>0</v>
      </c>
      <c r="Z88" s="76">
        <f t="shared" si="84"/>
        <v>0</v>
      </c>
      <c r="AA88" s="76">
        <f t="shared" si="84"/>
        <v>0</v>
      </c>
      <c r="AB88" s="76">
        <f t="shared" si="84"/>
        <v>0</v>
      </c>
      <c r="AC88" s="66">
        <f t="shared" si="85"/>
        <v>0</v>
      </c>
      <c r="AD88" s="67" t="str">
        <f t="shared" si="86"/>
        <v>AccelReached</v>
      </c>
      <c r="AE88" s="66">
        <f t="shared" si="87"/>
        <v>0</v>
      </c>
      <c r="AF88" s="68">
        <f t="shared" si="88"/>
        <v>0</v>
      </c>
      <c r="AG88" s="61">
        <f t="shared" si="89"/>
        <v>0</v>
      </c>
      <c r="AH88" s="62">
        <f t="shared" si="90"/>
        <v>0</v>
      </c>
      <c r="AI88" s="61">
        <f t="shared" si="91"/>
        <v>0</v>
      </c>
      <c r="AJ88" s="61">
        <f t="shared" si="92"/>
        <v>0</v>
      </c>
      <c r="AK88" s="69" t="str">
        <f t="shared" si="93"/>
        <v>AccelLimited</v>
      </c>
      <c r="AL88" s="61">
        <f t="shared" si="94"/>
        <v>0</v>
      </c>
      <c r="AM88" s="71">
        <f t="shared" si="95"/>
        <v>0</v>
      </c>
      <c r="AN88" s="64">
        <f t="shared" si="96"/>
        <v>0</v>
      </c>
      <c r="AO88" s="72">
        <f t="shared" si="97"/>
        <v>0</v>
      </c>
      <c r="AP88" s="79">
        <f t="shared" si="98"/>
        <v>0</v>
      </c>
      <c r="AQ88" s="76">
        <f t="shared" si="99"/>
        <v>0</v>
      </c>
      <c r="AR88"/>
      <c r="AS88" s="115">
        <v>0</v>
      </c>
      <c r="AT88"/>
      <c r="AU88"/>
      <c r="AV88" s="118">
        <f t="shared" si="136"/>
        <v>5</v>
      </c>
      <c r="AW88" s="117">
        <f t="shared" si="100"/>
        <v>0</v>
      </c>
      <c r="AX88" s="113">
        <f t="shared" si="101"/>
        <v>0</v>
      </c>
      <c r="AY88" s="113">
        <f t="shared" si="102"/>
        <v>0</v>
      </c>
      <c r="AZ88" s="118">
        <f t="shared" si="103"/>
        <v>5</v>
      </c>
      <c r="BA88" s="114">
        <f t="shared" si="104"/>
        <v>0</v>
      </c>
      <c r="BB88" s="113">
        <f t="shared" si="105"/>
        <v>0</v>
      </c>
      <c r="BC88" s="113">
        <f t="shared" si="106"/>
        <v>0</v>
      </c>
      <c r="BD88" s="118">
        <f t="shared" si="107"/>
        <v>5</v>
      </c>
      <c r="BE88" s="117">
        <f t="shared" si="108"/>
        <v>0</v>
      </c>
      <c r="BF88" s="113">
        <f t="shared" si="109"/>
        <v>0</v>
      </c>
      <c r="BG88" s="113">
        <f t="shared" si="110"/>
        <v>0</v>
      </c>
      <c r="BH88" s="118">
        <f t="shared" si="111"/>
        <v>5</v>
      </c>
      <c r="BI88" s="117">
        <f t="shared" si="112"/>
        <v>0</v>
      </c>
      <c r="BJ88" s="113">
        <f t="shared" si="113"/>
        <v>0</v>
      </c>
      <c r="BK88" s="113">
        <f t="shared" si="113"/>
        <v>0</v>
      </c>
      <c r="BL88" s="118">
        <f t="shared" si="114"/>
        <v>5</v>
      </c>
      <c r="BM88" s="117">
        <f t="shared" si="115"/>
        <v>0</v>
      </c>
      <c r="BN88" s="113">
        <f t="shared" si="116"/>
        <v>0</v>
      </c>
      <c r="BO88" s="113">
        <f t="shared" si="117"/>
        <v>0</v>
      </c>
      <c r="BP88" s="118">
        <f t="shared" si="118"/>
        <v>5</v>
      </c>
      <c r="BQ88" s="117">
        <f t="shared" si="119"/>
        <v>0</v>
      </c>
      <c r="BR88" s="113">
        <f t="shared" si="120"/>
        <v>0</v>
      </c>
      <c r="BS88" s="113">
        <f t="shared" si="121"/>
        <v>0</v>
      </c>
      <c r="BT88" s="118">
        <f t="shared" si="122"/>
        <v>5</v>
      </c>
      <c r="BU88" s="117">
        <f t="shared" si="123"/>
        <v>0</v>
      </c>
      <c r="BV88" s="113">
        <f t="shared" si="124"/>
        <v>0</v>
      </c>
      <c r="BW88" s="113">
        <f t="shared" si="125"/>
        <v>0</v>
      </c>
      <c r="BX88" s="118">
        <f t="shared" si="126"/>
        <v>5</v>
      </c>
      <c r="BY88"/>
      <c r="BZ88"/>
      <c r="CA88" s="114">
        <f t="shared" si="132"/>
        <v>5</v>
      </c>
      <c r="CB88" s="114">
        <f t="shared" si="133"/>
        <v>0</v>
      </c>
      <c r="CC88" s="114">
        <f t="shared" si="133"/>
        <v>0</v>
      </c>
      <c r="CD88" s="114">
        <f t="shared" si="133"/>
        <v>0</v>
      </c>
      <c r="CE88" s="114"/>
      <c r="CF88" s="114">
        <v>10</v>
      </c>
      <c r="CG88" s="113">
        <v>21</v>
      </c>
      <c r="CH88" s="113">
        <f t="shared" si="139"/>
        <v>22</v>
      </c>
      <c r="CI88" s="113">
        <f t="shared" si="139"/>
        <v>23</v>
      </c>
      <c r="CJ88" s="113">
        <f t="shared" si="139"/>
        <v>24</v>
      </c>
      <c r="CX88" s="88"/>
      <c r="CY88" s="88"/>
      <c r="CZ88" s="88"/>
      <c r="DA88" s="88"/>
      <c r="DB88" s="88"/>
      <c r="DC88" s="40"/>
      <c r="DD88" s="88"/>
    </row>
    <row r="89" spans="1:108" ht="13.8" thickBot="1" x14ac:dyDescent="0.3">
      <c r="A89" s="257">
        <v>0</v>
      </c>
      <c r="B89" s="41">
        <v>0</v>
      </c>
      <c r="C89" s="98" t="s">
        <v>213</v>
      </c>
      <c r="D89" s="171" t="s">
        <v>546</v>
      </c>
      <c r="E89" s="137" t="s">
        <v>422</v>
      </c>
      <c r="F89" s="132">
        <v>3500</v>
      </c>
      <c r="G89" s="132">
        <v>30000</v>
      </c>
      <c r="H89" s="148">
        <v>800000</v>
      </c>
      <c r="I89" s="151">
        <f t="shared" si="134"/>
        <v>0</v>
      </c>
      <c r="J89" s="139">
        <f t="shared" si="127"/>
        <v>0</v>
      </c>
      <c r="K89" s="139">
        <f t="shared" si="138"/>
        <v>0</v>
      </c>
      <c r="L89" s="133">
        <f t="shared" si="81"/>
        <v>0</v>
      </c>
      <c r="M89" s="80">
        <f t="shared" si="128"/>
        <v>0</v>
      </c>
      <c r="N89" s="322">
        <f t="shared" si="135"/>
        <v>0</v>
      </c>
      <c r="O89" s="323">
        <f t="shared" si="74"/>
        <v>0</v>
      </c>
      <c r="P89" s="323">
        <f t="shared" si="74"/>
        <v>0</v>
      </c>
      <c r="Q89" s="324">
        <f t="shared" si="137"/>
        <v>5</v>
      </c>
      <c r="R89"/>
      <c r="S89" s="424">
        <f t="shared" si="129"/>
        <v>0</v>
      </c>
      <c r="T89" s="77">
        <f t="shared" si="130"/>
        <v>0</v>
      </c>
      <c r="U89" s="77">
        <f t="shared" si="82"/>
        <v>0</v>
      </c>
      <c r="V89" s="75">
        <f>'Project description'!$I$6</f>
        <v>1.79</v>
      </c>
      <c r="W89" s="75">
        <f>VLOOKUP(C89,'Project description'!$H$21:$I$24,2,0)</f>
        <v>40000</v>
      </c>
      <c r="X89" s="74">
        <f t="shared" si="131"/>
        <v>0</v>
      </c>
      <c r="Y89" s="144">
        <f t="shared" si="83"/>
        <v>0</v>
      </c>
      <c r="Z89" s="76">
        <f t="shared" si="84"/>
        <v>0</v>
      </c>
      <c r="AA89" s="76">
        <f t="shared" si="84"/>
        <v>0</v>
      </c>
      <c r="AB89" s="76">
        <f t="shared" si="84"/>
        <v>0</v>
      </c>
      <c r="AC89" s="66">
        <f t="shared" si="85"/>
        <v>0</v>
      </c>
      <c r="AD89" s="67" t="str">
        <f t="shared" si="86"/>
        <v>AccelReached</v>
      </c>
      <c r="AE89" s="66">
        <f t="shared" si="87"/>
        <v>0</v>
      </c>
      <c r="AF89" s="68">
        <f t="shared" si="88"/>
        <v>0</v>
      </c>
      <c r="AG89" s="61">
        <f t="shared" si="89"/>
        <v>0</v>
      </c>
      <c r="AH89" s="62">
        <f t="shared" si="90"/>
        <v>0</v>
      </c>
      <c r="AI89" s="61">
        <f t="shared" si="91"/>
        <v>0</v>
      </c>
      <c r="AJ89" s="61">
        <f t="shared" si="92"/>
        <v>0</v>
      </c>
      <c r="AK89" s="69" t="str">
        <f t="shared" si="93"/>
        <v>AccelLimited</v>
      </c>
      <c r="AL89" s="61">
        <f t="shared" si="94"/>
        <v>0</v>
      </c>
      <c r="AM89" s="71">
        <f t="shared" si="95"/>
        <v>0</v>
      </c>
      <c r="AN89" s="64">
        <f t="shared" si="96"/>
        <v>0</v>
      </c>
      <c r="AO89" s="72">
        <f t="shared" si="97"/>
        <v>0</v>
      </c>
      <c r="AP89" s="79">
        <f t="shared" si="98"/>
        <v>0</v>
      </c>
      <c r="AQ89" s="76">
        <f t="shared" si="99"/>
        <v>0</v>
      </c>
      <c r="AR89"/>
      <c r="AS89" s="115">
        <v>0</v>
      </c>
      <c r="AT89"/>
      <c r="AU89"/>
      <c r="AV89" s="118">
        <f t="shared" si="136"/>
        <v>5</v>
      </c>
      <c r="AW89" s="117">
        <f t="shared" si="100"/>
        <v>0</v>
      </c>
      <c r="AX89" s="113">
        <f t="shared" si="101"/>
        <v>0</v>
      </c>
      <c r="AY89" s="113">
        <f t="shared" si="102"/>
        <v>0</v>
      </c>
      <c r="AZ89" s="118">
        <f t="shared" si="103"/>
        <v>5</v>
      </c>
      <c r="BA89" s="114">
        <f t="shared" si="104"/>
        <v>0</v>
      </c>
      <c r="BB89" s="113">
        <f t="shared" si="105"/>
        <v>0</v>
      </c>
      <c r="BC89" s="113">
        <f t="shared" si="106"/>
        <v>0</v>
      </c>
      <c r="BD89" s="118">
        <f t="shared" si="107"/>
        <v>5</v>
      </c>
      <c r="BE89" s="117">
        <f t="shared" si="108"/>
        <v>0</v>
      </c>
      <c r="BF89" s="113">
        <f t="shared" si="109"/>
        <v>0</v>
      </c>
      <c r="BG89" s="113">
        <f t="shared" si="110"/>
        <v>0</v>
      </c>
      <c r="BH89" s="118">
        <f t="shared" si="111"/>
        <v>5</v>
      </c>
      <c r="BI89" s="117">
        <f t="shared" si="112"/>
        <v>0</v>
      </c>
      <c r="BJ89" s="113">
        <f t="shared" si="113"/>
        <v>0</v>
      </c>
      <c r="BK89" s="113">
        <f t="shared" si="113"/>
        <v>0</v>
      </c>
      <c r="BL89" s="118">
        <f t="shared" si="114"/>
        <v>5</v>
      </c>
      <c r="BM89" s="117">
        <f t="shared" si="115"/>
        <v>0</v>
      </c>
      <c r="BN89" s="113">
        <f t="shared" si="116"/>
        <v>0</v>
      </c>
      <c r="BO89" s="113">
        <f t="shared" si="117"/>
        <v>0</v>
      </c>
      <c r="BP89" s="118">
        <f t="shared" si="118"/>
        <v>5</v>
      </c>
      <c r="BQ89" s="117">
        <f t="shared" si="119"/>
        <v>0</v>
      </c>
      <c r="BR89" s="113">
        <f t="shared" si="120"/>
        <v>0</v>
      </c>
      <c r="BS89" s="113">
        <f t="shared" si="121"/>
        <v>0</v>
      </c>
      <c r="BT89" s="118">
        <f t="shared" si="122"/>
        <v>5</v>
      </c>
      <c r="BU89" s="117">
        <f t="shared" si="123"/>
        <v>0</v>
      </c>
      <c r="BV89" s="113">
        <f t="shared" si="124"/>
        <v>0</v>
      </c>
      <c r="BW89" s="113">
        <f t="shared" si="125"/>
        <v>0</v>
      </c>
      <c r="BX89" s="118">
        <f t="shared" si="126"/>
        <v>5</v>
      </c>
      <c r="BY89"/>
      <c r="BZ89"/>
      <c r="CA89" s="114">
        <f t="shared" si="132"/>
        <v>5</v>
      </c>
      <c r="CB89" s="114">
        <f t="shared" si="133"/>
        <v>0</v>
      </c>
      <c r="CC89" s="114">
        <f t="shared" si="133"/>
        <v>0</v>
      </c>
      <c r="CD89" s="114">
        <f t="shared" si="133"/>
        <v>0</v>
      </c>
      <c r="CE89" s="114"/>
      <c r="CF89" s="114">
        <v>10</v>
      </c>
      <c r="CG89" s="113">
        <v>25</v>
      </c>
      <c r="CH89" s="113">
        <f t="shared" si="139"/>
        <v>26</v>
      </c>
      <c r="CI89" s="113">
        <f t="shared" si="139"/>
        <v>27</v>
      </c>
      <c r="CJ89" s="113">
        <f t="shared" si="139"/>
        <v>28</v>
      </c>
      <c r="CX89" s="88"/>
      <c r="CY89" s="88"/>
      <c r="CZ89" s="88"/>
      <c r="DA89" s="88"/>
      <c r="DB89" s="88"/>
      <c r="DC89" s="40"/>
      <c r="DD89" s="88"/>
    </row>
    <row r="90" spans="1:108" ht="13.8" thickBot="1" x14ac:dyDescent="0.3">
      <c r="A90" s="487">
        <v>0</v>
      </c>
      <c r="B90" s="307">
        <v>1</v>
      </c>
      <c r="C90" s="309" t="s">
        <v>213</v>
      </c>
      <c r="D90" s="308" t="s">
        <v>546</v>
      </c>
      <c r="E90" s="310" t="s">
        <v>422</v>
      </c>
      <c r="F90" s="311">
        <v>3500</v>
      </c>
      <c r="G90" s="311">
        <v>30000</v>
      </c>
      <c r="H90" s="312">
        <v>800000</v>
      </c>
      <c r="I90" s="313">
        <f t="shared" si="134"/>
        <v>0</v>
      </c>
      <c r="J90" s="314">
        <f t="shared" si="127"/>
        <v>0</v>
      </c>
      <c r="K90" s="139">
        <f t="shared" si="138"/>
        <v>0</v>
      </c>
      <c r="L90" s="133">
        <f t="shared" si="81"/>
        <v>0</v>
      </c>
      <c r="M90" s="80">
        <f t="shared" si="128"/>
        <v>0</v>
      </c>
      <c r="N90" s="319">
        <f t="shared" si="135"/>
        <v>0</v>
      </c>
      <c r="O90" s="320">
        <f t="shared" si="74"/>
        <v>0</v>
      </c>
      <c r="P90" s="320">
        <f t="shared" si="74"/>
        <v>0</v>
      </c>
      <c r="Q90" s="321">
        <f t="shared" si="137"/>
        <v>5</v>
      </c>
      <c r="R90"/>
      <c r="S90" s="424">
        <f t="shared" si="129"/>
        <v>0</v>
      </c>
      <c r="T90" s="77">
        <f t="shared" si="130"/>
        <v>0</v>
      </c>
      <c r="U90" s="77">
        <f t="shared" si="82"/>
        <v>0</v>
      </c>
      <c r="V90" s="75">
        <f>'Project description'!$I$6</f>
        <v>1.79</v>
      </c>
      <c r="W90" s="75">
        <f>VLOOKUP(C90,'Project description'!$H$21:$I$24,2,0)</f>
        <v>40000</v>
      </c>
      <c r="X90" s="74">
        <f t="shared" si="131"/>
        <v>0</v>
      </c>
      <c r="Y90" s="144">
        <f t="shared" si="83"/>
        <v>0</v>
      </c>
      <c r="Z90" s="76">
        <f t="shared" si="84"/>
        <v>0</v>
      </c>
      <c r="AA90" s="76">
        <f t="shared" si="84"/>
        <v>0</v>
      </c>
      <c r="AB90" s="76">
        <f t="shared" si="84"/>
        <v>0</v>
      </c>
      <c r="AC90" s="66">
        <f t="shared" si="85"/>
        <v>0</v>
      </c>
      <c r="AD90" s="67" t="str">
        <f t="shared" si="86"/>
        <v>AccelReached</v>
      </c>
      <c r="AE90" s="66">
        <f t="shared" si="87"/>
        <v>0</v>
      </c>
      <c r="AF90" s="68">
        <f t="shared" si="88"/>
        <v>0</v>
      </c>
      <c r="AG90" s="61">
        <f t="shared" si="89"/>
        <v>0</v>
      </c>
      <c r="AH90" s="62">
        <f t="shared" si="90"/>
        <v>0</v>
      </c>
      <c r="AI90" s="61">
        <f t="shared" si="91"/>
        <v>0</v>
      </c>
      <c r="AJ90" s="61">
        <f t="shared" si="92"/>
        <v>0</v>
      </c>
      <c r="AK90" s="69" t="str">
        <f t="shared" si="93"/>
        <v>AccelLimited</v>
      </c>
      <c r="AL90" s="61">
        <f t="shared" si="94"/>
        <v>0</v>
      </c>
      <c r="AM90" s="71">
        <f t="shared" si="95"/>
        <v>0</v>
      </c>
      <c r="AN90" s="64">
        <f t="shared" si="96"/>
        <v>0</v>
      </c>
      <c r="AO90" s="72">
        <f t="shared" si="97"/>
        <v>0</v>
      </c>
      <c r="AP90" s="79">
        <f t="shared" si="98"/>
        <v>0</v>
      </c>
      <c r="AQ90" s="76">
        <f t="shared" si="99"/>
        <v>0</v>
      </c>
      <c r="AR90"/>
      <c r="AS90" s="115">
        <v>0</v>
      </c>
      <c r="AT90"/>
      <c r="AU90"/>
      <c r="AV90" s="118">
        <f t="shared" si="136"/>
        <v>5</v>
      </c>
      <c r="AW90" s="117">
        <f t="shared" si="100"/>
        <v>0</v>
      </c>
      <c r="AX90" s="113">
        <f t="shared" si="101"/>
        <v>0</v>
      </c>
      <c r="AY90" s="113">
        <f t="shared" si="102"/>
        <v>0</v>
      </c>
      <c r="AZ90" s="118">
        <f t="shared" si="103"/>
        <v>5</v>
      </c>
      <c r="BA90" s="114">
        <f t="shared" si="104"/>
        <v>0</v>
      </c>
      <c r="BB90" s="113">
        <f t="shared" si="105"/>
        <v>0</v>
      </c>
      <c r="BC90" s="113">
        <f t="shared" si="106"/>
        <v>0</v>
      </c>
      <c r="BD90" s="118">
        <f t="shared" si="107"/>
        <v>5</v>
      </c>
      <c r="BE90" s="117">
        <f t="shared" si="108"/>
        <v>0</v>
      </c>
      <c r="BF90" s="113">
        <f t="shared" si="109"/>
        <v>0</v>
      </c>
      <c r="BG90" s="113">
        <f t="shared" si="110"/>
        <v>0</v>
      </c>
      <c r="BH90" s="118">
        <f t="shared" si="111"/>
        <v>5</v>
      </c>
      <c r="BI90" s="117">
        <f t="shared" si="112"/>
        <v>0</v>
      </c>
      <c r="BJ90" s="113">
        <f t="shared" si="113"/>
        <v>0</v>
      </c>
      <c r="BK90" s="113">
        <f t="shared" si="113"/>
        <v>0</v>
      </c>
      <c r="BL90" s="118">
        <f t="shared" si="114"/>
        <v>5</v>
      </c>
      <c r="BM90" s="117">
        <f t="shared" si="115"/>
        <v>0</v>
      </c>
      <c r="BN90" s="113">
        <f t="shared" si="116"/>
        <v>0</v>
      </c>
      <c r="BO90" s="113">
        <f t="shared" si="117"/>
        <v>0</v>
      </c>
      <c r="BP90" s="118">
        <f t="shared" si="118"/>
        <v>5</v>
      </c>
      <c r="BQ90" s="117">
        <f t="shared" si="119"/>
        <v>0</v>
      </c>
      <c r="BR90" s="113">
        <f t="shared" si="120"/>
        <v>0</v>
      </c>
      <c r="BS90" s="113">
        <f t="shared" si="121"/>
        <v>0</v>
      </c>
      <c r="BT90" s="118">
        <f t="shared" si="122"/>
        <v>5</v>
      </c>
      <c r="BU90" s="117">
        <f t="shared" si="123"/>
        <v>0</v>
      </c>
      <c r="BV90" s="113">
        <f t="shared" si="124"/>
        <v>0</v>
      </c>
      <c r="BW90" s="113">
        <f t="shared" si="125"/>
        <v>0</v>
      </c>
      <c r="BX90" s="118">
        <f t="shared" si="126"/>
        <v>5</v>
      </c>
      <c r="BY90"/>
      <c r="BZ90"/>
      <c r="CA90" s="114">
        <f t="shared" si="132"/>
        <v>5</v>
      </c>
      <c r="CB90" s="114">
        <f t="shared" si="133"/>
        <v>0</v>
      </c>
      <c r="CC90" s="114">
        <f t="shared" si="133"/>
        <v>0</v>
      </c>
      <c r="CD90" s="114">
        <f t="shared" si="133"/>
        <v>0</v>
      </c>
      <c r="CE90" s="114"/>
      <c r="CF90" s="114">
        <v>10</v>
      </c>
      <c r="CG90" s="113">
        <v>29</v>
      </c>
      <c r="CH90" s="113">
        <f t="shared" si="139"/>
        <v>30</v>
      </c>
      <c r="CI90" s="113">
        <f t="shared" si="139"/>
        <v>31</v>
      </c>
      <c r="CJ90" s="113">
        <f t="shared" si="139"/>
        <v>32</v>
      </c>
      <c r="CX90" s="88"/>
      <c r="CY90" s="88"/>
      <c r="CZ90" s="88"/>
      <c r="DA90" s="88"/>
      <c r="DB90" s="88"/>
      <c r="DC90" s="40"/>
      <c r="DD90" s="88"/>
    </row>
    <row r="91" spans="1:108" ht="13.8" thickBot="1" x14ac:dyDescent="0.3">
      <c r="A91" s="257">
        <v>0</v>
      </c>
      <c r="B91" s="41">
        <v>2</v>
      </c>
      <c r="C91" s="98" t="s">
        <v>213</v>
      </c>
      <c r="D91" s="171" t="s">
        <v>546</v>
      </c>
      <c r="E91" s="137" t="s">
        <v>422</v>
      </c>
      <c r="F91" s="132">
        <v>3500</v>
      </c>
      <c r="G91" s="132">
        <v>30000</v>
      </c>
      <c r="H91" s="148">
        <v>800000</v>
      </c>
      <c r="I91" s="151">
        <f t="shared" si="134"/>
        <v>0</v>
      </c>
      <c r="J91" s="139">
        <f t="shared" si="127"/>
        <v>0</v>
      </c>
      <c r="K91" s="139">
        <f t="shared" si="138"/>
        <v>0</v>
      </c>
      <c r="L91" s="133">
        <f t="shared" si="81"/>
        <v>0</v>
      </c>
      <c r="M91" s="80">
        <f t="shared" si="128"/>
        <v>0</v>
      </c>
      <c r="N91" s="322">
        <f t="shared" si="135"/>
        <v>0</v>
      </c>
      <c r="O91" s="323">
        <f t="shared" ref="O91:P120" si="140">AP91</f>
        <v>0</v>
      </c>
      <c r="P91" s="323">
        <f t="shared" si="140"/>
        <v>0</v>
      </c>
      <c r="Q91" s="324">
        <f t="shared" si="137"/>
        <v>5</v>
      </c>
      <c r="R91"/>
      <c r="S91" s="424">
        <f t="shared" si="129"/>
        <v>0</v>
      </c>
      <c r="T91" s="77">
        <f t="shared" si="130"/>
        <v>0</v>
      </c>
      <c r="U91" s="77">
        <f t="shared" si="82"/>
        <v>0</v>
      </c>
      <c r="V91" s="75">
        <f>'Project description'!$I$6</f>
        <v>1.79</v>
      </c>
      <c r="W91" s="75">
        <f>VLOOKUP(C91,'Project description'!$H$21:$I$24,2,0)</f>
        <v>40000</v>
      </c>
      <c r="X91" s="74">
        <f t="shared" si="131"/>
        <v>0</v>
      </c>
      <c r="Y91" s="144">
        <f t="shared" si="83"/>
        <v>0</v>
      </c>
      <c r="Z91" s="76">
        <f t="shared" si="84"/>
        <v>0</v>
      </c>
      <c r="AA91" s="76">
        <f t="shared" si="84"/>
        <v>0</v>
      </c>
      <c r="AB91" s="76">
        <f t="shared" si="84"/>
        <v>0</v>
      </c>
      <c r="AC91" s="66">
        <f t="shared" si="85"/>
        <v>0</v>
      </c>
      <c r="AD91" s="67" t="str">
        <f t="shared" si="86"/>
        <v>AccelReached</v>
      </c>
      <c r="AE91" s="66">
        <f t="shared" si="87"/>
        <v>0</v>
      </c>
      <c r="AF91" s="68">
        <f t="shared" si="88"/>
        <v>0</v>
      </c>
      <c r="AG91" s="61">
        <f t="shared" si="89"/>
        <v>0</v>
      </c>
      <c r="AH91" s="62">
        <f t="shared" si="90"/>
        <v>0</v>
      </c>
      <c r="AI91" s="61">
        <f t="shared" si="91"/>
        <v>0</v>
      </c>
      <c r="AJ91" s="61">
        <f t="shared" si="92"/>
        <v>0</v>
      </c>
      <c r="AK91" s="69" t="str">
        <f t="shared" si="93"/>
        <v>AccelLimited</v>
      </c>
      <c r="AL91" s="61">
        <f t="shared" si="94"/>
        <v>0</v>
      </c>
      <c r="AM91" s="71">
        <f t="shared" si="95"/>
        <v>0</v>
      </c>
      <c r="AN91" s="64">
        <f t="shared" si="96"/>
        <v>0</v>
      </c>
      <c r="AO91" s="72">
        <f t="shared" si="97"/>
        <v>0</v>
      </c>
      <c r="AP91" s="79">
        <f t="shared" si="98"/>
        <v>0</v>
      </c>
      <c r="AQ91" s="76">
        <f t="shared" si="99"/>
        <v>0</v>
      </c>
      <c r="AR91"/>
      <c r="AS91" s="115">
        <v>0</v>
      </c>
      <c r="AT91"/>
      <c r="AU91"/>
      <c r="AV91" s="118">
        <f t="shared" si="136"/>
        <v>5</v>
      </c>
      <c r="AW91" s="117">
        <f t="shared" si="100"/>
        <v>0</v>
      </c>
      <c r="AX91" s="113">
        <f t="shared" si="101"/>
        <v>0</v>
      </c>
      <c r="AY91" s="113">
        <f t="shared" si="102"/>
        <v>0</v>
      </c>
      <c r="AZ91" s="118">
        <f t="shared" si="103"/>
        <v>5</v>
      </c>
      <c r="BA91" s="114">
        <f t="shared" si="104"/>
        <v>0</v>
      </c>
      <c r="BB91" s="113">
        <f t="shared" si="105"/>
        <v>0</v>
      </c>
      <c r="BC91" s="113">
        <f t="shared" si="106"/>
        <v>0</v>
      </c>
      <c r="BD91" s="118">
        <f t="shared" si="107"/>
        <v>5</v>
      </c>
      <c r="BE91" s="117">
        <f t="shared" si="108"/>
        <v>0</v>
      </c>
      <c r="BF91" s="113">
        <f t="shared" si="109"/>
        <v>0</v>
      </c>
      <c r="BG91" s="113">
        <f t="shared" si="110"/>
        <v>0</v>
      </c>
      <c r="BH91" s="118">
        <f t="shared" si="111"/>
        <v>5</v>
      </c>
      <c r="BI91" s="117">
        <f t="shared" si="112"/>
        <v>0</v>
      </c>
      <c r="BJ91" s="113">
        <f t="shared" si="113"/>
        <v>0</v>
      </c>
      <c r="BK91" s="113">
        <f t="shared" si="113"/>
        <v>0</v>
      </c>
      <c r="BL91" s="118">
        <f t="shared" si="114"/>
        <v>5</v>
      </c>
      <c r="BM91" s="117">
        <f t="shared" si="115"/>
        <v>0</v>
      </c>
      <c r="BN91" s="113">
        <f t="shared" si="116"/>
        <v>0</v>
      </c>
      <c r="BO91" s="113">
        <f t="shared" si="117"/>
        <v>0</v>
      </c>
      <c r="BP91" s="118">
        <f t="shared" si="118"/>
        <v>5</v>
      </c>
      <c r="BQ91" s="117">
        <f t="shared" si="119"/>
        <v>0</v>
      </c>
      <c r="BR91" s="113">
        <f t="shared" si="120"/>
        <v>0</v>
      </c>
      <c r="BS91" s="113">
        <f t="shared" si="121"/>
        <v>0</v>
      </c>
      <c r="BT91" s="118">
        <f t="shared" si="122"/>
        <v>5</v>
      </c>
      <c r="BU91" s="117">
        <f t="shared" si="123"/>
        <v>0</v>
      </c>
      <c r="BV91" s="113">
        <f t="shared" si="124"/>
        <v>0</v>
      </c>
      <c r="BW91" s="113">
        <f t="shared" si="125"/>
        <v>0</v>
      </c>
      <c r="BX91" s="118">
        <f t="shared" si="126"/>
        <v>5</v>
      </c>
      <c r="BY91"/>
      <c r="BZ91"/>
      <c r="CA91" s="114">
        <f t="shared" si="132"/>
        <v>5</v>
      </c>
      <c r="CB91" s="114">
        <f t="shared" si="133"/>
        <v>0</v>
      </c>
      <c r="CC91" s="114">
        <f t="shared" si="133"/>
        <v>0</v>
      </c>
      <c r="CD91" s="114">
        <f t="shared" si="133"/>
        <v>0</v>
      </c>
      <c r="CE91" s="114"/>
      <c r="CF91" s="114">
        <v>11</v>
      </c>
      <c r="CG91" s="113">
        <v>1</v>
      </c>
      <c r="CH91" s="113">
        <f t="shared" si="139"/>
        <v>2</v>
      </c>
      <c r="CI91" s="113">
        <f t="shared" si="139"/>
        <v>3</v>
      </c>
      <c r="CJ91" s="113">
        <f t="shared" si="139"/>
        <v>4</v>
      </c>
      <c r="CX91" s="88"/>
      <c r="CY91" s="88"/>
      <c r="CZ91" s="88"/>
      <c r="DA91" s="88"/>
      <c r="DB91" s="88"/>
      <c r="DC91" s="40"/>
      <c r="DD91" s="88"/>
    </row>
    <row r="92" spans="1:108" ht="13.8" thickBot="1" x14ac:dyDescent="0.3">
      <c r="A92" s="487">
        <v>0</v>
      </c>
      <c r="B92" s="307">
        <v>0</v>
      </c>
      <c r="C92" s="309" t="s">
        <v>213</v>
      </c>
      <c r="D92" s="308" t="s">
        <v>546</v>
      </c>
      <c r="E92" s="310" t="s">
        <v>422</v>
      </c>
      <c r="F92" s="311">
        <v>3500</v>
      </c>
      <c r="G92" s="311">
        <v>30000</v>
      </c>
      <c r="H92" s="312">
        <v>800000</v>
      </c>
      <c r="I92" s="313">
        <f t="shared" si="134"/>
        <v>0</v>
      </c>
      <c r="J92" s="314">
        <f t="shared" si="127"/>
        <v>0</v>
      </c>
      <c r="K92" s="139">
        <f t="shared" si="138"/>
        <v>0</v>
      </c>
      <c r="L92" s="133">
        <f t="shared" si="81"/>
        <v>0</v>
      </c>
      <c r="M92" s="80">
        <f t="shared" si="128"/>
        <v>0</v>
      </c>
      <c r="N92" s="319">
        <f t="shared" si="135"/>
        <v>0</v>
      </c>
      <c r="O92" s="320">
        <f t="shared" si="140"/>
        <v>0</v>
      </c>
      <c r="P92" s="320">
        <f t="shared" si="140"/>
        <v>0</v>
      </c>
      <c r="Q92" s="321">
        <f t="shared" si="137"/>
        <v>5</v>
      </c>
      <c r="R92"/>
      <c r="S92" s="424">
        <f t="shared" si="129"/>
        <v>0</v>
      </c>
      <c r="T92" s="77">
        <f t="shared" si="130"/>
        <v>0</v>
      </c>
      <c r="U92" s="77">
        <f t="shared" si="82"/>
        <v>0</v>
      </c>
      <c r="V92" s="75">
        <f>'Project description'!$I$6</f>
        <v>1.79</v>
      </c>
      <c r="W92" s="75">
        <f>VLOOKUP(C92,'Project description'!$H$21:$I$24,2,0)</f>
        <v>40000</v>
      </c>
      <c r="X92" s="74">
        <f t="shared" si="131"/>
        <v>0</v>
      </c>
      <c r="Y92" s="144">
        <f t="shared" si="83"/>
        <v>0</v>
      </c>
      <c r="Z92" s="76">
        <f t="shared" si="84"/>
        <v>0</v>
      </c>
      <c r="AA92" s="76">
        <f t="shared" si="84"/>
        <v>0</v>
      </c>
      <c r="AB92" s="76">
        <f t="shared" si="84"/>
        <v>0</v>
      </c>
      <c r="AC92" s="66">
        <f t="shared" si="85"/>
        <v>0</v>
      </c>
      <c r="AD92" s="67" t="str">
        <f t="shared" si="86"/>
        <v>AccelReached</v>
      </c>
      <c r="AE92" s="66">
        <f t="shared" si="87"/>
        <v>0</v>
      </c>
      <c r="AF92" s="68">
        <f t="shared" si="88"/>
        <v>0</v>
      </c>
      <c r="AG92" s="61">
        <f t="shared" si="89"/>
        <v>0</v>
      </c>
      <c r="AH92" s="62">
        <f t="shared" si="90"/>
        <v>0</v>
      </c>
      <c r="AI92" s="61">
        <f t="shared" si="91"/>
        <v>0</v>
      </c>
      <c r="AJ92" s="61">
        <f t="shared" si="92"/>
        <v>0</v>
      </c>
      <c r="AK92" s="69" t="str">
        <f t="shared" si="93"/>
        <v>AccelLimited</v>
      </c>
      <c r="AL92" s="61">
        <f t="shared" si="94"/>
        <v>0</v>
      </c>
      <c r="AM92" s="71">
        <f t="shared" si="95"/>
        <v>0</v>
      </c>
      <c r="AN92" s="64">
        <f t="shared" si="96"/>
        <v>0</v>
      </c>
      <c r="AO92" s="72">
        <f t="shared" si="97"/>
        <v>0</v>
      </c>
      <c r="AP92" s="79">
        <f t="shared" si="98"/>
        <v>0</v>
      </c>
      <c r="AQ92" s="76">
        <f t="shared" si="99"/>
        <v>0</v>
      </c>
      <c r="AR92"/>
      <c r="AS92" s="115">
        <v>0</v>
      </c>
      <c r="AT92"/>
      <c r="AU92"/>
      <c r="AV92" s="118">
        <f t="shared" si="136"/>
        <v>5</v>
      </c>
      <c r="AW92" s="117">
        <f t="shared" si="100"/>
        <v>0</v>
      </c>
      <c r="AX92" s="113">
        <f t="shared" si="101"/>
        <v>0</v>
      </c>
      <c r="AY92" s="113">
        <f t="shared" si="102"/>
        <v>0</v>
      </c>
      <c r="AZ92" s="118">
        <f t="shared" si="103"/>
        <v>5</v>
      </c>
      <c r="BA92" s="114">
        <f t="shared" si="104"/>
        <v>0</v>
      </c>
      <c r="BB92" s="113">
        <f t="shared" si="105"/>
        <v>0</v>
      </c>
      <c r="BC92" s="113">
        <f t="shared" si="106"/>
        <v>0</v>
      </c>
      <c r="BD92" s="118">
        <f t="shared" si="107"/>
        <v>5</v>
      </c>
      <c r="BE92" s="117">
        <f t="shared" si="108"/>
        <v>0</v>
      </c>
      <c r="BF92" s="113">
        <f t="shared" si="109"/>
        <v>0</v>
      </c>
      <c r="BG92" s="113">
        <f t="shared" si="110"/>
        <v>0</v>
      </c>
      <c r="BH92" s="118">
        <f t="shared" si="111"/>
        <v>5</v>
      </c>
      <c r="BI92" s="117">
        <f t="shared" si="112"/>
        <v>0</v>
      </c>
      <c r="BJ92" s="113">
        <f t="shared" si="113"/>
        <v>0</v>
      </c>
      <c r="BK92" s="113">
        <f t="shared" si="113"/>
        <v>0</v>
      </c>
      <c r="BL92" s="118">
        <f t="shared" si="114"/>
        <v>5</v>
      </c>
      <c r="BM92" s="117">
        <f t="shared" si="115"/>
        <v>0</v>
      </c>
      <c r="BN92" s="113">
        <f t="shared" si="116"/>
        <v>0</v>
      </c>
      <c r="BO92" s="113">
        <f t="shared" si="117"/>
        <v>0</v>
      </c>
      <c r="BP92" s="118">
        <f t="shared" si="118"/>
        <v>5</v>
      </c>
      <c r="BQ92" s="117">
        <f t="shared" si="119"/>
        <v>0</v>
      </c>
      <c r="BR92" s="113">
        <f t="shared" si="120"/>
        <v>0</v>
      </c>
      <c r="BS92" s="113">
        <f t="shared" si="121"/>
        <v>0</v>
      </c>
      <c r="BT92" s="118">
        <f t="shared" si="122"/>
        <v>5</v>
      </c>
      <c r="BU92" s="117">
        <f t="shared" si="123"/>
        <v>0</v>
      </c>
      <c r="BV92" s="113">
        <f t="shared" si="124"/>
        <v>0</v>
      </c>
      <c r="BW92" s="113">
        <f t="shared" si="125"/>
        <v>0</v>
      </c>
      <c r="BX92" s="118">
        <f t="shared" si="126"/>
        <v>5</v>
      </c>
      <c r="BY92"/>
      <c r="BZ92"/>
      <c r="CA92" s="114">
        <f t="shared" si="132"/>
        <v>5</v>
      </c>
      <c r="CB92" s="114">
        <f t="shared" si="133"/>
        <v>0</v>
      </c>
      <c r="CC92" s="114">
        <f t="shared" si="133"/>
        <v>0</v>
      </c>
      <c r="CD92" s="114">
        <f t="shared" si="133"/>
        <v>0</v>
      </c>
      <c r="CE92" s="114"/>
      <c r="CF92" s="114">
        <v>11</v>
      </c>
      <c r="CG92" s="113">
        <v>5</v>
      </c>
      <c r="CH92" s="113">
        <f t="shared" si="139"/>
        <v>6</v>
      </c>
      <c r="CI92" s="113">
        <f t="shared" si="139"/>
        <v>7</v>
      </c>
      <c r="CJ92" s="113">
        <f t="shared" si="139"/>
        <v>8</v>
      </c>
      <c r="CX92" s="88"/>
      <c r="CY92" s="88"/>
      <c r="CZ92" s="88"/>
      <c r="DA92" s="88"/>
      <c r="DB92" s="88"/>
      <c r="DC92" s="40"/>
      <c r="DD92" s="88"/>
    </row>
    <row r="93" spans="1:108" ht="13.8" thickBot="1" x14ac:dyDescent="0.3">
      <c r="A93" s="257">
        <v>0</v>
      </c>
      <c r="B93" s="41">
        <v>0</v>
      </c>
      <c r="C93" s="98" t="s">
        <v>213</v>
      </c>
      <c r="D93" s="171" t="s">
        <v>546</v>
      </c>
      <c r="E93" s="137" t="s">
        <v>422</v>
      </c>
      <c r="F93" s="132">
        <v>3500</v>
      </c>
      <c r="G93" s="132">
        <v>30000</v>
      </c>
      <c r="H93" s="148">
        <v>800000</v>
      </c>
      <c r="I93" s="151">
        <f t="shared" si="134"/>
        <v>0</v>
      </c>
      <c r="J93" s="139">
        <f t="shared" si="127"/>
        <v>0</v>
      </c>
      <c r="K93" s="139">
        <f t="shared" si="138"/>
        <v>0</v>
      </c>
      <c r="L93" s="133">
        <f t="shared" si="81"/>
        <v>0</v>
      </c>
      <c r="M93" s="80">
        <f t="shared" si="128"/>
        <v>0</v>
      </c>
      <c r="N93" s="322">
        <f t="shared" si="135"/>
        <v>0</v>
      </c>
      <c r="O93" s="323">
        <f t="shared" si="140"/>
        <v>0</v>
      </c>
      <c r="P93" s="323">
        <f t="shared" si="140"/>
        <v>0</v>
      </c>
      <c r="Q93" s="324">
        <f t="shared" si="137"/>
        <v>5</v>
      </c>
      <c r="R93"/>
      <c r="S93" s="424">
        <f t="shared" si="129"/>
        <v>0</v>
      </c>
      <c r="T93" s="77">
        <f t="shared" si="130"/>
        <v>0</v>
      </c>
      <c r="U93" s="77">
        <f t="shared" si="82"/>
        <v>0</v>
      </c>
      <c r="V93" s="75">
        <f>'Project description'!$I$6</f>
        <v>1.79</v>
      </c>
      <c r="W93" s="75">
        <f>VLOOKUP(C93,'Project description'!$H$21:$I$24,2,0)</f>
        <v>40000</v>
      </c>
      <c r="X93" s="74">
        <f t="shared" si="131"/>
        <v>0</v>
      </c>
      <c r="Y93" s="144">
        <f t="shared" si="83"/>
        <v>0</v>
      </c>
      <c r="Z93" s="76">
        <f t="shared" si="84"/>
        <v>0</v>
      </c>
      <c r="AA93" s="76">
        <f t="shared" si="84"/>
        <v>0</v>
      </c>
      <c r="AB93" s="76">
        <f t="shared" si="84"/>
        <v>0</v>
      </c>
      <c r="AC93" s="66">
        <f t="shared" si="85"/>
        <v>0</v>
      </c>
      <c r="AD93" s="67" t="str">
        <f t="shared" si="86"/>
        <v>AccelReached</v>
      </c>
      <c r="AE93" s="66">
        <f t="shared" si="87"/>
        <v>0</v>
      </c>
      <c r="AF93" s="68">
        <f t="shared" si="88"/>
        <v>0</v>
      </c>
      <c r="AG93" s="61">
        <f t="shared" si="89"/>
        <v>0</v>
      </c>
      <c r="AH93" s="62">
        <f t="shared" si="90"/>
        <v>0</v>
      </c>
      <c r="AI93" s="61">
        <f t="shared" si="91"/>
        <v>0</v>
      </c>
      <c r="AJ93" s="61">
        <f t="shared" si="92"/>
        <v>0</v>
      </c>
      <c r="AK93" s="69" t="str">
        <f t="shared" si="93"/>
        <v>AccelLimited</v>
      </c>
      <c r="AL93" s="61">
        <f t="shared" si="94"/>
        <v>0</v>
      </c>
      <c r="AM93" s="71">
        <f t="shared" si="95"/>
        <v>0</v>
      </c>
      <c r="AN93" s="64">
        <f t="shared" si="96"/>
        <v>0</v>
      </c>
      <c r="AO93" s="72">
        <f t="shared" si="97"/>
        <v>0</v>
      </c>
      <c r="AP93" s="79">
        <f t="shared" si="98"/>
        <v>0</v>
      </c>
      <c r="AQ93" s="76">
        <f t="shared" si="99"/>
        <v>0</v>
      </c>
      <c r="AR93"/>
      <c r="AS93" s="115">
        <v>0</v>
      </c>
      <c r="AT93"/>
      <c r="AU93"/>
      <c r="AV93" s="118">
        <f t="shared" si="136"/>
        <v>5</v>
      </c>
      <c r="AW93" s="117">
        <f t="shared" si="100"/>
        <v>0</v>
      </c>
      <c r="AX93" s="113">
        <f t="shared" si="101"/>
        <v>0</v>
      </c>
      <c r="AY93" s="113">
        <f t="shared" si="102"/>
        <v>0</v>
      </c>
      <c r="AZ93" s="118">
        <f t="shared" si="103"/>
        <v>5</v>
      </c>
      <c r="BA93" s="114">
        <f t="shared" si="104"/>
        <v>0</v>
      </c>
      <c r="BB93" s="113">
        <f t="shared" si="105"/>
        <v>0</v>
      </c>
      <c r="BC93" s="113">
        <f t="shared" si="106"/>
        <v>0</v>
      </c>
      <c r="BD93" s="118">
        <f t="shared" si="107"/>
        <v>5</v>
      </c>
      <c r="BE93" s="117">
        <f t="shared" si="108"/>
        <v>0</v>
      </c>
      <c r="BF93" s="113">
        <f t="shared" si="109"/>
        <v>0</v>
      </c>
      <c r="BG93" s="113">
        <f t="shared" si="110"/>
        <v>0</v>
      </c>
      <c r="BH93" s="118">
        <f t="shared" si="111"/>
        <v>5</v>
      </c>
      <c r="BI93" s="117">
        <f t="shared" si="112"/>
        <v>0</v>
      </c>
      <c r="BJ93" s="113">
        <f t="shared" si="113"/>
        <v>0</v>
      </c>
      <c r="BK93" s="113">
        <f t="shared" si="113"/>
        <v>0</v>
      </c>
      <c r="BL93" s="118">
        <f t="shared" si="114"/>
        <v>5</v>
      </c>
      <c r="BM93" s="117">
        <f t="shared" si="115"/>
        <v>0</v>
      </c>
      <c r="BN93" s="113">
        <f t="shared" si="116"/>
        <v>0</v>
      </c>
      <c r="BO93" s="113">
        <f t="shared" si="117"/>
        <v>0</v>
      </c>
      <c r="BP93" s="118">
        <f t="shared" si="118"/>
        <v>5</v>
      </c>
      <c r="BQ93" s="117">
        <f t="shared" si="119"/>
        <v>0</v>
      </c>
      <c r="BR93" s="113">
        <f t="shared" si="120"/>
        <v>0</v>
      </c>
      <c r="BS93" s="113">
        <f t="shared" si="121"/>
        <v>0</v>
      </c>
      <c r="BT93" s="118">
        <f t="shared" si="122"/>
        <v>5</v>
      </c>
      <c r="BU93" s="117">
        <f t="shared" si="123"/>
        <v>0</v>
      </c>
      <c r="BV93" s="113">
        <f t="shared" si="124"/>
        <v>0</v>
      </c>
      <c r="BW93" s="113">
        <f t="shared" si="125"/>
        <v>0</v>
      </c>
      <c r="BX93" s="118">
        <f t="shared" si="126"/>
        <v>5</v>
      </c>
      <c r="BY93"/>
      <c r="BZ93"/>
      <c r="CA93" s="114">
        <f t="shared" si="132"/>
        <v>5</v>
      </c>
      <c r="CB93" s="114">
        <f t="shared" si="133"/>
        <v>0</v>
      </c>
      <c r="CC93" s="114">
        <f t="shared" si="133"/>
        <v>0</v>
      </c>
      <c r="CD93" s="114">
        <f t="shared" si="133"/>
        <v>0</v>
      </c>
      <c r="CE93" s="114"/>
      <c r="CF93" s="114">
        <v>11</v>
      </c>
      <c r="CG93" s="113">
        <v>9</v>
      </c>
      <c r="CH93" s="113">
        <f t="shared" si="139"/>
        <v>10</v>
      </c>
      <c r="CI93" s="113">
        <f t="shared" si="139"/>
        <v>11</v>
      </c>
      <c r="CJ93" s="113">
        <f t="shared" si="139"/>
        <v>12</v>
      </c>
      <c r="CX93" s="88"/>
      <c r="CY93" s="88"/>
      <c r="CZ93" s="88"/>
      <c r="DA93" s="88"/>
      <c r="DB93" s="88"/>
      <c r="DC93" s="40"/>
      <c r="DD93" s="88"/>
    </row>
    <row r="94" spans="1:108" ht="13.8" thickBot="1" x14ac:dyDescent="0.3">
      <c r="A94" s="487">
        <v>0</v>
      </c>
      <c r="B94" s="307">
        <v>0</v>
      </c>
      <c r="C94" s="309" t="s">
        <v>213</v>
      </c>
      <c r="D94" s="308" t="s">
        <v>546</v>
      </c>
      <c r="E94" s="310" t="s">
        <v>422</v>
      </c>
      <c r="F94" s="311">
        <v>3500</v>
      </c>
      <c r="G94" s="311">
        <v>30000</v>
      </c>
      <c r="H94" s="312">
        <v>800000</v>
      </c>
      <c r="I94" s="313">
        <f t="shared" si="134"/>
        <v>0</v>
      </c>
      <c r="J94" s="314">
        <f t="shared" si="127"/>
        <v>0</v>
      </c>
      <c r="K94" s="139">
        <f t="shared" si="138"/>
        <v>0</v>
      </c>
      <c r="L94" s="133">
        <f t="shared" si="81"/>
        <v>0</v>
      </c>
      <c r="M94" s="80">
        <f t="shared" si="128"/>
        <v>0</v>
      </c>
      <c r="N94" s="319">
        <f t="shared" si="135"/>
        <v>0</v>
      </c>
      <c r="O94" s="320">
        <f t="shared" si="140"/>
        <v>0</v>
      </c>
      <c r="P94" s="320">
        <f t="shared" si="140"/>
        <v>0</v>
      </c>
      <c r="Q94" s="321">
        <f t="shared" si="137"/>
        <v>5</v>
      </c>
      <c r="R94"/>
      <c r="S94" s="424">
        <f t="shared" si="129"/>
        <v>0</v>
      </c>
      <c r="T94" s="77">
        <f t="shared" si="130"/>
        <v>0</v>
      </c>
      <c r="U94" s="77">
        <f t="shared" si="82"/>
        <v>0</v>
      </c>
      <c r="V94" s="75">
        <f>'Project description'!$I$6</f>
        <v>1.79</v>
      </c>
      <c r="W94" s="75">
        <f>VLOOKUP(C94,'Project description'!$H$21:$I$24,2,0)</f>
        <v>40000</v>
      </c>
      <c r="X94" s="74">
        <f t="shared" si="131"/>
        <v>0</v>
      </c>
      <c r="Y94" s="144">
        <f t="shared" si="83"/>
        <v>0</v>
      </c>
      <c r="Z94" s="76">
        <f t="shared" si="84"/>
        <v>0</v>
      </c>
      <c r="AA94" s="76">
        <f t="shared" si="84"/>
        <v>0</v>
      </c>
      <c r="AB94" s="76">
        <f t="shared" si="84"/>
        <v>0</v>
      </c>
      <c r="AC94" s="66">
        <f t="shared" si="85"/>
        <v>0</v>
      </c>
      <c r="AD94" s="67" t="str">
        <f t="shared" si="86"/>
        <v>AccelReached</v>
      </c>
      <c r="AE94" s="66">
        <f t="shared" si="87"/>
        <v>0</v>
      </c>
      <c r="AF94" s="68">
        <f t="shared" si="88"/>
        <v>0</v>
      </c>
      <c r="AG94" s="61">
        <f t="shared" si="89"/>
        <v>0</v>
      </c>
      <c r="AH94" s="62">
        <f t="shared" si="90"/>
        <v>0</v>
      </c>
      <c r="AI94" s="61">
        <f t="shared" si="91"/>
        <v>0</v>
      </c>
      <c r="AJ94" s="61">
        <f t="shared" si="92"/>
        <v>0</v>
      </c>
      <c r="AK94" s="69" t="str">
        <f t="shared" si="93"/>
        <v>AccelLimited</v>
      </c>
      <c r="AL94" s="61">
        <f t="shared" si="94"/>
        <v>0</v>
      </c>
      <c r="AM94" s="71">
        <f t="shared" si="95"/>
        <v>0</v>
      </c>
      <c r="AN94" s="64">
        <f t="shared" si="96"/>
        <v>0</v>
      </c>
      <c r="AO94" s="72">
        <f t="shared" si="97"/>
        <v>0</v>
      </c>
      <c r="AP94" s="79">
        <f t="shared" si="98"/>
        <v>0</v>
      </c>
      <c r="AQ94" s="76">
        <f t="shared" si="99"/>
        <v>0</v>
      </c>
      <c r="AR94"/>
      <c r="AS94" s="115">
        <v>0</v>
      </c>
      <c r="AT94"/>
      <c r="AU94"/>
      <c r="AV94" s="118">
        <f t="shared" si="136"/>
        <v>5</v>
      </c>
      <c r="AW94" s="117">
        <f t="shared" si="100"/>
        <v>0</v>
      </c>
      <c r="AX94" s="113">
        <f t="shared" si="101"/>
        <v>0</v>
      </c>
      <c r="AY94" s="113">
        <f t="shared" si="102"/>
        <v>0</v>
      </c>
      <c r="AZ94" s="118">
        <f t="shared" si="103"/>
        <v>5</v>
      </c>
      <c r="BA94" s="114">
        <f t="shared" si="104"/>
        <v>0</v>
      </c>
      <c r="BB94" s="113">
        <f t="shared" si="105"/>
        <v>0</v>
      </c>
      <c r="BC94" s="113">
        <f t="shared" si="106"/>
        <v>0</v>
      </c>
      <c r="BD94" s="118">
        <f t="shared" si="107"/>
        <v>5</v>
      </c>
      <c r="BE94" s="117">
        <f t="shared" si="108"/>
        <v>0</v>
      </c>
      <c r="BF94" s="113">
        <f t="shared" si="109"/>
        <v>0</v>
      </c>
      <c r="BG94" s="113">
        <f t="shared" si="110"/>
        <v>0</v>
      </c>
      <c r="BH94" s="118">
        <f t="shared" si="111"/>
        <v>5</v>
      </c>
      <c r="BI94" s="117">
        <f t="shared" si="112"/>
        <v>0</v>
      </c>
      <c r="BJ94" s="113">
        <f t="shared" si="113"/>
        <v>0</v>
      </c>
      <c r="BK94" s="113">
        <f t="shared" si="113"/>
        <v>0</v>
      </c>
      <c r="BL94" s="118">
        <f t="shared" si="114"/>
        <v>5</v>
      </c>
      <c r="BM94" s="117">
        <f t="shared" si="115"/>
        <v>0</v>
      </c>
      <c r="BN94" s="113">
        <f t="shared" si="116"/>
        <v>0</v>
      </c>
      <c r="BO94" s="113">
        <f t="shared" si="117"/>
        <v>0</v>
      </c>
      <c r="BP94" s="118">
        <f t="shared" si="118"/>
        <v>5</v>
      </c>
      <c r="BQ94" s="117">
        <f t="shared" si="119"/>
        <v>0</v>
      </c>
      <c r="BR94" s="113">
        <f t="shared" si="120"/>
        <v>0</v>
      </c>
      <c r="BS94" s="113">
        <f t="shared" si="121"/>
        <v>0</v>
      </c>
      <c r="BT94" s="118">
        <f t="shared" si="122"/>
        <v>5</v>
      </c>
      <c r="BU94" s="117">
        <f t="shared" si="123"/>
        <v>0</v>
      </c>
      <c r="BV94" s="113">
        <f t="shared" si="124"/>
        <v>0</v>
      </c>
      <c r="BW94" s="113">
        <f t="shared" si="125"/>
        <v>0</v>
      </c>
      <c r="BX94" s="118">
        <f t="shared" si="126"/>
        <v>5</v>
      </c>
      <c r="BY94"/>
      <c r="BZ94"/>
      <c r="CA94" s="114">
        <f t="shared" si="132"/>
        <v>5</v>
      </c>
      <c r="CB94" s="114">
        <f t="shared" si="133"/>
        <v>0</v>
      </c>
      <c r="CC94" s="114">
        <f t="shared" si="133"/>
        <v>0</v>
      </c>
      <c r="CD94" s="114">
        <f t="shared" si="133"/>
        <v>0</v>
      </c>
      <c r="CE94" s="114"/>
      <c r="CF94" s="114">
        <v>11</v>
      </c>
      <c r="CG94" s="113">
        <v>13</v>
      </c>
      <c r="CH94" s="113">
        <f t="shared" si="139"/>
        <v>14</v>
      </c>
      <c r="CI94" s="113">
        <f t="shared" si="139"/>
        <v>15</v>
      </c>
      <c r="CJ94" s="113">
        <f t="shared" si="139"/>
        <v>16</v>
      </c>
      <c r="CX94" s="88"/>
      <c r="CY94" s="88"/>
      <c r="CZ94" s="88"/>
      <c r="DA94" s="88"/>
      <c r="DB94" s="88"/>
      <c r="DC94" s="40"/>
      <c r="DD94" s="88"/>
    </row>
    <row r="95" spans="1:108" ht="13.8" thickBot="1" x14ac:dyDescent="0.3">
      <c r="A95" s="257">
        <v>0</v>
      </c>
      <c r="B95" s="41">
        <v>0</v>
      </c>
      <c r="C95" s="98" t="s">
        <v>213</v>
      </c>
      <c r="D95" s="171" t="s">
        <v>546</v>
      </c>
      <c r="E95" s="137" t="s">
        <v>422</v>
      </c>
      <c r="F95" s="132">
        <v>3500</v>
      </c>
      <c r="G95" s="132">
        <v>30000</v>
      </c>
      <c r="H95" s="148">
        <v>800000</v>
      </c>
      <c r="I95" s="151">
        <f t="shared" si="134"/>
        <v>0</v>
      </c>
      <c r="J95" s="139">
        <f t="shared" si="127"/>
        <v>0</v>
      </c>
      <c r="K95" s="139">
        <f t="shared" si="138"/>
        <v>0</v>
      </c>
      <c r="L95" s="133">
        <f t="shared" si="81"/>
        <v>0</v>
      </c>
      <c r="M95" s="80">
        <f t="shared" si="128"/>
        <v>0</v>
      </c>
      <c r="N95" s="322">
        <f t="shared" si="135"/>
        <v>0</v>
      </c>
      <c r="O95" s="323">
        <f t="shared" si="140"/>
        <v>0</v>
      </c>
      <c r="P95" s="323">
        <f t="shared" si="140"/>
        <v>0</v>
      </c>
      <c r="Q95" s="324">
        <f t="shared" si="137"/>
        <v>5</v>
      </c>
      <c r="R95"/>
      <c r="S95" s="424">
        <f t="shared" si="129"/>
        <v>0</v>
      </c>
      <c r="T95" s="77">
        <f t="shared" si="130"/>
        <v>0</v>
      </c>
      <c r="U95" s="77">
        <f t="shared" si="82"/>
        <v>0</v>
      </c>
      <c r="V95" s="75">
        <f>'Project description'!$I$6</f>
        <v>1.79</v>
      </c>
      <c r="W95" s="75">
        <f>VLOOKUP(C95,'Project description'!$H$21:$I$24,2,0)</f>
        <v>40000</v>
      </c>
      <c r="X95" s="74">
        <f t="shared" si="131"/>
        <v>0</v>
      </c>
      <c r="Y95" s="144">
        <f t="shared" si="83"/>
        <v>0</v>
      </c>
      <c r="Z95" s="76">
        <f t="shared" si="84"/>
        <v>0</v>
      </c>
      <c r="AA95" s="76">
        <f t="shared" si="84"/>
        <v>0</v>
      </c>
      <c r="AB95" s="76">
        <f t="shared" si="84"/>
        <v>0</v>
      </c>
      <c r="AC95" s="66">
        <f t="shared" si="85"/>
        <v>0</v>
      </c>
      <c r="AD95" s="67" t="str">
        <f t="shared" si="86"/>
        <v>AccelReached</v>
      </c>
      <c r="AE95" s="66">
        <f t="shared" si="87"/>
        <v>0</v>
      </c>
      <c r="AF95" s="68">
        <f t="shared" si="88"/>
        <v>0</v>
      </c>
      <c r="AG95" s="61">
        <f t="shared" si="89"/>
        <v>0</v>
      </c>
      <c r="AH95" s="62">
        <f t="shared" si="90"/>
        <v>0</v>
      </c>
      <c r="AI95" s="61">
        <f t="shared" si="91"/>
        <v>0</v>
      </c>
      <c r="AJ95" s="61">
        <f t="shared" si="92"/>
        <v>0</v>
      </c>
      <c r="AK95" s="69" t="str">
        <f t="shared" si="93"/>
        <v>AccelLimited</v>
      </c>
      <c r="AL95" s="61">
        <f t="shared" si="94"/>
        <v>0</v>
      </c>
      <c r="AM95" s="71">
        <f t="shared" si="95"/>
        <v>0</v>
      </c>
      <c r="AN95" s="64">
        <f t="shared" si="96"/>
        <v>0</v>
      </c>
      <c r="AO95" s="72">
        <f t="shared" si="97"/>
        <v>0</v>
      </c>
      <c r="AP95" s="79">
        <f t="shared" si="98"/>
        <v>0</v>
      </c>
      <c r="AQ95" s="76">
        <f t="shared" si="99"/>
        <v>0</v>
      </c>
      <c r="AR95"/>
      <c r="AS95" s="115">
        <v>0</v>
      </c>
      <c r="AT95"/>
      <c r="AU95"/>
      <c r="AV95" s="118">
        <f t="shared" si="136"/>
        <v>5</v>
      </c>
      <c r="AW95" s="117">
        <f t="shared" si="100"/>
        <v>0</v>
      </c>
      <c r="AX95" s="113">
        <f t="shared" si="101"/>
        <v>0</v>
      </c>
      <c r="AY95" s="113">
        <f t="shared" si="102"/>
        <v>0</v>
      </c>
      <c r="AZ95" s="118">
        <f t="shared" si="103"/>
        <v>5</v>
      </c>
      <c r="BA95" s="114">
        <f t="shared" si="104"/>
        <v>0</v>
      </c>
      <c r="BB95" s="113">
        <f t="shared" si="105"/>
        <v>0</v>
      </c>
      <c r="BC95" s="113">
        <f t="shared" si="106"/>
        <v>0</v>
      </c>
      <c r="BD95" s="118">
        <f t="shared" si="107"/>
        <v>5</v>
      </c>
      <c r="BE95" s="117">
        <f t="shared" si="108"/>
        <v>0</v>
      </c>
      <c r="BF95" s="113">
        <f t="shared" si="109"/>
        <v>0</v>
      </c>
      <c r="BG95" s="113">
        <f t="shared" si="110"/>
        <v>0</v>
      </c>
      <c r="BH95" s="118">
        <f t="shared" si="111"/>
        <v>5</v>
      </c>
      <c r="BI95" s="117">
        <f t="shared" si="112"/>
        <v>0</v>
      </c>
      <c r="BJ95" s="113">
        <f t="shared" si="113"/>
        <v>0</v>
      </c>
      <c r="BK95" s="113">
        <f t="shared" si="113"/>
        <v>0</v>
      </c>
      <c r="BL95" s="118">
        <f t="shared" si="114"/>
        <v>5</v>
      </c>
      <c r="BM95" s="117">
        <f t="shared" si="115"/>
        <v>0</v>
      </c>
      <c r="BN95" s="113">
        <f t="shared" si="116"/>
        <v>0</v>
      </c>
      <c r="BO95" s="113">
        <f t="shared" si="117"/>
        <v>0</v>
      </c>
      <c r="BP95" s="118">
        <f t="shared" si="118"/>
        <v>5</v>
      </c>
      <c r="BQ95" s="117">
        <f t="shared" si="119"/>
        <v>0</v>
      </c>
      <c r="BR95" s="113">
        <f t="shared" si="120"/>
        <v>0</v>
      </c>
      <c r="BS95" s="113">
        <f t="shared" si="121"/>
        <v>0</v>
      </c>
      <c r="BT95" s="118">
        <f t="shared" si="122"/>
        <v>5</v>
      </c>
      <c r="BU95" s="117">
        <f t="shared" si="123"/>
        <v>0</v>
      </c>
      <c r="BV95" s="113">
        <f t="shared" si="124"/>
        <v>0</v>
      </c>
      <c r="BW95" s="113">
        <f t="shared" si="125"/>
        <v>0</v>
      </c>
      <c r="BX95" s="118">
        <f t="shared" si="126"/>
        <v>5</v>
      </c>
      <c r="BY95"/>
      <c r="BZ95"/>
      <c r="CA95" s="114">
        <f t="shared" si="132"/>
        <v>5</v>
      </c>
      <c r="CB95" s="114">
        <f t="shared" si="133"/>
        <v>0</v>
      </c>
      <c r="CC95" s="114">
        <f t="shared" si="133"/>
        <v>0</v>
      </c>
      <c r="CD95" s="114">
        <f t="shared" si="133"/>
        <v>0</v>
      </c>
      <c r="CE95" s="114"/>
      <c r="CF95" s="114">
        <v>11</v>
      </c>
      <c r="CG95" s="113">
        <v>17</v>
      </c>
      <c r="CH95" s="113">
        <f t="shared" si="139"/>
        <v>18</v>
      </c>
      <c r="CI95" s="113">
        <f t="shared" si="139"/>
        <v>19</v>
      </c>
      <c r="CJ95" s="113">
        <f t="shared" si="139"/>
        <v>20</v>
      </c>
      <c r="CX95" s="88"/>
      <c r="CY95" s="88"/>
      <c r="CZ95" s="88"/>
      <c r="DA95" s="88"/>
      <c r="DB95" s="88"/>
      <c r="DC95" s="40"/>
      <c r="DD95" s="88"/>
    </row>
    <row r="96" spans="1:108" ht="13.8" thickBot="1" x14ac:dyDescent="0.3">
      <c r="A96" s="487">
        <v>0</v>
      </c>
      <c r="B96" s="307">
        <v>0</v>
      </c>
      <c r="C96" s="309" t="s">
        <v>213</v>
      </c>
      <c r="D96" s="308" t="s">
        <v>546</v>
      </c>
      <c r="E96" s="310" t="s">
        <v>422</v>
      </c>
      <c r="F96" s="311">
        <v>3500</v>
      </c>
      <c r="G96" s="311">
        <v>30000</v>
      </c>
      <c r="H96" s="312">
        <v>800000</v>
      </c>
      <c r="I96" s="313">
        <f t="shared" si="134"/>
        <v>0</v>
      </c>
      <c r="J96" s="314">
        <f t="shared" si="127"/>
        <v>0</v>
      </c>
      <c r="K96" s="139">
        <f t="shared" si="138"/>
        <v>0</v>
      </c>
      <c r="L96" s="133">
        <f t="shared" si="81"/>
        <v>0</v>
      </c>
      <c r="M96" s="80">
        <f t="shared" si="128"/>
        <v>0</v>
      </c>
      <c r="N96" s="319">
        <f t="shared" si="135"/>
        <v>0</v>
      </c>
      <c r="O96" s="320">
        <f t="shared" si="140"/>
        <v>0</v>
      </c>
      <c r="P96" s="320">
        <f t="shared" si="140"/>
        <v>0</v>
      </c>
      <c r="Q96" s="321">
        <f t="shared" si="137"/>
        <v>5</v>
      </c>
      <c r="R96"/>
      <c r="S96" s="424">
        <f t="shared" si="129"/>
        <v>0</v>
      </c>
      <c r="T96" s="77">
        <f t="shared" si="130"/>
        <v>0</v>
      </c>
      <c r="U96" s="77">
        <f t="shared" si="82"/>
        <v>0</v>
      </c>
      <c r="V96" s="75">
        <f>'Project description'!$I$6</f>
        <v>1.79</v>
      </c>
      <c r="W96" s="75">
        <f>VLOOKUP(C96,'Project description'!$H$21:$I$24,2,0)</f>
        <v>40000</v>
      </c>
      <c r="X96" s="74">
        <f t="shared" si="131"/>
        <v>0</v>
      </c>
      <c r="Y96" s="144">
        <f t="shared" si="83"/>
        <v>0</v>
      </c>
      <c r="Z96" s="76">
        <f t="shared" si="84"/>
        <v>0</v>
      </c>
      <c r="AA96" s="76">
        <f t="shared" si="84"/>
        <v>0</v>
      </c>
      <c r="AB96" s="76">
        <f t="shared" si="84"/>
        <v>0</v>
      </c>
      <c r="AC96" s="66">
        <f t="shared" si="85"/>
        <v>0</v>
      </c>
      <c r="AD96" s="67" t="str">
        <f t="shared" si="86"/>
        <v>AccelReached</v>
      </c>
      <c r="AE96" s="66">
        <f t="shared" si="87"/>
        <v>0</v>
      </c>
      <c r="AF96" s="68">
        <f t="shared" si="88"/>
        <v>0</v>
      </c>
      <c r="AG96" s="61">
        <f t="shared" si="89"/>
        <v>0</v>
      </c>
      <c r="AH96" s="62">
        <f t="shared" si="90"/>
        <v>0</v>
      </c>
      <c r="AI96" s="61">
        <f t="shared" si="91"/>
        <v>0</v>
      </c>
      <c r="AJ96" s="61">
        <f t="shared" si="92"/>
        <v>0</v>
      </c>
      <c r="AK96" s="69" t="str">
        <f t="shared" si="93"/>
        <v>AccelLimited</v>
      </c>
      <c r="AL96" s="61">
        <f t="shared" si="94"/>
        <v>0</v>
      </c>
      <c r="AM96" s="71">
        <f t="shared" si="95"/>
        <v>0</v>
      </c>
      <c r="AN96" s="64">
        <f t="shared" si="96"/>
        <v>0</v>
      </c>
      <c r="AO96" s="72">
        <f t="shared" si="97"/>
        <v>0</v>
      </c>
      <c r="AP96" s="79">
        <f t="shared" si="98"/>
        <v>0</v>
      </c>
      <c r="AQ96" s="76">
        <f t="shared" si="99"/>
        <v>0</v>
      </c>
      <c r="AR96"/>
      <c r="AS96" s="115">
        <v>0</v>
      </c>
      <c r="AT96"/>
      <c r="AU96"/>
      <c r="AV96" s="118">
        <f t="shared" si="136"/>
        <v>5</v>
      </c>
      <c r="AW96" s="117">
        <f t="shared" si="100"/>
        <v>0</v>
      </c>
      <c r="AX96" s="113">
        <f t="shared" si="101"/>
        <v>0</v>
      </c>
      <c r="AY96" s="113">
        <f t="shared" si="102"/>
        <v>0</v>
      </c>
      <c r="AZ96" s="118">
        <f t="shared" si="103"/>
        <v>5</v>
      </c>
      <c r="BA96" s="114">
        <f t="shared" si="104"/>
        <v>0</v>
      </c>
      <c r="BB96" s="113">
        <f t="shared" si="105"/>
        <v>0</v>
      </c>
      <c r="BC96" s="113">
        <f t="shared" si="106"/>
        <v>0</v>
      </c>
      <c r="BD96" s="118">
        <f t="shared" si="107"/>
        <v>5</v>
      </c>
      <c r="BE96" s="117">
        <f t="shared" si="108"/>
        <v>0</v>
      </c>
      <c r="BF96" s="113">
        <f t="shared" si="109"/>
        <v>0</v>
      </c>
      <c r="BG96" s="113">
        <f t="shared" si="110"/>
        <v>0</v>
      </c>
      <c r="BH96" s="118">
        <f t="shared" si="111"/>
        <v>5</v>
      </c>
      <c r="BI96" s="117">
        <f t="shared" si="112"/>
        <v>0</v>
      </c>
      <c r="BJ96" s="113">
        <f t="shared" si="113"/>
        <v>0</v>
      </c>
      <c r="BK96" s="113">
        <f t="shared" si="113"/>
        <v>0</v>
      </c>
      <c r="BL96" s="118">
        <f t="shared" si="114"/>
        <v>5</v>
      </c>
      <c r="BM96" s="117">
        <f t="shared" si="115"/>
        <v>0</v>
      </c>
      <c r="BN96" s="113">
        <f t="shared" si="116"/>
        <v>0</v>
      </c>
      <c r="BO96" s="113">
        <f t="shared" si="117"/>
        <v>0</v>
      </c>
      <c r="BP96" s="118">
        <f t="shared" si="118"/>
        <v>5</v>
      </c>
      <c r="BQ96" s="117">
        <f t="shared" si="119"/>
        <v>0</v>
      </c>
      <c r="BR96" s="113">
        <f t="shared" si="120"/>
        <v>0</v>
      </c>
      <c r="BS96" s="113">
        <f t="shared" si="121"/>
        <v>0</v>
      </c>
      <c r="BT96" s="118">
        <f t="shared" si="122"/>
        <v>5</v>
      </c>
      <c r="BU96" s="117">
        <f t="shared" si="123"/>
        <v>0</v>
      </c>
      <c r="BV96" s="113">
        <f t="shared" si="124"/>
        <v>0</v>
      </c>
      <c r="BW96" s="113">
        <f t="shared" si="125"/>
        <v>0</v>
      </c>
      <c r="BX96" s="118">
        <f t="shared" si="126"/>
        <v>5</v>
      </c>
      <c r="BY96"/>
      <c r="BZ96"/>
      <c r="CA96" s="114">
        <f t="shared" si="132"/>
        <v>5</v>
      </c>
      <c r="CB96" s="114">
        <f t="shared" si="133"/>
        <v>0</v>
      </c>
      <c r="CC96" s="114">
        <f t="shared" si="133"/>
        <v>0</v>
      </c>
      <c r="CD96" s="114">
        <f t="shared" si="133"/>
        <v>0</v>
      </c>
      <c r="CE96" s="114"/>
      <c r="CF96" s="114">
        <v>11</v>
      </c>
      <c r="CG96" s="113">
        <v>21</v>
      </c>
      <c r="CH96" s="113">
        <f t="shared" si="139"/>
        <v>22</v>
      </c>
      <c r="CI96" s="113">
        <f t="shared" si="139"/>
        <v>23</v>
      </c>
      <c r="CJ96" s="113">
        <f t="shared" si="139"/>
        <v>24</v>
      </c>
      <c r="CX96" s="88"/>
      <c r="CY96" s="88"/>
      <c r="CZ96" s="88"/>
      <c r="DA96" s="88"/>
      <c r="DB96" s="88"/>
      <c r="DC96" s="40"/>
      <c r="DD96" s="88"/>
    </row>
    <row r="97" spans="1:108" ht="13.8" thickBot="1" x14ac:dyDescent="0.3">
      <c r="A97" s="257">
        <v>0</v>
      </c>
      <c r="B97" s="41">
        <v>0</v>
      </c>
      <c r="C97" s="98" t="s">
        <v>213</v>
      </c>
      <c r="D97" s="171" t="s">
        <v>546</v>
      </c>
      <c r="E97" s="137" t="s">
        <v>422</v>
      </c>
      <c r="F97" s="132">
        <v>3500</v>
      </c>
      <c r="G97" s="132">
        <v>30000</v>
      </c>
      <c r="H97" s="148">
        <v>800000</v>
      </c>
      <c r="I97" s="151">
        <f t="shared" si="134"/>
        <v>0</v>
      </c>
      <c r="J97" s="139">
        <f t="shared" si="127"/>
        <v>0</v>
      </c>
      <c r="K97" s="139">
        <f t="shared" si="138"/>
        <v>0</v>
      </c>
      <c r="L97" s="133">
        <f t="shared" si="81"/>
        <v>0</v>
      </c>
      <c r="M97" s="80">
        <f t="shared" si="128"/>
        <v>0</v>
      </c>
      <c r="N97" s="322">
        <f t="shared" si="135"/>
        <v>0</v>
      </c>
      <c r="O97" s="323">
        <f t="shared" si="140"/>
        <v>0</v>
      </c>
      <c r="P97" s="323">
        <f t="shared" si="140"/>
        <v>0</v>
      </c>
      <c r="Q97" s="324">
        <f t="shared" si="137"/>
        <v>5</v>
      </c>
      <c r="R97"/>
      <c r="S97" s="424">
        <f t="shared" si="129"/>
        <v>0</v>
      </c>
      <c r="T97" s="77">
        <f t="shared" si="130"/>
        <v>0</v>
      </c>
      <c r="U97" s="77">
        <f t="shared" si="82"/>
        <v>0</v>
      </c>
      <c r="V97" s="75">
        <f>'Project description'!$I$6</f>
        <v>1.79</v>
      </c>
      <c r="W97" s="75">
        <f>VLOOKUP(C97,'Project description'!$H$21:$I$24,2,0)</f>
        <v>40000</v>
      </c>
      <c r="X97" s="74">
        <f t="shared" si="131"/>
        <v>0</v>
      </c>
      <c r="Y97" s="144">
        <f t="shared" si="83"/>
        <v>0</v>
      </c>
      <c r="Z97" s="76">
        <f t="shared" si="84"/>
        <v>0</v>
      </c>
      <c r="AA97" s="76">
        <f t="shared" si="84"/>
        <v>0</v>
      </c>
      <c r="AB97" s="76">
        <f t="shared" si="84"/>
        <v>0</v>
      </c>
      <c r="AC97" s="66">
        <f t="shared" si="85"/>
        <v>0</v>
      </c>
      <c r="AD97" s="67" t="str">
        <f t="shared" si="86"/>
        <v>AccelReached</v>
      </c>
      <c r="AE97" s="66">
        <f t="shared" si="87"/>
        <v>0</v>
      </c>
      <c r="AF97" s="68">
        <f t="shared" si="88"/>
        <v>0</v>
      </c>
      <c r="AG97" s="61">
        <f t="shared" si="89"/>
        <v>0</v>
      </c>
      <c r="AH97" s="62">
        <f t="shared" si="90"/>
        <v>0</v>
      </c>
      <c r="AI97" s="61">
        <f t="shared" si="91"/>
        <v>0</v>
      </c>
      <c r="AJ97" s="61">
        <f t="shared" si="92"/>
        <v>0</v>
      </c>
      <c r="AK97" s="69" t="str">
        <f t="shared" si="93"/>
        <v>AccelLimited</v>
      </c>
      <c r="AL97" s="61">
        <f t="shared" si="94"/>
        <v>0</v>
      </c>
      <c r="AM97" s="71">
        <f t="shared" si="95"/>
        <v>0</v>
      </c>
      <c r="AN97" s="64">
        <f t="shared" si="96"/>
        <v>0</v>
      </c>
      <c r="AO97" s="72">
        <f t="shared" si="97"/>
        <v>0</v>
      </c>
      <c r="AP97" s="79">
        <f t="shared" si="98"/>
        <v>0</v>
      </c>
      <c r="AQ97" s="76">
        <f t="shared" si="99"/>
        <v>0</v>
      </c>
      <c r="AR97"/>
      <c r="AS97" s="115">
        <v>0</v>
      </c>
      <c r="AT97"/>
      <c r="AU97"/>
      <c r="AV97" s="118">
        <f t="shared" si="136"/>
        <v>5</v>
      </c>
      <c r="AW97" s="117">
        <f t="shared" si="100"/>
        <v>0</v>
      </c>
      <c r="AX97" s="113">
        <f t="shared" si="101"/>
        <v>0</v>
      </c>
      <c r="AY97" s="113">
        <f t="shared" si="102"/>
        <v>0</v>
      </c>
      <c r="AZ97" s="118">
        <f t="shared" si="103"/>
        <v>5</v>
      </c>
      <c r="BA97" s="114">
        <f t="shared" si="104"/>
        <v>0</v>
      </c>
      <c r="BB97" s="113">
        <f t="shared" si="105"/>
        <v>0</v>
      </c>
      <c r="BC97" s="113">
        <f t="shared" si="106"/>
        <v>0</v>
      </c>
      <c r="BD97" s="118">
        <f t="shared" si="107"/>
        <v>5</v>
      </c>
      <c r="BE97" s="117">
        <f t="shared" si="108"/>
        <v>0</v>
      </c>
      <c r="BF97" s="113">
        <f t="shared" si="109"/>
        <v>0</v>
      </c>
      <c r="BG97" s="113">
        <f t="shared" si="110"/>
        <v>0</v>
      </c>
      <c r="BH97" s="118">
        <f t="shared" si="111"/>
        <v>5</v>
      </c>
      <c r="BI97" s="117">
        <f t="shared" si="112"/>
        <v>0</v>
      </c>
      <c r="BJ97" s="113">
        <f t="shared" si="113"/>
        <v>0</v>
      </c>
      <c r="BK97" s="113">
        <f t="shared" si="113"/>
        <v>0</v>
      </c>
      <c r="BL97" s="118">
        <f t="shared" si="114"/>
        <v>5</v>
      </c>
      <c r="BM97" s="117">
        <f t="shared" si="115"/>
        <v>0</v>
      </c>
      <c r="BN97" s="113">
        <f t="shared" si="116"/>
        <v>0</v>
      </c>
      <c r="BO97" s="113">
        <f t="shared" si="117"/>
        <v>0</v>
      </c>
      <c r="BP97" s="118">
        <f t="shared" si="118"/>
        <v>5</v>
      </c>
      <c r="BQ97" s="117">
        <f t="shared" si="119"/>
        <v>0</v>
      </c>
      <c r="BR97" s="113">
        <f t="shared" si="120"/>
        <v>0</v>
      </c>
      <c r="BS97" s="113">
        <f t="shared" si="121"/>
        <v>0</v>
      </c>
      <c r="BT97" s="118">
        <f t="shared" si="122"/>
        <v>5</v>
      </c>
      <c r="BU97" s="117">
        <f t="shared" si="123"/>
        <v>0</v>
      </c>
      <c r="BV97" s="113">
        <f t="shared" si="124"/>
        <v>0</v>
      </c>
      <c r="BW97" s="113">
        <f t="shared" si="125"/>
        <v>0</v>
      </c>
      <c r="BX97" s="118">
        <f t="shared" si="126"/>
        <v>5</v>
      </c>
      <c r="BY97"/>
      <c r="BZ97"/>
      <c r="CA97" s="114">
        <f t="shared" si="132"/>
        <v>5</v>
      </c>
      <c r="CB97" s="114">
        <f t="shared" si="133"/>
        <v>0</v>
      </c>
      <c r="CC97" s="114">
        <f t="shared" si="133"/>
        <v>0</v>
      </c>
      <c r="CD97" s="114">
        <f t="shared" si="133"/>
        <v>0</v>
      </c>
      <c r="CE97" s="114"/>
      <c r="CF97" s="114">
        <v>11</v>
      </c>
      <c r="CG97" s="113">
        <v>25</v>
      </c>
      <c r="CH97" s="113">
        <f t="shared" si="139"/>
        <v>26</v>
      </c>
      <c r="CI97" s="113">
        <f t="shared" si="139"/>
        <v>27</v>
      </c>
      <c r="CJ97" s="113">
        <f t="shared" si="139"/>
        <v>28</v>
      </c>
      <c r="CX97" s="88"/>
      <c r="CY97" s="88"/>
      <c r="CZ97" s="88"/>
      <c r="DA97" s="88"/>
      <c r="DB97" s="88"/>
      <c r="DC97" s="40"/>
      <c r="DD97" s="88"/>
    </row>
    <row r="98" spans="1:108" ht="13.8" thickBot="1" x14ac:dyDescent="0.3">
      <c r="A98" s="487">
        <v>0</v>
      </c>
      <c r="B98" s="307">
        <v>0</v>
      </c>
      <c r="C98" s="309" t="s">
        <v>213</v>
      </c>
      <c r="D98" s="308" t="s">
        <v>546</v>
      </c>
      <c r="E98" s="310" t="s">
        <v>422</v>
      </c>
      <c r="F98" s="311">
        <v>3500</v>
      </c>
      <c r="G98" s="311">
        <v>30000</v>
      </c>
      <c r="H98" s="312">
        <v>800000</v>
      </c>
      <c r="I98" s="313">
        <f t="shared" si="134"/>
        <v>0</v>
      </c>
      <c r="J98" s="314">
        <f t="shared" si="127"/>
        <v>0</v>
      </c>
      <c r="K98" s="139">
        <f t="shared" si="138"/>
        <v>0</v>
      </c>
      <c r="L98" s="133">
        <f t="shared" si="81"/>
        <v>0</v>
      </c>
      <c r="M98" s="80">
        <f t="shared" si="128"/>
        <v>0</v>
      </c>
      <c r="N98" s="319">
        <f t="shared" si="135"/>
        <v>0</v>
      </c>
      <c r="O98" s="320">
        <f t="shared" si="140"/>
        <v>0</v>
      </c>
      <c r="P98" s="320">
        <f t="shared" si="140"/>
        <v>0</v>
      </c>
      <c r="Q98" s="321">
        <f t="shared" si="137"/>
        <v>5</v>
      </c>
      <c r="R98"/>
      <c r="S98" s="424">
        <f t="shared" si="129"/>
        <v>0</v>
      </c>
      <c r="T98" s="77">
        <f t="shared" si="130"/>
        <v>0</v>
      </c>
      <c r="U98" s="77">
        <f t="shared" si="82"/>
        <v>0</v>
      </c>
      <c r="V98" s="75">
        <f>'Project description'!$I$6</f>
        <v>1.79</v>
      </c>
      <c r="W98" s="75">
        <f>VLOOKUP(C98,'Project description'!$H$21:$I$24,2,0)</f>
        <v>40000</v>
      </c>
      <c r="X98" s="74">
        <f t="shared" si="131"/>
        <v>0</v>
      </c>
      <c r="Y98" s="144">
        <f t="shared" si="83"/>
        <v>0</v>
      </c>
      <c r="Z98" s="76">
        <f t="shared" si="84"/>
        <v>0</v>
      </c>
      <c r="AA98" s="76">
        <f t="shared" si="84"/>
        <v>0</v>
      </c>
      <c r="AB98" s="76">
        <f t="shared" si="84"/>
        <v>0</v>
      </c>
      <c r="AC98" s="66">
        <f t="shared" si="85"/>
        <v>0</v>
      </c>
      <c r="AD98" s="67" t="str">
        <f t="shared" si="86"/>
        <v>AccelReached</v>
      </c>
      <c r="AE98" s="66">
        <f t="shared" si="87"/>
        <v>0</v>
      </c>
      <c r="AF98" s="68">
        <f t="shared" si="88"/>
        <v>0</v>
      </c>
      <c r="AG98" s="61">
        <f t="shared" si="89"/>
        <v>0</v>
      </c>
      <c r="AH98" s="62">
        <f t="shared" si="90"/>
        <v>0</v>
      </c>
      <c r="AI98" s="61">
        <f t="shared" si="91"/>
        <v>0</v>
      </c>
      <c r="AJ98" s="61">
        <f t="shared" si="92"/>
        <v>0</v>
      </c>
      <c r="AK98" s="69" t="str">
        <f t="shared" si="93"/>
        <v>AccelLimited</v>
      </c>
      <c r="AL98" s="61">
        <f t="shared" si="94"/>
        <v>0</v>
      </c>
      <c r="AM98" s="71">
        <f t="shared" si="95"/>
        <v>0</v>
      </c>
      <c r="AN98" s="64">
        <f t="shared" si="96"/>
        <v>0</v>
      </c>
      <c r="AO98" s="72">
        <f t="shared" si="97"/>
        <v>0</v>
      </c>
      <c r="AP98" s="79">
        <f t="shared" si="98"/>
        <v>0</v>
      </c>
      <c r="AQ98" s="76">
        <f t="shared" si="99"/>
        <v>0</v>
      </c>
      <c r="AR98"/>
      <c r="AS98" s="115">
        <v>0</v>
      </c>
      <c r="AT98"/>
      <c r="AU98"/>
      <c r="AV98" s="118">
        <f t="shared" si="136"/>
        <v>5</v>
      </c>
      <c r="AW98" s="117">
        <f t="shared" si="100"/>
        <v>0</v>
      </c>
      <c r="AX98" s="113">
        <f t="shared" si="101"/>
        <v>0</v>
      </c>
      <c r="AY98" s="113">
        <f t="shared" si="102"/>
        <v>0</v>
      </c>
      <c r="AZ98" s="118">
        <f t="shared" si="103"/>
        <v>5</v>
      </c>
      <c r="BA98" s="114">
        <f t="shared" si="104"/>
        <v>0</v>
      </c>
      <c r="BB98" s="113">
        <f t="shared" si="105"/>
        <v>0</v>
      </c>
      <c r="BC98" s="113">
        <f t="shared" si="106"/>
        <v>0</v>
      </c>
      <c r="BD98" s="118">
        <f t="shared" si="107"/>
        <v>5</v>
      </c>
      <c r="BE98" s="117">
        <f t="shared" si="108"/>
        <v>0</v>
      </c>
      <c r="BF98" s="113">
        <f t="shared" si="109"/>
        <v>0</v>
      </c>
      <c r="BG98" s="113">
        <f t="shared" si="110"/>
        <v>0</v>
      </c>
      <c r="BH98" s="118">
        <f t="shared" si="111"/>
        <v>5</v>
      </c>
      <c r="BI98" s="117">
        <f t="shared" si="112"/>
        <v>0</v>
      </c>
      <c r="BJ98" s="113">
        <f t="shared" si="113"/>
        <v>0</v>
      </c>
      <c r="BK98" s="113">
        <f t="shared" si="113"/>
        <v>0</v>
      </c>
      <c r="BL98" s="118">
        <f t="shared" si="114"/>
        <v>5</v>
      </c>
      <c r="BM98" s="117">
        <f t="shared" si="115"/>
        <v>0</v>
      </c>
      <c r="BN98" s="113">
        <f t="shared" si="116"/>
        <v>0</v>
      </c>
      <c r="BO98" s="113">
        <f t="shared" si="117"/>
        <v>0</v>
      </c>
      <c r="BP98" s="118">
        <f t="shared" si="118"/>
        <v>5</v>
      </c>
      <c r="BQ98" s="117">
        <f t="shared" si="119"/>
        <v>0</v>
      </c>
      <c r="BR98" s="113">
        <f t="shared" si="120"/>
        <v>0</v>
      </c>
      <c r="BS98" s="113">
        <f t="shared" si="121"/>
        <v>0</v>
      </c>
      <c r="BT98" s="118">
        <f t="shared" si="122"/>
        <v>5</v>
      </c>
      <c r="BU98" s="117">
        <f t="shared" si="123"/>
        <v>0</v>
      </c>
      <c r="BV98" s="113">
        <f t="shared" si="124"/>
        <v>0</v>
      </c>
      <c r="BW98" s="113">
        <f t="shared" si="125"/>
        <v>0</v>
      </c>
      <c r="BX98" s="118">
        <f t="shared" si="126"/>
        <v>5</v>
      </c>
      <c r="BY98"/>
      <c r="BZ98"/>
      <c r="CA98" s="114">
        <f t="shared" si="132"/>
        <v>5</v>
      </c>
      <c r="CB98" s="114">
        <f t="shared" si="133"/>
        <v>0</v>
      </c>
      <c r="CC98" s="114">
        <f t="shared" si="133"/>
        <v>0</v>
      </c>
      <c r="CD98" s="114">
        <f t="shared" si="133"/>
        <v>0</v>
      </c>
      <c r="CE98" s="114"/>
      <c r="CF98" s="114">
        <v>11</v>
      </c>
      <c r="CG98" s="113">
        <v>29</v>
      </c>
      <c r="CH98" s="113">
        <f t="shared" si="139"/>
        <v>30</v>
      </c>
      <c r="CI98" s="113">
        <f t="shared" si="139"/>
        <v>31</v>
      </c>
      <c r="CJ98" s="113">
        <f t="shared" si="139"/>
        <v>32</v>
      </c>
      <c r="CX98" s="88"/>
      <c r="CY98" s="88"/>
      <c r="CZ98" s="88"/>
      <c r="DA98" s="88"/>
      <c r="DB98" s="88"/>
      <c r="DC98" s="40"/>
      <c r="DD98" s="88"/>
    </row>
    <row r="99" spans="1:108" ht="13.8" thickBot="1" x14ac:dyDescent="0.3">
      <c r="A99" s="257">
        <v>0</v>
      </c>
      <c r="B99" s="41">
        <v>0</v>
      </c>
      <c r="C99" s="98" t="s">
        <v>213</v>
      </c>
      <c r="D99" s="171" t="s">
        <v>546</v>
      </c>
      <c r="E99" s="137" t="s">
        <v>422</v>
      </c>
      <c r="F99" s="132">
        <v>3500</v>
      </c>
      <c r="G99" s="132">
        <v>30000</v>
      </c>
      <c r="H99" s="148">
        <v>800000</v>
      </c>
      <c r="I99" s="151">
        <f t="shared" si="134"/>
        <v>0</v>
      </c>
      <c r="J99" s="139">
        <f t="shared" si="127"/>
        <v>0</v>
      </c>
      <c r="K99" s="139">
        <f t="shared" si="138"/>
        <v>0</v>
      </c>
      <c r="L99" s="133">
        <f t="shared" si="81"/>
        <v>0</v>
      </c>
      <c r="M99" s="80">
        <f t="shared" si="128"/>
        <v>0</v>
      </c>
      <c r="N99" s="322">
        <f t="shared" si="135"/>
        <v>0</v>
      </c>
      <c r="O99" s="323">
        <f t="shared" si="140"/>
        <v>0</v>
      </c>
      <c r="P99" s="323">
        <f t="shared" si="140"/>
        <v>0</v>
      </c>
      <c r="Q99" s="324">
        <f t="shared" si="137"/>
        <v>5</v>
      </c>
      <c r="R99"/>
      <c r="S99" s="424">
        <f t="shared" si="129"/>
        <v>0</v>
      </c>
      <c r="T99" s="77">
        <f t="shared" si="130"/>
        <v>0</v>
      </c>
      <c r="U99" s="77">
        <f t="shared" si="82"/>
        <v>0</v>
      </c>
      <c r="V99" s="75">
        <f>'Project description'!$I$6</f>
        <v>1.79</v>
      </c>
      <c r="W99" s="75">
        <f>VLOOKUP(C99,'Project description'!$H$21:$I$24,2,0)</f>
        <v>40000</v>
      </c>
      <c r="X99" s="74">
        <f t="shared" si="131"/>
        <v>0</v>
      </c>
      <c r="Y99" s="144">
        <f t="shared" si="83"/>
        <v>0</v>
      </c>
      <c r="Z99" s="76">
        <f t="shared" si="84"/>
        <v>0</v>
      </c>
      <c r="AA99" s="76">
        <f t="shared" si="84"/>
        <v>0</v>
      </c>
      <c r="AB99" s="76">
        <f t="shared" si="84"/>
        <v>0</v>
      </c>
      <c r="AC99" s="66">
        <f t="shared" si="85"/>
        <v>0</v>
      </c>
      <c r="AD99" s="67" t="str">
        <f t="shared" si="86"/>
        <v>AccelReached</v>
      </c>
      <c r="AE99" s="66">
        <f t="shared" si="87"/>
        <v>0</v>
      </c>
      <c r="AF99" s="68">
        <f t="shared" si="88"/>
        <v>0</v>
      </c>
      <c r="AG99" s="61">
        <f t="shared" si="89"/>
        <v>0</v>
      </c>
      <c r="AH99" s="62">
        <f t="shared" si="90"/>
        <v>0</v>
      </c>
      <c r="AI99" s="61">
        <f t="shared" si="91"/>
        <v>0</v>
      </c>
      <c r="AJ99" s="61">
        <f t="shared" si="92"/>
        <v>0</v>
      </c>
      <c r="AK99" s="69" t="str">
        <f t="shared" si="93"/>
        <v>AccelLimited</v>
      </c>
      <c r="AL99" s="61">
        <f t="shared" si="94"/>
        <v>0</v>
      </c>
      <c r="AM99" s="71">
        <f t="shared" si="95"/>
        <v>0</v>
      </c>
      <c r="AN99" s="64">
        <f t="shared" si="96"/>
        <v>0</v>
      </c>
      <c r="AO99" s="72">
        <f t="shared" si="97"/>
        <v>0</v>
      </c>
      <c r="AP99" s="79">
        <f t="shared" si="98"/>
        <v>0</v>
      </c>
      <c r="AQ99" s="76">
        <f t="shared" si="99"/>
        <v>0</v>
      </c>
      <c r="AR99"/>
      <c r="AS99" s="115">
        <v>0</v>
      </c>
      <c r="AT99"/>
      <c r="AU99"/>
      <c r="AV99" s="118">
        <f t="shared" si="136"/>
        <v>5</v>
      </c>
      <c r="AW99" s="117">
        <f t="shared" si="100"/>
        <v>0</v>
      </c>
      <c r="AX99" s="113">
        <f t="shared" si="101"/>
        <v>0</v>
      </c>
      <c r="AY99" s="113">
        <f t="shared" si="102"/>
        <v>0</v>
      </c>
      <c r="AZ99" s="118">
        <f t="shared" si="103"/>
        <v>5</v>
      </c>
      <c r="BA99" s="114">
        <f t="shared" si="104"/>
        <v>0</v>
      </c>
      <c r="BB99" s="113">
        <f t="shared" si="105"/>
        <v>0</v>
      </c>
      <c r="BC99" s="113">
        <f t="shared" si="106"/>
        <v>0</v>
      </c>
      <c r="BD99" s="118">
        <f t="shared" si="107"/>
        <v>5</v>
      </c>
      <c r="BE99" s="117">
        <f t="shared" si="108"/>
        <v>0</v>
      </c>
      <c r="BF99" s="113">
        <f t="shared" si="109"/>
        <v>0</v>
      </c>
      <c r="BG99" s="113">
        <f t="shared" si="110"/>
        <v>0</v>
      </c>
      <c r="BH99" s="118">
        <f t="shared" si="111"/>
        <v>5</v>
      </c>
      <c r="BI99" s="117">
        <f t="shared" si="112"/>
        <v>0</v>
      </c>
      <c r="BJ99" s="113">
        <f t="shared" si="113"/>
        <v>0</v>
      </c>
      <c r="BK99" s="113">
        <f t="shared" si="113"/>
        <v>0</v>
      </c>
      <c r="BL99" s="118">
        <f t="shared" si="114"/>
        <v>5</v>
      </c>
      <c r="BM99" s="117">
        <f t="shared" si="115"/>
        <v>0</v>
      </c>
      <c r="BN99" s="113">
        <f t="shared" si="116"/>
        <v>0</v>
      </c>
      <c r="BO99" s="113">
        <f t="shared" si="117"/>
        <v>0</v>
      </c>
      <c r="BP99" s="118">
        <f t="shared" si="118"/>
        <v>5</v>
      </c>
      <c r="BQ99" s="117">
        <f t="shared" si="119"/>
        <v>0</v>
      </c>
      <c r="BR99" s="113">
        <f t="shared" si="120"/>
        <v>0</v>
      </c>
      <c r="BS99" s="113">
        <f t="shared" si="121"/>
        <v>0</v>
      </c>
      <c r="BT99" s="118">
        <f t="shared" si="122"/>
        <v>5</v>
      </c>
      <c r="BU99" s="117">
        <f t="shared" si="123"/>
        <v>0</v>
      </c>
      <c r="BV99" s="113">
        <f t="shared" si="124"/>
        <v>0</v>
      </c>
      <c r="BW99" s="113">
        <f t="shared" si="125"/>
        <v>0</v>
      </c>
      <c r="BX99" s="118">
        <f t="shared" si="126"/>
        <v>5</v>
      </c>
      <c r="BY99"/>
      <c r="BZ99"/>
      <c r="CA99" s="114">
        <f t="shared" si="132"/>
        <v>5</v>
      </c>
      <c r="CB99" s="114">
        <f t="shared" si="133"/>
        <v>0</v>
      </c>
      <c r="CC99" s="114">
        <f t="shared" si="133"/>
        <v>0</v>
      </c>
      <c r="CD99" s="114">
        <f t="shared" si="133"/>
        <v>0</v>
      </c>
      <c r="CE99" s="114"/>
      <c r="CF99" s="114">
        <v>12</v>
      </c>
      <c r="CG99" s="113">
        <v>1</v>
      </c>
      <c r="CH99" s="113">
        <f t="shared" si="139"/>
        <v>2</v>
      </c>
      <c r="CI99" s="113">
        <f t="shared" si="139"/>
        <v>3</v>
      </c>
      <c r="CJ99" s="113">
        <f t="shared" si="139"/>
        <v>4</v>
      </c>
      <c r="CX99" s="88"/>
      <c r="CY99" s="88"/>
      <c r="CZ99" s="88"/>
      <c r="DA99" s="88"/>
      <c r="DB99" s="88"/>
      <c r="DC99" s="40"/>
      <c r="DD99" s="88"/>
    </row>
    <row r="100" spans="1:108" ht="13.8" thickBot="1" x14ac:dyDescent="0.3">
      <c r="A100" s="487">
        <v>0</v>
      </c>
      <c r="B100" s="307">
        <v>0</v>
      </c>
      <c r="C100" s="309" t="s">
        <v>213</v>
      </c>
      <c r="D100" s="308" t="s">
        <v>546</v>
      </c>
      <c r="E100" s="310" t="s">
        <v>422</v>
      </c>
      <c r="F100" s="311">
        <v>3500</v>
      </c>
      <c r="G100" s="311">
        <v>30000</v>
      </c>
      <c r="H100" s="312">
        <v>800000</v>
      </c>
      <c r="I100" s="313">
        <f t="shared" si="134"/>
        <v>0</v>
      </c>
      <c r="J100" s="314">
        <f t="shared" si="127"/>
        <v>0</v>
      </c>
      <c r="K100" s="139">
        <f t="shared" si="138"/>
        <v>0</v>
      </c>
      <c r="L100" s="133">
        <f t="shared" si="81"/>
        <v>0</v>
      </c>
      <c r="M100" s="80">
        <f t="shared" si="128"/>
        <v>0</v>
      </c>
      <c r="N100" s="319">
        <f t="shared" si="135"/>
        <v>0</v>
      </c>
      <c r="O100" s="320">
        <f t="shared" si="140"/>
        <v>0</v>
      </c>
      <c r="P100" s="320">
        <f t="shared" si="140"/>
        <v>0</v>
      </c>
      <c r="Q100" s="321">
        <f t="shared" si="137"/>
        <v>5</v>
      </c>
      <c r="R100"/>
      <c r="S100" s="424">
        <f t="shared" si="129"/>
        <v>0</v>
      </c>
      <c r="T100" s="77">
        <f t="shared" si="130"/>
        <v>0</v>
      </c>
      <c r="U100" s="77">
        <f t="shared" si="82"/>
        <v>0</v>
      </c>
      <c r="V100" s="75">
        <f>'Project description'!$I$6</f>
        <v>1.79</v>
      </c>
      <c r="W100" s="75">
        <f>VLOOKUP(C100,'Project description'!$H$21:$I$24,2,0)</f>
        <v>40000</v>
      </c>
      <c r="X100" s="74">
        <f t="shared" si="131"/>
        <v>0</v>
      </c>
      <c r="Y100" s="144">
        <f t="shared" si="83"/>
        <v>0</v>
      </c>
      <c r="Z100" s="76">
        <f t="shared" si="84"/>
        <v>0</v>
      </c>
      <c r="AA100" s="76">
        <f t="shared" si="84"/>
        <v>0</v>
      </c>
      <c r="AB100" s="76">
        <f t="shared" si="84"/>
        <v>0</v>
      </c>
      <c r="AC100" s="66">
        <f t="shared" si="85"/>
        <v>0</v>
      </c>
      <c r="AD100" s="67" t="str">
        <f t="shared" si="86"/>
        <v>AccelReached</v>
      </c>
      <c r="AE100" s="66">
        <f t="shared" si="87"/>
        <v>0</v>
      </c>
      <c r="AF100" s="68">
        <f t="shared" si="88"/>
        <v>0</v>
      </c>
      <c r="AG100" s="61">
        <f t="shared" si="89"/>
        <v>0</v>
      </c>
      <c r="AH100" s="62">
        <f t="shared" si="90"/>
        <v>0</v>
      </c>
      <c r="AI100" s="61">
        <f t="shared" si="91"/>
        <v>0</v>
      </c>
      <c r="AJ100" s="61">
        <f t="shared" si="92"/>
        <v>0</v>
      </c>
      <c r="AK100" s="69" t="str">
        <f t="shared" si="93"/>
        <v>AccelLimited</v>
      </c>
      <c r="AL100" s="61">
        <f t="shared" si="94"/>
        <v>0</v>
      </c>
      <c r="AM100" s="71">
        <f t="shared" si="95"/>
        <v>0</v>
      </c>
      <c r="AN100" s="64">
        <f t="shared" si="96"/>
        <v>0</v>
      </c>
      <c r="AO100" s="72">
        <f t="shared" si="97"/>
        <v>0</v>
      </c>
      <c r="AP100" s="79">
        <f t="shared" si="98"/>
        <v>0</v>
      </c>
      <c r="AQ100" s="76">
        <f t="shared" si="99"/>
        <v>0</v>
      </c>
      <c r="AR100"/>
      <c r="AS100" s="115">
        <v>0</v>
      </c>
      <c r="AT100"/>
      <c r="AU100"/>
      <c r="AV100" s="118">
        <f t="shared" si="136"/>
        <v>5</v>
      </c>
      <c r="AW100" s="117">
        <f t="shared" si="100"/>
        <v>0</v>
      </c>
      <c r="AX100" s="113">
        <f t="shared" si="101"/>
        <v>0</v>
      </c>
      <c r="AY100" s="113">
        <f t="shared" si="102"/>
        <v>0</v>
      </c>
      <c r="AZ100" s="118">
        <f t="shared" si="103"/>
        <v>5</v>
      </c>
      <c r="BA100" s="114">
        <f t="shared" si="104"/>
        <v>0</v>
      </c>
      <c r="BB100" s="113">
        <f t="shared" si="105"/>
        <v>0</v>
      </c>
      <c r="BC100" s="113">
        <f t="shared" si="106"/>
        <v>0</v>
      </c>
      <c r="BD100" s="118">
        <f t="shared" si="107"/>
        <v>5</v>
      </c>
      <c r="BE100" s="117">
        <f t="shared" si="108"/>
        <v>0</v>
      </c>
      <c r="BF100" s="113">
        <f t="shared" si="109"/>
        <v>0</v>
      </c>
      <c r="BG100" s="113">
        <f t="shared" si="110"/>
        <v>0</v>
      </c>
      <c r="BH100" s="118">
        <f t="shared" si="111"/>
        <v>5</v>
      </c>
      <c r="BI100" s="117">
        <f t="shared" si="112"/>
        <v>0</v>
      </c>
      <c r="BJ100" s="113">
        <f t="shared" si="113"/>
        <v>0</v>
      </c>
      <c r="BK100" s="113">
        <f t="shared" si="113"/>
        <v>0</v>
      </c>
      <c r="BL100" s="118">
        <f t="shared" si="114"/>
        <v>5</v>
      </c>
      <c r="BM100" s="117">
        <f t="shared" si="115"/>
        <v>0</v>
      </c>
      <c r="BN100" s="113">
        <f t="shared" si="116"/>
        <v>0</v>
      </c>
      <c r="BO100" s="113">
        <f t="shared" si="117"/>
        <v>0</v>
      </c>
      <c r="BP100" s="118">
        <f t="shared" si="118"/>
        <v>5</v>
      </c>
      <c r="BQ100" s="117">
        <f t="shared" si="119"/>
        <v>0</v>
      </c>
      <c r="BR100" s="113">
        <f t="shared" si="120"/>
        <v>0</v>
      </c>
      <c r="BS100" s="113">
        <f t="shared" si="121"/>
        <v>0</v>
      </c>
      <c r="BT100" s="118">
        <f t="shared" si="122"/>
        <v>5</v>
      </c>
      <c r="BU100" s="117">
        <f t="shared" si="123"/>
        <v>0</v>
      </c>
      <c r="BV100" s="113">
        <f t="shared" si="124"/>
        <v>0</v>
      </c>
      <c r="BW100" s="113">
        <f t="shared" si="125"/>
        <v>0</v>
      </c>
      <c r="BX100" s="118">
        <f t="shared" si="126"/>
        <v>5</v>
      </c>
      <c r="BY100"/>
      <c r="BZ100"/>
      <c r="CA100" s="114">
        <f t="shared" si="132"/>
        <v>5</v>
      </c>
      <c r="CB100" s="114">
        <f t="shared" si="133"/>
        <v>0</v>
      </c>
      <c r="CC100" s="114">
        <f t="shared" si="133"/>
        <v>0</v>
      </c>
      <c r="CD100" s="114">
        <f t="shared" si="133"/>
        <v>0</v>
      </c>
      <c r="CE100" s="114"/>
      <c r="CF100" s="114">
        <v>12</v>
      </c>
      <c r="CG100" s="113">
        <v>5</v>
      </c>
      <c r="CH100" s="113">
        <f t="shared" si="139"/>
        <v>6</v>
      </c>
      <c r="CI100" s="113">
        <f t="shared" si="139"/>
        <v>7</v>
      </c>
      <c r="CJ100" s="113">
        <f t="shared" si="139"/>
        <v>8</v>
      </c>
      <c r="CX100" s="88"/>
      <c r="CY100" s="88"/>
      <c r="CZ100" s="88"/>
      <c r="DA100" s="88"/>
      <c r="DB100" s="88"/>
      <c r="DC100" s="40"/>
      <c r="DD100" s="88"/>
    </row>
    <row r="101" spans="1:108" ht="13.8" thickBot="1" x14ac:dyDescent="0.3">
      <c r="A101" s="257">
        <v>0</v>
      </c>
      <c r="B101" s="41">
        <v>0</v>
      </c>
      <c r="C101" s="98" t="s">
        <v>213</v>
      </c>
      <c r="D101" s="171" t="s">
        <v>546</v>
      </c>
      <c r="E101" s="137" t="s">
        <v>422</v>
      </c>
      <c r="F101" s="132">
        <v>3500</v>
      </c>
      <c r="G101" s="132">
        <v>30000</v>
      </c>
      <c r="H101" s="148">
        <v>800000</v>
      </c>
      <c r="I101" s="151">
        <f t="shared" si="134"/>
        <v>0</v>
      </c>
      <c r="J101" s="139">
        <f t="shared" si="127"/>
        <v>0</v>
      </c>
      <c r="K101" s="139">
        <f t="shared" si="138"/>
        <v>0</v>
      </c>
      <c r="L101" s="133">
        <f t="shared" si="81"/>
        <v>0</v>
      </c>
      <c r="M101" s="80">
        <f t="shared" si="128"/>
        <v>0</v>
      </c>
      <c r="N101" s="322">
        <f t="shared" si="135"/>
        <v>0</v>
      </c>
      <c r="O101" s="323">
        <f t="shared" si="140"/>
        <v>0</v>
      </c>
      <c r="P101" s="323">
        <f t="shared" si="140"/>
        <v>0</v>
      </c>
      <c r="Q101" s="324">
        <f t="shared" si="137"/>
        <v>5</v>
      </c>
      <c r="R101"/>
      <c r="S101" s="424">
        <f t="shared" si="129"/>
        <v>0</v>
      </c>
      <c r="T101" s="77">
        <f t="shared" si="130"/>
        <v>0</v>
      </c>
      <c r="U101" s="77">
        <f t="shared" si="82"/>
        <v>0</v>
      </c>
      <c r="V101" s="75">
        <f>'Project description'!$I$6</f>
        <v>1.79</v>
      </c>
      <c r="W101" s="75">
        <f>VLOOKUP(C101,'Project description'!$H$21:$I$24,2,0)</f>
        <v>40000</v>
      </c>
      <c r="X101" s="74">
        <f t="shared" si="131"/>
        <v>0</v>
      </c>
      <c r="Y101" s="144">
        <f t="shared" si="83"/>
        <v>0</v>
      </c>
      <c r="Z101" s="76">
        <f t="shared" si="84"/>
        <v>0</v>
      </c>
      <c r="AA101" s="76">
        <f t="shared" si="84"/>
        <v>0</v>
      </c>
      <c r="AB101" s="76">
        <f t="shared" si="84"/>
        <v>0</v>
      </c>
      <c r="AC101" s="66">
        <f t="shared" si="85"/>
        <v>0</v>
      </c>
      <c r="AD101" s="67" t="str">
        <f t="shared" si="86"/>
        <v>AccelReached</v>
      </c>
      <c r="AE101" s="66">
        <f t="shared" si="87"/>
        <v>0</v>
      </c>
      <c r="AF101" s="68">
        <f t="shared" si="88"/>
        <v>0</v>
      </c>
      <c r="AG101" s="61">
        <f t="shared" si="89"/>
        <v>0</v>
      </c>
      <c r="AH101" s="62">
        <f t="shared" si="90"/>
        <v>0</v>
      </c>
      <c r="AI101" s="61">
        <f t="shared" si="91"/>
        <v>0</v>
      </c>
      <c r="AJ101" s="61">
        <f t="shared" si="92"/>
        <v>0</v>
      </c>
      <c r="AK101" s="69" t="str">
        <f t="shared" si="93"/>
        <v>AccelLimited</v>
      </c>
      <c r="AL101" s="61">
        <f t="shared" si="94"/>
        <v>0</v>
      </c>
      <c r="AM101" s="71">
        <f t="shared" si="95"/>
        <v>0</v>
      </c>
      <c r="AN101" s="64">
        <f t="shared" si="96"/>
        <v>0</v>
      </c>
      <c r="AO101" s="72">
        <f t="shared" si="97"/>
        <v>0</v>
      </c>
      <c r="AP101" s="79">
        <f t="shared" si="98"/>
        <v>0</v>
      </c>
      <c r="AQ101" s="76">
        <f t="shared" si="99"/>
        <v>0</v>
      </c>
      <c r="AR101"/>
      <c r="AS101" s="115">
        <v>0</v>
      </c>
      <c r="AT101"/>
      <c r="AU101"/>
      <c r="AV101" s="118">
        <f t="shared" si="136"/>
        <v>5</v>
      </c>
      <c r="AW101" s="117">
        <f t="shared" si="100"/>
        <v>0</v>
      </c>
      <c r="AX101" s="113">
        <f t="shared" si="101"/>
        <v>0</v>
      </c>
      <c r="AY101" s="113">
        <f t="shared" si="102"/>
        <v>0</v>
      </c>
      <c r="AZ101" s="118">
        <f t="shared" si="103"/>
        <v>5</v>
      </c>
      <c r="BA101" s="114">
        <f t="shared" si="104"/>
        <v>0</v>
      </c>
      <c r="BB101" s="113">
        <f t="shared" si="105"/>
        <v>0</v>
      </c>
      <c r="BC101" s="113">
        <f t="shared" si="106"/>
        <v>0</v>
      </c>
      <c r="BD101" s="118">
        <f t="shared" si="107"/>
        <v>5</v>
      </c>
      <c r="BE101" s="117">
        <f t="shared" si="108"/>
        <v>0</v>
      </c>
      <c r="BF101" s="113">
        <f t="shared" si="109"/>
        <v>0</v>
      </c>
      <c r="BG101" s="113">
        <f t="shared" si="110"/>
        <v>0</v>
      </c>
      <c r="BH101" s="118">
        <f t="shared" si="111"/>
        <v>5</v>
      </c>
      <c r="BI101" s="117">
        <f t="shared" si="112"/>
        <v>0</v>
      </c>
      <c r="BJ101" s="113">
        <f t="shared" si="113"/>
        <v>0</v>
      </c>
      <c r="BK101" s="113">
        <f t="shared" si="113"/>
        <v>0</v>
      </c>
      <c r="BL101" s="118">
        <f t="shared" si="114"/>
        <v>5</v>
      </c>
      <c r="BM101" s="117">
        <f t="shared" si="115"/>
        <v>0</v>
      </c>
      <c r="BN101" s="113">
        <f t="shared" si="116"/>
        <v>0</v>
      </c>
      <c r="BO101" s="113">
        <f t="shared" si="117"/>
        <v>0</v>
      </c>
      <c r="BP101" s="118">
        <f t="shared" si="118"/>
        <v>5</v>
      </c>
      <c r="BQ101" s="117">
        <f t="shared" si="119"/>
        <v>0</v>
      </c>
      <c r="BR101" s="113">
        <f t="shared" si="120"/>
        <v>0</v>
      </c>
      <c r="BS101" s="113">
        <f t="shared" si="121"/>
        <v>0</v>
      </c>
      <c r="BT101" s="118">
        <f t="shared" si="122"/>
        <v>5</v>
      </c>
      <c r="BU101" s="117">
        <f t="shared" si="123"/>
        <v>0</v>
      </c>
      <c r="BV101" s="113">
        <f t="shared" si="124"/>
        <v>0</v>
      </c>
      <c r="BW101" s="113">
        <f t="shared" si="125"/>
        <v>0</v>
      </c>
      <c r="BX101" s="118">
        <f t="shared" si="126"/>
        <v>5</v>
      </c>
      <c r="BY101"/>
      <c r="BZ101"/>
      <c r="CA101" s="114">
        <f t="shared" si="132"/>
        <v>5</v>
      </c>
      <c r="CB101" s="114">
        <f t="shared" si="133"/>
        <v>0</v>
      </c>
      <c r="CC101" s="114">
        <f t="shared" si="133"/>
        <v>0</v>
      </c>
      <c r="CD101" s="114">
        <f t="shared" si="133"/>
        <v>0</v>
      </c>
      <c r="CE101" s="114"/>
      <c r="CF101" s="114">
        <v>12</v>
      </c>
      <c r="CG101" s="113">
        <v>9</v>
      </c>
      <c r="CH101" s="113">
        <f t="shared" si="139"/>
        <v>10</v>
      </c>
      <c r="CI101" s="113">
        <f t="shared" si="139"/>
        <v>11</v>
      </c>
      <c r="CJ101" s="113">
        <f t="shared" si="139"/>
        <v>12</v>
      </c>
      <c r="CX101" s="88"/>
      <c r="CY101" s="88"/>
      <c r="CZ101" s="88"/>
      <c r="DA101" s="88"/>
      <c r="DB101" s="88"/>
      <c r="DC101" s="40"/>
      <c r="DD101" s="88"/>
    </row>
    <row r="102" spans="1:108" ht="13.8" thickBot="1" x14ac:dyDescent="0.3">
      <c r="A102" s="487">
        <v>0</v>
      </c>
      <c r="B102" s="307">
        <v>0</v>
      </c>
      <c r="C102" s="309" t="s">
        <v>213</v>
      </c>
      <c r="D102" s="308" t="s">
        <v>546</v>
      </c>
      <c r="E102" s="310" t="s">
        <v>422</v>
      </c>
      <c r="F102" s="311">
        <v>3500</v>
      </c>
      <c r="G102" s="311">
        <v>30000</v>
      </c>
      <c r="H102" s="312">
        <v>800000</v>
      </c>
      <c r="I102" s="313">
        <f t="shared" si="134"/>
        <v>0</v>
      </c>
      <c r="J102" s="314">
        <f t="shared" si="127"/>
        <v>0</v>
      </c>
      <c r="K102" s="139">
        <f t="shared" si="138"/>
        <v>0</v>
      </c>
      <c r="L102" s="133">
        <f t="shared" si="81"/>
        <v>0</v>
      </c>
      <c r="M102" s="80">
        <f t="shared" si="128"/>
        <v>0</v>
      </c>
      <c r="N102" s="319">
        <f t="shared" si="135"/>
        <v>0</v>
      </c>
      <c r="O102" s="320">
        <f t="shared" si="140"/>
        <v>0</v>
      </c>
      <c r="P102" s="320">
        <f t="shared" si="140"/>
        <v>0</v>
      </c>
      <c r="Q102" s="321">
        <f t="shared" si="137"/>
        <v>5</v>
      </c>
      <c r="R102"/>
      <c r="S102" s="424">
        <f t="shared" si="129"/>
        <v>0</v>
      </c>
      <c r="T102" s="77">
        <f t="shared" si="130"/>
        <v>0</v>
      </c>
      <c r="U102" s="77">
        <f t="shared" si="82"/>
        <v>0</v>
      </c>
      <c r="V102" s="75">
        <f>'Project description'!$I$6</f>
        <v>1.79</v>
      </c>
      <c r="W102" s="75">
        <f>VLOOKUP(C102,'Project description'!$H$21:$I$24,2,0)</f>
        <v>40000</v>
      </c>
      <c r="X102" s="74">
        <f t="shared" si="131"/>
        <v>0</v>
      </c>
      <c r="Y102" s="144">
        <f t="shared" si="83"/>
        <v>0</v>
      </c>
      <c r="Z102" s="76">
        <f t="shared" si="84"/>
        <v>0</v>
      </c>
      <c r="AA102" s="76">
        <f t="shared" si="84"/>
        <v>0</v>
      </c>
      <c r="AB102" s="76">
        <f t="shared" si="84"/>
        <v>0</v>
      </c>
      <c r="AC102" s="66">
        <f t="shared" si="85"/>
        <v>0</v>
      </c>
      <c r="AD102" s="67" t="str">
        <f t="shared" si="86"/>
        <v>AccelReached</v>
      </c>
      <c r="AE102" s="66">
        <f t="shared" si="87"/>
        <v>0</v>
      </c>
      <c r="AF102" s="68">
        <f t="shared" si="88"/>
        <v>0</v>
      </c>
      <c r="AG102" s="61">
        <f t="shared" si="89"/>
        <v>0</v>
      </c>
      <c r="AH102" s="62">
        <f t="shared" si="90"/>
        <v>0</v>
      </c>
      <c r="AI102" s="61">
        <f t="shared" si="91"/>
        <v>0</v>
      </c>
      <c r="AJ102" s="61">
        <f t="shared" si="92"/>
        <v>0</v>
      </c>
      <c r="AK102" s="69" t="str">
        <f t="shared" si="93"/>
        <v>AccelLimited</v>
      </c>
      <c r="AL102" s="61">
        <f t="shared" si="94"/>
        <v>0</v>
      </c>
      <c r="AM102" s="71">
        <f t="shared" si="95"/>
        <v>0</v>
      </c>
      <c r="AN102" s="64">
        <f t="shared" si="96"/>
        <v>0</v>
      </c>
      <c r="AO102" s="72">
        <f t="shared" si="97"/>
        <v>0</v>
      </c>
      <c r="AP102" s="79">
        <f t="shared" si="98"/>
        <v>0</v>
      </c>
      <c r="AQ102" s="76">
        <f t="shared" si="99"/>
        <v>0</v>
      </c>
      <c r="AR102"/>
      <c r="AS102" s="115">
        <v>0</v>
      </c>
      <c r="AT102"/>
      <c r="AU102"/>
      <c r="AV102" s="118">
        <f t="shared" si="136"/>
        <v>5</v>
      </c>
      <c r="AW102" s="117">
        <f t="shared" si="100"/>
        <v>0</v>
      </c>
      <c r="AX102" s="113">
        <f t="shared" si="101"/>
        <v>0</v>
      </c>
      <c r="AY102" s="113">
        <f t="shared" si="102"/>
        <v>0</v>
      </c>
      <c r="AZ102" s="118">
        <f t="shared" si="103"/>
        <v>5</v>
      </c>
      <c r="BA102" s="114">
        <f t="shared" si="104"/>
        <v>0</v>
      </c>
      <c r="BB102" s="113">
        <f t="shared" si="105"/>
        <v>0</v>
      </c>
      <c r="BC102" s="113">
        <f t="shared" si="106"/>
        <v>0</v>
      </c>
      <c r="BD102" s="118">
        <f t="shared" si="107"/>
        <v>5</v>
      </c>
      <c r="BE102" s="117">
        <f t="shared" si="108"/>
        <v>0</v>
      </c>
      <c r="BF102" s="113">
        <f t="shared" si="109"/>
        <v>0</v>
      </c>
      <c r="BG102" s="113">
        <f t="shared" si="110"/>
        <v>0</v>
      </c>
      <c r="BH102" s="118">
        <f t="shared" si="111"/>
        <v>5</v>
      </c>
      <c r="BI102" s="117">
        <f t="shared" si="112"/>
        <v>0</v>
      </c>
      <c r="BJ102" s="113">
        <f t="shared" si="113"/>
        <v>0</v>
      </c>
      <c r="BK102" s="113">
        <f t="shared" si="113"/>
        <v>0</v>
      </c>
      <c r="BL102" s="118">
        <f t="shared" si="114"/>
        <v>5</v>
      </c>
      <c r="BM102" s="117">
        <f t="shared" si="115"/>
        <v>0</v>
      </c>
      <c r="BN102" s="113">
        <f t="shared" si="116"/>
        <v>0</v>
      </c>
      <c r="BO102" s="113">
        <f t="shared" si="117"/>
        <v>0</v>
      </c>
      <c r="BP102" s="118">
        <f t="shared" si="118"/>
        <v>5</v>
      </c>
      <c r="BQ102" s="117">
        <f t="shared" si="119"/>
        <v>0</v>
      </c>
      <c r="BR102" s="113">
        <f t="shared" si="120"/>
        <v>0</v>
      </c>
      <c r="BS102" s="113">
        <f t="shared" si="121"/>
        <v>0</v>
      </c>
      <c r="BT102" s="118">
        <f t="shared" si="122"/>
        <v>5</v>
      </c>
      <c r="BU102" s="117">
        <f t="shared" si="123"/>
        <v>0</v>
      </c>
      <c r="BV102" s="113">
        <f t="shared" si="124"/>
        <v>0</v>
      </c>
      <c r="BW102" s="113">
        <f t="shared" si="125"/>
        <v>0</v>
      </c>
      <c r="BX102" s="118">
        <f t="shared" si="126"/>
        <v>5</v>
      </c>
      <c r="BY102"/>
      <c r="BZ102"/>
      <c r="CA102" s="114">
        <f t="shared" si="132"/>
        <v>5</v>
      </c>
      <c r="CB102" s="114">
        <f t="shared" si="133"/>
        <v>0</v>
      </c>
      <c r="CC102" s="114">
        <f t="shared" si="133"/>
        <v>0</v>
      </c>
      <c r="CD102" s="114">
        <f t="shared" si="133"/>
        <v>0</v>
      </c>
      <c r="CE102" s="114"/>
      <c r="CF102" s="114">
        <v>12</v>
      </c>
      <c r="CG102" s="113">
        <v>13</v>
      </c>
      <c r="CH102" s="113">
        <f t="shared" si="139"/>
        <v>14</v>
      </c>
      <c r="CI102" s="113">
        <f t="shared" si="139"/>
        <v>15</v>
      </c>
      <c r="CJ102" s="113">
        <f t="shared" si="139"/>
        <v>16</v>
      </c>
      <c r="CX102" s="88"/>
      <c r="CY102" s="88"/>
      <c r="CZ102" s="88"/>
      <c r="DA102" s="88"/>
      <c r="DB102" s="88"/>
      <c r="DC102" s="40"/>
      <c r="DD102" s="88"/>
    </row>
    <row r="103" spans="1:108" ht="13.8" thickBot="1" x14ac:dyDescent="0.3">
      <c r="A103" s="257">
        <v>0</v>
      </c>
      <c r="B103" s="41">
        <v>0</v>
      </c>
      <c r="C103" s="98" t="s">
        <v>213</v>
      </c>
      <c r="D103" s="171" t="s">
        <v>546</v>
      </c>
      <c r="E103" s="137" t="s">
        <v>422</v>
      </c>
      <c r="F103" s="132">
        <v>3500</v>
      </c>
      <c r="G103" s="132">
        <v>30000</v>
      </c>
      <c r="H103" s="148">
        <v>800000</v>
      </c>
      <c r="I103" s="151">
        <f t="shared" si="134"/>
        <v>0</v>
      </c>
      <c r="J103" s="139">
        <f t="shared" si="127"/>
        <v>0</v>
      </c>
      <c r="K103" s="139">
        <f t="shared" si="138"/>
        <v>0</v>
      </c>
      <c r="L103" s="133">
        <f t="shared" si="81"/>
        <v>0</v>
      </c>
      <c r="M103" s="80">
        <f t="shared" si="128"/>
        <v>0</v>
      </c>
      <c r="N103" s="322">
        <f t="shared" si="135"/>
        <v>0</v>
      </c>
      <c r="O103" s="323">
        <f t="shared" si="140"/>
        <v>0</v>
      </c>
      <c r="P103" s="323">
        <f t="shared" si="140"/>
        <v>0</v>
      </c>
      <c r="Q103" s="324">
        <f t="shared" si="137"/>
        <v>5</v>
      </c>
      <c r="R103"/>
      <c r="S103" s="424">
        <f t="shared" si="129"/>
        <v>0</v>
      </c>
      <c r="T103" s="77">
        <f t="shared" si="130"/>
        <v>0</v>
      </c>
      <c r="U103" s="77">
        <f t="shared" si="82"/>
        <v>0</v>
      </c>
      <c r="V103" s="75">
        <f>'Project description'!$I$6</f>
        <v>1.79</v>
      </c>
      <c r="W103" s="75">
        <f>VLOOKUP(C103,'Project description'!$H$21:$I$24,2,0)</f>
        <v>40000</v>
      </c>
      <c r="X103" s="74">
        <f t="shared" si="131"/>
        <v>0</v>
      </c>
      <c r="Y103" s="144">
        <f t="shared" si="83"/>
        <v>0</v>
      </c>
      <c r="Z103" s="76">
        <f t="shared" si="84"/>
        <v>0</v>
      </c>
      <c r="AA103" s="76">
        <f t="shared" si="84"/>
        <v>0</v>
      </c>
      <c r="AB103" s="76">
        <f t="shared" si="84"/>
        <v>0</v>
      </c>
      <c r="AC103" s="66">
        <f t="shared" si="85"/>
        <v>0</v>
      </c>
      <c r="AD103" s="67" t="str">
        <f t="shared" si="86"/>
        <v>AccelReached</v>
      </c>
      <c r="AE103" s="66">
        <f t="shared" si="87"/>
        <v>0</v>
      </c>
      <c r="AF103" s="68">
        <f t="shared" si="88"/>
        <v>0</v>
      </c>
      <c r="AG103" s="61">
        <f t="shared" si="89"/>
        <v>0</v>
      </c>
      <c r="AH103" s="62">
        <f t="shared" si="90"/>
        <v>0</v>
      </c>
      <c r="AI103" s="61">
        <f t="shared" si="91"/>
        <v>0</v>
      </c>
      <c r="AJ103" s="61">
        <f t="shared" si="92"/>
        <v>0</v>
      </c>
      <c r="AK103" s="69" t="str">
        <f t="shared" si="93"/>
        <v>AccelLimited</v>
      </c>
      <c r="AL103" s="61">
        <f t="shared" si="94"/>
        <v>0</v>
      </c>
      <c r="AM103" s="71">
        <f t="shared" si="95"/>
        <v>0</v>
      </c>
      <c r="AN103" s="64">
        <f t="shared" si="96"/>
        <v>0</v>
      </c>
      <c r="AO103" s="72">
        <f t="shared" si="97"/>
        <v>0</v>
      </c>
      <c r="AP103" s="79">
        <f t="shared" si="98"/>
        <v>0</v>
      </c>
      <c r="AQ103" s="76">
        <f t="shared" si="99"/>
        <v>0</v>
      </c>
      <c r="AR103"/>
      <c r="AS103" s="115">
        <v>0</v>
      </c>
      <c r="AT103"/>
      <c r="AU103"/>
      <c r="AV103" s="118">
        <f t="shared" si="136"/>
        <v>5</v>
      </c>
      <c r="AW103" s="117">
        <f t="shared" si="100"/>
        <v>0</v>
      </c>
      <c r="AX103" s="113">
        <f t="shared" si="101"/>
        <v>0</v>
      </c>
      <c r="AY103" s="113">
        <f t="shared" si="102"/>
        <v>0</v>
      </c>
      <c r="AZ103" s="118">
        <f t="shared" si="103"/>
        <v>5</v>
      </c>
      <c r="BA103" s="114">
        <f t="shared" si="104"/>
        <v>0</v>
      </c>
      <c r="BB103" s="113">
        <f t="shared" si="105"/>
        <v>0</v>
      </c>
      <c r="BC103" s="113">
        <f t="shared" si="106"/>
        <v>0</v>
      </c>
      <c r="BD103" s="118">
        <f t="shared" si="107"/>
        <v>5</v>
      </c>
      <c r="BE103" s="117">
        <f t="shared" si="108"/>
        <v>0</v>
      </c>
      <c r="BF103" s="113">
        <f t="shared" si="109"/>
        <v>0</v>
      </c>
      <c r="BG103" s="113">
        <f t="shared" si="110"/>
        <v>0</v>
      </c>
      <c r="BH103" s="118">
        <f t="shared" si="111"/>
        <v>5</v>
      </c>
      <c r="BI103" s="117">
        <f t="shared" si="112"/>
        <v>0</v>
      </c>
      <c r="BJ103" s="113">
        <f t="shared" si="113"/>
        <v>0</v>
      </c>
      <c r="BK103" s="113">
        <f t="shared" si="113"/>
        <v>0</v>
      </c>
      <c r="BL103" s="118">
        <f t="shared" si="114"/>
        <v>5</v>
      </c>
      <c r="BM103" s="117">
        <f t="shared" si="115"/>
        <v>0</v>
      </c>
      <c r="BN103" s="113">
        <f t="shared" si="116"/>
        <v>0</v>
      </c>
      <c r="BO103" s="113">
        <f t="shared" si="117"/>
        <v>0</v>
      </c>
      <c r="BP103" s="118">
        <f t="shared" si="118"/>
        <v>5</v>
      </c>
      <c r="BQ103" s="117">
        <f t="shared" si="119"/>
        <v>0</v>
      </c>
      <c r="BR103" s="113">
        <f t="shared" si="120"/>
        <v>0</v>
      </c>
      <c r="BS103" s="113">
        <f t="shared" si="121"/>
        <v>0</v>
      </c>
      <c r="BT103" s="118">
        <f t="shared" si="122"/>
        <v>5</v>
      </c>
      <c r="BU103" s="117">
        <f t="shared" si="123"/>
        <v>0</v>
      </c>
      <c r="BV103" s="113">
        <f t="shared" si="124"/>
        <v>0</v>
      </c>
      <c r="BW103" s="113">
        <f t="shared" si="125"/>
        <v>0</v>
      </c>
      <c r="BX103" s="118">
        <f t="shared" si="126"/>
        <v>5</v>
      </c>
      <c r="BY103"/>
      <c r="BZ103"/>
      <c r="CA103" s="114">
        <f t="shared" si="132"/>
        <v>5</v>
      </c>
      <c r="CB103" s="114">
        <f t="shared" si="133"/>
        <v>0</v>
      </c>
      <c r="CC103" s="114">
        <f t="shared" si="133"/>
        <v>0</v>
      </c>
      <c r="CD103" s="114">
        <f t="shared" si="133"/>
        <v>0</v>
      </c>
      <c r="CE103" s="114"/>
      <c r="CF103" s="114">
        <v>12</v>
      </c>
      <c r="CG103" s="113">
        <v>17</v>
      </c>
      <c r="CH103" s="113">
        <f t="shared" si="139"/>
        <v>18</v>
      </c>
      <c r="CI103" s="113">
        <f t="shared" si="139"/>
        <v>19</v>
      </c>
      <c r="CJ103" s="113">
        <f t="shared" si="139"/>
        <v>20</v>
      </c>
      <c r="CX103" s="88"/>
      <c r="CY103" s="88"/>
      <c r="CZ103" s="88"/>
      <c r="DA103" s="88"/>
      <c r="DB103" s="88"/>
      <c r="DC103" s="40"/>
      <c r="DD103" s="88"/>
    </row>
    <row r="104" spans="1:108" ht="13.8" thickBot="1" x14ac:dyDescent="0.3">
      <c r="A104" s="487">
        <v>0</v>
      </c>
      <c r="B104" s="307">
        <v>0</v>
      </c>
      <c r="C104" s="309" t="s">
        <v>213</v>
      </c>
      <c r="D104" s="308" t="s">
        <v>546</v>
      </c>
      <c r="E104" s="310" t="s">
        <v>422</v>
      </c>
      <c r="F104" s="311">
        <v>3500</v>
      </c>
      <c r="G104" s="311">
        <v>30000</v>
      </c>
      <c r="H104" s="312">
        <v>800000</v>
      </c>
      <c r="I104" s="313">
        <f t="shared" si="134"/>
        <v>0</v>
      </c>
      <c r="J104" s="314">
        <f t="shared" si="127"/>
        <v>0</v>
      </c>
      <c r="K104" s="139">
        <f t="shared" si="138"/>
        <v>0</v>
      </c>
      <c r="L104" s="133">
        <f t="shared" si="81"/>
        <v>0</v>
      </c>
      <c r="M104" s="80">
        <f t="shared" si="128"/>
        <v>0</v>
      </c>
      <c r="N104" s="319">
        <f t="shared" si="135"/>
        <v>0</v>
      </c>
      <c r="O104" s="320">
        <f t="shared" si="140"/>
        <v>0</v>
      </c>
      <c r="P104" s="320">
        <f t="shared" si="140"/>
        <v>0</v>
      </c>
      <c r="Q104" s="321">
        <f t="shared" si="137"/>
        <v>5</v>
      </c>
      <c r="R104"/>
      <c r="S104" s="424">
        <f t="shared" si="129"/>
        <v>0</v>
      </c>
      <c r="T104" s="77">
        <f t="shared" si="130"/>
        <v>0</v>
      </c>
      <c r="U104" s="77">
        <f t="shared" si="82"/>
        <v>0</v>
      </c>
      <c r="V104" s="75">
        <f>'Project description'!$I$6</f>
        <v>1.79</v>
      </c>
      <c r="W104" s="75">
        <f>VLOOKUP(C104,'Project description'!$H$21:$I$24,2,0)</f>
        <v>40000</v>
      </c>
      <c r="X104" s="74">
        <f t="shared" si="131"/>
        <v>0</v>
      </c>
      <c r="Y104" s="144">
        <f t="shared" si="83"/>
        <v>0</v>
      </c>
      <c r="Z104" s="76">
        <f t="shared" si="84"/>
        <v>0</v>
      </c>
      <c r="AA104" s="76">
        <f t="shared" si="84"/>
        <v>0</v>
      </c>
      <c r="AB104" s="76">
        <f t="shared" si="84"/>
        <v>0</v>
      </c>
      <c r="AC104" s="66">
        <f t="shared" si="85"/>
        <v>0</v>
      </c>
      <c r="AD104" s="67" t="str">
        <f t="shared" si="86"/>
        <v>AccelReached</v>
      </c>
      <c r="AE104" s="66">
        <f t="shared" si="87"/>
        <v>0</v>
      </c>
      <c r="AF104" s="68">
        <f t="shared" si="88"/>
        <v>0</v>
      </c>
      <c r="AG104" s="61">
        <f t="shared" si="89"/>
        <v>0</v>
      </c>
      <c r="AH104" s="62">
        <f t="shared" si="90"/>
        <v>0</v>
      </c>
      <c r="AI104" s="61">
        <f t="shared" si="91"/>
        <v>0</v>
      </c>
      <c r="AJ104" s="61">
        <f t="shared" si="92"/>
        <v>0</v>
      </c>
      <c r="AK104" s="69" t="str">
        <f t="shared" si="93"/>
        <v>AccelLimited</v>
      </c>
      <c r="AL104" s="61">
        <f t="shared" si="94"/>
        <v>0</v>
      </c>
      <c r="AM104" s="71">
        <f t="shared" si="95"/>
        <v>0</v>
      </c>
      <c r="AN104" s="64">
        <f t="shared" si="96"/>
        <v>0</v>
      </c>
      <c r="AO104" s="72">
        <f t="shared" si="97"/>
        <v>0</v>
      </c>
      <c r="AP104" s="79">
        <f t="shared" si="98"/>
        <v>0</v>
      </c>
      <c r="AQ104" s="76">
        <f t="shared" si="99"/>
        <v>0</v>
      </c>
      <c r="AR104"/>
      <c r="AS104" s="115">
        <v>0</v>
      </c>
      <c r="AT104"/>
      <c r="AU104"/>
      <c r="AV104" s="118">
        <f t="shared" si="136"/>
        <v>5</v>
      </c>
      <c r="AW104" s="117">
        <f t="shared" si="100"/>
        <v>0</v>
      </c>
      <c r="AX104" s="113">
        <f t="shared" si="101"/>
        <v>0</v>
      </c>
      <c r="AY104" s="113">
        <f t="shared" si="102"/>
        <v>0</v>
      </c>
      <c r="AZ104" s="118">
        <f t="shared" si="103"/>
        <v>5</v>
      </c>
      <c r="BA104" s="114">
        <f t="shared" si="104"/>
        <v>0</v>
      </c>
      <c r="BB104" s="113">
        <f t="shared" si="105"/>
        <v>0</v>
      </c>
      <c r="BC104" s="113">
        <f t="shared" si="106"/>
        <v>0</v>
      </c>
      <c r="BD104" s="118">
        <f t="shared" si="107"/>
        <v>5</v>
      </c>
      <c r="BE104" s="117">
        <f t="shared" si="108"/>
        <v>0</v>
      </c>
      <c r="BF104" s="113">
        <f t="shared" si="109"/>
        <v>0</v>
      </c>
      <c r="BG104" s="113">
        <f t="shared" si="110"/>
        <v>0</v>
      </c>
      <c r="BH104" s="118">
        <f t="shared" si="111"/>
        <v>5</v>
      </c>
      <c r="BI104" s="117">
        <f t="shared" si="112"/>
        <v>0</v>
      </c>
      <c r="BJ104" s="113">
        <f t="shared" si="113"/>
        <v>0</v>
      </c>
      <c r="BK104" s="113">
        <f t="shared" si="113"/>
        <v>0</v>
      </c>
      <c r="BL104" s="118">
        <f t="shared" si="114"/>
        <v>5</v>
      </c>
      <c r="BM104" s="117">
        <f t="shared" si="115"/>
        <v>0</v>
      </c>
      <c r="BN104" s="113">
        <f t="shared" si="116"/>
        <v>0</v>
      </c>
      <c r="BO104" s="113">
        <f t="shared" si="117"/>
        <v>0</v>
      </c>
      <c r="BP104" s="118">
        <f t="shared" si="118"/>
        <v>5</v>
      </c>
      <c r="BQ104" s="117">
        <f t="shared" si="119"/>
        <v>0</v>
      </c>
      <c r="BR104" s="113">
        <f t="shared" si="120"/>
        <v>0</v>
      </c>
      <c r="BS104" s="113">
        <f t="shared" si="121"/>
        <v>0</v>
      </c>
      <c r="BT104" s="118">
        <f t="shared" si="122"/>
        <v>5</v>
      </c>
      <c r="BU104" s="117">
        <f t="shared" si="123"/>
        <v>0</v>
      </c>
      <c r="BV104" s="113">
        <f t="shared" si="124"/>
        <v>0</v>
      </c>
      <c r="BW104" s="113">
        <f t="shared" si="125"/>
        <v>0</v>
      </c>
      <c r="BX104" s="118">
        <f t="shared" si="126"/>
        <v>5</v>
      </c>
      <c r="BY104"/>
      <c r="BZ104"/>
      <c r="CA104" s="114">
        <f t="shared" si="132"/>
        <v>5</v>
      </c>
      <c r="CB104" s="114">
        <f t="shared" si="133"/>
        <v>0</v>
      </c>
      <c r="CC104" s="114">
        <f t="shared" si="133"/>
        <v>0</v>
      </c>
      <c r="CD104" s="114">
        <f t="shared" si="133"/>
        <v>0</v>
      </c>
      <c r="CE104" s="114"/>
      <c r="CF104" s="114">
        <v>12</v>
      </c>
      <c r="CG104" s="113">
        <v>21</v>
      </c>
      <c r="CH104" s="113">
        <f t="shared" si="139"/>
        <v>22</v>
      </c>
      <c r="CI104" s="113">
        <f t="shared" si="139"/>
        <v>23</v>
      </c>
      <c r="CJ104" s="113">
        <f t="shared" si="139"/>
        <v>24</v>
      </c>
      <c r="CX104" s="88"/>
      <c r="CY104" s="88"/>
      <c r="CZ104" s="88"/>
      <c r="DA104" s="88"/>
      <c r="DB104" s="88"/>
      <c r="DC104" s="40"/>
      <c r="DD104" s="88"/>
    </row>
    <row r="105" spans="1:108" ht="13.8" thickBot="1" x14ac:dyDescent="0.3">
      <c r="A105" s="257">
        <v>0</v>
      </c>
      <c r="B105" s="41">
        <v>0</v>
      </c>
      <c r="C105" s="98" t="s">
        <v>213</v>
      </c>
      <c r="D105" s="171" t="s">
        <v>546</v>
      </c>
      <c r="E105" s="137" t="s">
        <v>422</v>
      </c>
      <c r="F105" s="132">
        <v>3500</v>
      </c>
      <c r="G105" s="132">
        <v>30000</v>
      </c>
      <c r="H105" s="148">
        <v>800000</v>
      </c>
      <c r="I105" s="151">
        <f t="shared" si="134"/>
        <v>0</v>
      </c>
      <c r="J105" s="139">
        <f t="shared" si="127"/>
        <v>0</v>
      </c>
      <c r="K105" s="139">
        <f t="shared" si="138"/>
        <v>0</v>
      </c>
      <c r="L105" s="133">
        <f t="shared" si="81"/>
        <v>0</v>
      </c>
      <c r="M105" s="80">
        <f t="shared" si="128"/>
        <v>0</v>
      </c>
      <c r="N105" s="322">
        <f t="shared" si="135"/>
        <v>0</v>
      </c>
      <c r="O105" s="323">
        <f t="shared" si="140"/>
        <v>0</v>
      </c>
      <c r="P105" s="323">
        <f t="shared" si="140"/>
        <v>0</v>
      </c>
      <c r="Q105" s="324">
        <f t="shared" si="137"/>
        <v>5</v>
      </c>
      <c r="R105"/>
      <c r="S105" s="424">
        <f t="shared" si="129"/>
        <v>0</v>
      </c>
      <c r="T105" s="77">
        <f t="shared" si="130"/>
        <v>0</v>
      </c>
      <c r="U105" s="77">
        <f t="shared" si="82"/>
        <v>0</v>
      </c>
      <c r="V105" s="75">
        <f>'Project description'!$I$6</f>
        <v>1.79</v>
      </c>
      <c r="W105" s="75">
        <f>VLOOKUP(C105,'Project description'!$H$21:$I$24,2,0)</f>
        <v>40000</v>
      </c>
      <c r="X105" s="74">
        <f t="shared" si="131"/>
        <v>0</v>
      </c>
      <c r="Y105" s="144">
        <f t="shared" si="83"/>
        <v>0</v>
      </c>
      <c r="Z105" s="76">
        <f t="shared" si="84"/>
        <v>0</v>
      </c>
      <c r="AA105" s="76">
        <f t="shared" si="84"/>
        <v>0</v>
      </c>
      <c r="AB105" s="76">
        <f t="shared" si="84"/>
        <v>0</v>
      </c>
      <c r="AC105" s="66">
        <f t="shared" si="85"/>
        <v>0</v>
      </c>
      <c r="AD105" s="67" t="str">
        <f t="shared" si="86"/>
        <v>AccelReached</v>
      </c>
      <c r="AE105" s="66">
        <f t="shared" si="87"/>
        <v>0</v>
      </c>
      <c r="AF105" s="68">
        <f t="shared" si="88"/>
        <v>0</v>
      </c>
      <c r="AG105" s="61">
        <f t="shared" si="89"/>
        <v>0</v>
      </c>
      <c r="AH105" s="62">
        <f t="shared" si="90"/>
        <v>0</v>
      </c>
      <c r="AI105" s="61">
        <f t="shared" si="91"/>
        <v>0</v>
      </c>
      <c r="AJ105" s="61">
        <f t="shared" si="92"/>
        <v>0</v>
      </c>
      <c r="AK105" s="69" t="str">
        <f t="shared" si="93"/>
        <v>AccelLimited</v>
      </c>
      <c r="AL105" s="61">
        <f t="shared" si="94"/>
        <v>0</v>
      </c>
      <c r="AM105" s="71">
        <f t="shared" si="95"/>
        <v>0</v>
      </c>
      <c r="AN105" s="64">
        <f t="shared" si="96"/>
        <v>0</v>
      </c>
      <c r="AO105" s="72">
        <f t="shared" si="97"/>
        <v>0</v>
      </c>
      <c r="AP105" s="79">
        <f t="shared" si="98"/>
        <v>0</v>
      </c>
      <c r="AQ105" s="76">
        <f t="shared" si="99"/>
        <v>0</v>
      </c>
      <c r="AR105"/>
      <c r="AS105" s="115">
        <v>0</v>
      </c>
      <c r="AT105"/>
      <c r="AU105"/>
      <c r="AV105" s="118">
        <f t="shared" si="136"/>
        <v>5</v>
      </c>
      <c r="AW105" s="117">
        <f t="shared" si="100"/>
        <v>0</v>
      </c>
      <c r="AX105" s="113">
        <f t="shared" si="101"/>
        <v>0</v>
      </c>
      <c r="AY105" s="113">
        <f t="shared" si="102"/>
        <v>0</v>
      </c>
      <c r="AZ105" s="118">
        <f t="shared" si="103"/>
        <v>5</v>
      </c>
      <c r="BA105" s="114">
        <f t="shared" si="104"/>
        <v>0</v>
      </c>
      <c r="BB105" s="113">
        <f t="shared" si="105"/>
        <v>0</v>
      </c>
      <c r="BC105" s="113">
        <f t="shared" si="106"/>
        <v>0</v>
      </c>
      <c r="BD105" s="118">
        <f t="shared" si="107"/>
        <v>5</v>
      </c>
      <c r="BE105" s="117">
        <f t="shared" si="108"/>
        <v>0</v>
      </c>
      <c r="BF105" s="113">
        <f t="shared" si="109"/>
        <v>0</v>
      </c>
      <c r="BG105" s="113">
        <f t="shared" si="110"/>
        <v>0</v>
      </c>
      <c r="BH105" s="118">
        <f t="shared" si="111"/>
        <v>5</v>
      </c>
      <c r="BI105" s="117">
        <f t="shared" si="112"/>
        <v>0</v>
      </c>
      <c r="BJ105" s="113">
        <f t="shared" si="113"/>
        <v>0</v>
      </c>
      <c r="BK105" s="113">
        <f t="shared" si="113"/>
        <v>0</v>
      </c>
      <c r="BL105" s="118">
        <f t="shared" si="114"/>
        <v>5</v>
      </c>
      <c r="BM105" s="117">
        <f t="shared" si="115"/>
        <v>0</v>
      </c>
      <c r="BN105" s="113">
        <f t="shared" si="116"/>
        <v>0</v>
      </c>
      <c r="BO105" s="113">
        <f t="shared" si="117"/>
        <v>0</v>
      </c>
      <c r="BP105" s="118">
        <f t="shared" si="118"/>
        <v>5</v>
      </c>
      <c r="BQ105" s="117">
        <f t="shared" si="119"/>
        <v>0</v>
      </c>
      <c r="BR105" s="113">
        <f t="shared" si="120"/>
        <v>0</v>
      </c>
      <c r="BS105" s="113">
        <f t="shared" si="121"/>
        <v>0</v>
      </c>
      <c r="BT105" s="118">
        <f t="shared" si="122"/>
        <v>5</v>
      </c>
      <c r="BU105" s="117">
        <f t="shared" si="123"/>
        <v>0</v>
      </c>
      <c r="BV105" s="113">
        <f t="shared" si="124"/>
        <v>0</v>
      </c>
      <c r="BW105" s="113">
        <f t="shared" si="125"/>
        <v>0</v>
      </c>
      <c r="BX105" s="118">
        <f t="shared" si="126"/>
        <v>5</v>
      </c>
      <c r="BY105"/>
      <c r="BZ105"/>
      <c r="CA105" s="114">
        <f t="shared" si="132"/>
        <v>5</v>
      </c>
      <c r="CB105" s="114">
        <f t="shared" si="133"/>
        <v>0</v>
      </c>
      <c r="CC105" s="114">
        <f t="shared" si="133"/>
        <v>0</v>
      </c>
      <c r="CD105" s="114">
        <f t="shared" si="133"/>
        <v>0</v>
      </c>
      <c r="CE105" s="114"/>
      <c r="CF105" s="114">
        <v>12</v>
      </c>
      <c r="CG105" s="113">
        <v>25</v>
      </c>
      <c r="CH105" s="113">
        <f t="shared" ref="CH105:CJ124" si="141">CG105+1</f>
        <v>26</v>
      </c>
      <c r="CI105" s="113">
        <f t="shared" si="141"/>
        <v>27</v>
      </c>
      <c r="CJ105" s="113">
        <f t="shared" si="141"/>
        <v>28</v>
      </c>
      <c r="CX105" s="88"/>
      <c r="CY105" s="88"/>
      <c r="CZ105" s="88"/>
      <c r="DA105" s="88"/>
      <c r="DB105" s="88"/>
      <c r="DC105" s="40"/>
      <c r="DD105" s="88"/>
    </row>
    <row r="106" spans="1:108" ht="13.8" thickBot="1" x14ac:dyDescent="0.3">
      <c r="A106" s="487">
        <v>0</v>
      </c>
      <c r="B106" s="307">
        <v>0</v>
      </c>
      <c r="C106" s="309" t="s">
        <v>213</v>
      </c>
      <c r="D106" s="308" t="s">
        <v>546</v>
      </c>
      <c r="E106" s="310" t="s">
        <v>422</v>
      </c>
      <c r="F106" s="311">
        <v>3500</v>
      </c>
      <c r="G106" s="311">
        <v>30000</v>
      </c>
      <c r="H106" s="312">
        <v>800000</v>
      </c>
      <c r="I106" s="313">
        <f t="shared" si="134"/>
        <v>0</v>
      </c>
      <c r="J106" s="314">
        <f t="shared" si="127"/>
        <v>0</v>
      </c>
      <c r="K106" s="139">
        <f t="shared" si="138"/>
        <v>0</v>
      </c>
      <c r="L106" s="133">
        <f t="shared" si="81"/>
        <v>0</v>
      </c>
      <c r="M106" s="80">
        <f t="shared" si="128"/>
        <v>0</v>
      </c>
      <c r="N106" s="319">
        <f t="shared" si="135"/>
        <v>0</v>
      </c>
      <c r="O106" s="320">
        <f t="shared" si="140"/>
        <v>0</v>
      </c>
      <c r="P106" s="320">
        <f t="shared" si="140"/>
        <v>0</v>
      </c>
      <c r="Q106" s="321">
        <f t="shared" si="137"/>
        <v>5</v>
      </c>
      <c r="R106"/>
      <c r="S106" s="424">
        <f t="shared" si="129"/>
        <v>0</v>
      </c>
      <c r="T106" s="77">
        <f t="shared" si="130"/>
        <v>0</v>
      </c>
      <c r="U106" s="77">
        <f t="shared" si="82"/>
        <v>0</v>
      </c>
      <c r="V106" s="75">
        <f>'Project description'!$I$6</f>
        <v>1.79</v>
      </c>
      <c r="W106" s="75">
        <f>VLOOKUP(C106,'Project description'!$H$21:$I$24,2,0)</f>
        <v>40000</v>
      </c>
      <c r="X106" s="74">
        <f t="shared" si="131"/>
        <v>0</v>
      </c>
      <c r="Y106" s="144">
        <f t="shared" si="83"/>
        <v>0</v>
      </c>
      <c r="Z106" s="76">
        <f t="shared" si="84"/>
        <v>0</v>
      </c>
      <c r="AA106" s="76">
        <f t="shared" si="84"/>
        <v>0</v>
      </c>
      <c r="AB106" s="76">
        <f t="shared" si="84"/>
        <v>0</v>
      </c>
      <c r="AC106" s="66">
        <f t="shared" si="85"/>
        <v>0</v>
      </c>
      <c r="AD106" s="67" t="str">
        <f t="shared" si="86"/>
        <v>AccelReached</v>
      </c>
      <c r="AE106" s="66">
        <f t="shared" si="87"/>
        <v>0</v>
      </c>
      <c r="AF106" s="68">
        <f t="shared" si="88"/>
        <v>0</v>
      </c>
      <c r="AG106" s="61">
        <f t="shared" si="89"/>
        <v>0</v>
      </c>
      <c r="AH106" s="62">
        <f t="shared" si="90"/>
        <v>0</v>
      </c>
      <c r="AI106" s="61">
        <f t="shared" si="91"/>
        <v>0</v>
      </c>
      <c r="AJ106" s="61">
        <f t="shared" si="92"/>
        <v>0</v>
      </c>
      <c r="AK106" s="69" t="str">
        <f t="shared" si="93"/>
        <v>AccelLimited</v>
      </c>
      <c r="AL106" s="61">
        <f t="shared" si="94"/>
        <v>0</v>
      </c>
      <c r="AM106" s="71">
        <f t="shared" si="95"/>
        <v>0</v>
      </c>
      <c r="AN106" s="64">
        <f t="shared" si="96"/>
        <v>0</v>
      </c>
      <c r="AO106" s="72">
        <f t="shared" si="97"/>
        <v>0</v>
      </c>
      <c r="AP106" s="79">
        <f t="shared" si="98"/>
        <v>0</v>
      </c>
      <c r="AQ106" s="76">
        <f t="shared" si="99"/>
        <v>0</v>
      </c>
      <c r="AR106"/>
      <c r="AS106" s="115">
        <v>0</v>
      </c>
      <c r="AT106"/>
      <c r="AU106"/>
      <c r="AV106" s="118">
        <f t="shared" si="136"/>
        <v>5</v>
      </c>
      <c r="AW106" s="117">
        <f t="shared" si="100"/>
        <v>0</v>
      </c>
      <c r="AX106" s="113">
        <f t="shared" si="101"/>
        <v>0</v>
      </c>
      <c r="AY106" s="113">
        <f t="shared" si="102"/>
        <v>0</v>
      </c>
      <c r="AZ106" s="118">
        <f t="shared" si="103"/>
        <v>5</v>
      </c>
      <c r="BA106" s="114">
        <f t="shared" si="104"/>
        <v>0</v>
      </c>
      <c r="BB106" s="113">
        <f t="shared" si="105"/>
        <v>0</v>
      </c>
      <c r="BC106" s="113">
        <f t="shared" si="106"/>
        <v>0</v>
      </c>
      <c r="BD106" s="118">
        <f t="shared" si="107"/>
        <v>5</v>
      </c>
      <c r="BE106" s="117">
        <f t="shared" si="108"/>
        <v>0</v>
      </c>
      <c r="BF106" s="113">
        <f t="shared" si="109"/>
        <v>0</v>
      </c>
      <c r="BG106" s="113">
        <f t="shared" si="110"/>
        <v>0</v>
      </c>
      <c r="BH106" s="118">
        <f t="shared" si="111"/>
        <v>5</v>
      </c>
      <c r="BI106" s="117">
        <f t="shared" si="112"/>
        <v>0</v>
      </c>
      <c r="BJ106" s="113">
        <f t="shared" si="113"/>
        <v>0</v>
      </c>
      <c r="BK106" s="113">
        <f t="shared" si="113"/>
        <v>0</v>
      </c>
      <c r="BL106" s="118">
        <f t="shared" si="114"/>
        <v>5</v>
      </c>
      <c r="BM106" s="117">
        <f t="shared" si="115"/>
        <v>0</v>
      </c>
      <c r="BN106" s="113">
        <f t="shared" si="116"/>
        <v>0</v>
      </c>
      <c r="BO106" s="113">
        <f t="shared" si="117"/>
        <v>0</v>
      </c>
      <c r="BP106" s="118">
        <f t="shared" si="118"/>
        <v>5</v>
      </c>
      <c r="BQ106" s="117">
        <f t="shared" si="119"/>
        <v>0</v>
      </c>
      <c r="BR106" s="113">
        <f t="shared" si="120"/>
        <v>0</v>
      </c>
      <c r="BS106" s="113">
        <f t="shared" si="121"/>
        <v>0</v>
      </c>
      <c r="BT106" s="118">
        <f t="shared" si="122"/>
        <v>5</v>
      </c>
      <c r="BU106" s="117">
        <f t="shared" si="123"/>
        <v>0</v>
      </c>
      <c r="BV106" s="113">
        <f t="shared" si="124"/>
        <v>0</v>
      </c>
      <c r="BW106" s="113">
        <f t="shared" si="125"/>
        <v>0</v>
      </c>
      <c r="BX106" s="118">
        <f t="shared" si="126"/>
        <v>5</v>
      </c>
      <c r="BY106"/>
      <c r="BZ106"/>
      <c r="CA106" s="114">
        <f t="shared" si="132"/>
        <v>5</v>
      </c>
      <c r="CB106" s="114">
        <f t="shared" si="133"/>
        <v>0</v>
      </c>
      <c r="CC106" s="114">
        <f t="shared" si="133"/>
        <v>0</v>
      </c>
      <c r="CD106" s="114">
        <f t="shared" si="133"/>
        <v>0</v>
      </c>
      <c r="CE106" s="114"/>
      <c r="CF106" s="114">
        <v>12</v>
      </c>
      <c r="CG106" s="113">
        <v>29</v>
      </c>
      <c r="CH106" s="113">
        <f t="shared" si="141"/>
        <v>30</v>
      </c>
      <c r="CI106" s="113">
        <f t="shared" si="141"/>
        <v>31</v>
      </c>
      <c r="CJ106" s="113">
        <f t="shared" si="141"/>
        <v>32</v>
      </c>
      <c r="CX106" s="88"/>
      <c r="CY106" s="88"/>
      <c r="CZ106" s="88"/>
      <c r="DA106" s="88"/>
      <c r="DB106" s="88"/>
      <c r="DC106" s="40"/>
      <c r="DD106" s="88"/>
    </row>
    <row r="107" spans="1:108" ht="13.8" thickBot="1" x14ac:dyDescent="0.3">
      <c r="A107" s="257">
        <v>0</v>
      </c>
      <c r="B107" s="41">
        <v>0</v>
      </c>
      <c r="C107" s="98" t="s">
        <v>213</v>
      </c>
      <c r="D107" s="171" t="s">
        <v>546</v>
      </c>
      <c r="E107" s="137" t="s">
        <v>422</v>
      </c>
      <c r="F107" s="132">
        <v>3500</v>
      </c>
      <c r="G107" s="132">
        <v>30000</v>
      </c>
      <c r="H107" s="148">
        <v>800000</v>
      </c>
      <c r="I107" s="151">
        <f t="shared" si="134"/>
        <v>0</v>
      </c>
      <c r="J107" s="139">
        <f t="shared" si="127"/>
        <v>0</v>
      </c>
      <c r="K107" s="139">
        <f t="shared" si="138"/>
        <v>0</v>
      </c>
      <c r="L107" s="133">
        <f t="shared" si="81"/>
        <v>0</v>
      </c>
      <c r="M107" s="80">
        <f t="shared" ref="M107:M120" si="142">IF((K107-$D$6)&gt;0,(K107-$D$6)/($D$5-$D$6),0)</f>
        <v>0</v>
      </c>
      <c r="N107" s="322">
        <f t="shared" si="135"/>
        <v>0</v>
      </c>
      <c r="O107" s="323">
        <f t="shared" si="140"/>
        <v>0</v>
      </c>
      <c r="P107" s="323">
        <f t="shared" si="140"/>
        <v>0</v>
      </c>
      <c r="Q107" s="324">
        <f t="shared" si="137"/>
        <v>5</v>
      </c>
      <c r="R107"/>
      <c r="S107" s="424">
        <f t="shared" si="129"/>
        <v>0</v>
      </c>
      <c r="T107" s="77">
        <f t="shared" si="130"/>
        <v>0</v>
      </c>
      <c r="U107" s="77">
        <f t="shared" si="82"/>
        <v>0</v>
      </c>
      <c r="V107" s="75">
        <f>'Project description'!$I$6</f>
        <v>1.79</v>
      </c>
      <c r="W107" s="75">
        <f>VLOOKUP(C107,'Project description'!$H$21:$I$24,2,0)</f>
        <v>40000</v>
      </c>
      <c r="X107" s="74">
        <f t="shared" si="131"/>
        <v>0</v>
      </c>
      <c r="Y107" s="144">
        <f t="shared" si="83"/>
        <v>0</v>
      </c>
      <c r="Z107" s="76">
        <f t="shared" si="84"/>
        <v>0</v>
      </c>
      <c r="AA107" s="76">
        <f t="shared" si="84"/>
        <v>0</v>
      </c>
      <c r="AB107" s="76">
        <f t="shared" si="84"/>
        <v>0</v>
      </c>
      <c r="AC107" s="66">
        <f t="shared" si="85"/>
        <v>0</v>
      </c>
      <c r="AD107" s="67" t="str">
        <f t="shared" si="86"/>
        <v>AccelReached</v>
      </c>
      <c r="AE107" s="66">
        <f t="shared" si="87"/>
        <v>0</v>
      </c>
      <c r="AF107" s="68">
        <f t="shared" si="88"/>
        <v>0</v>
      </c>
      <c r="AG107" s="61">
        <f t="shared" si="89"/>
        <v>0</v>
      </c>
      <c r="AH107" s="62">
        <f t="shared" si="90"/>
        <v>0</v>
      </c>
      <c r="AI107" s="61">
        <f t="shared" si="91"/>
        <v>0</v>
      </c>
      <c r="AJ107" s="61">
        <f t="shared" si="92"/>
        <v>0</v>
      </c>
      <c r="AK107" s="69" t="str">
        <f t="shared" si="93"/>
        <v>AccelLimited</v>
      </c>
      <c r="AL107" s="61">
        <f t="shared" si="94"/>
        <v>0</v>
      </c>
      <c r="AM107" s="71">
        <f t="shared" si="95"/>
        <v>0</v>
      </c>
      <c r="AN107" s="64">
        <f t="shared" si="96"/>
        <v>0</v>
      </c>
      <c r="AO107" s="72">
        <f t="shared" si="97"/>
        <v>0</v>
      </c>
      <c r="AP107" s="79">
        <f t="shared" si="98"/>
        <v>0</v>
      </c>
      <c r="AQ107" s="76">
        <f t="shared" si="99"/>
        <v>0</v>
      </c>
      <c r="AR107"/>
      <c r="AS107" s="115">
        <v>0</v>
      </c>
      <c r="AT107"/>
      <c r="AU107"/>
      <c r="AV107" s="118">
        <f t="shared" si="136"/>
        <v>5</v>
      </c>
      <c r="AW107" s="117">
        <f t="shared" si="100"/>
        <v>0</v>
      </c>
      <c r="AX107" s="113">
        <f t="shared" si="101"/>
        <v>0</v>
      </c>
      <c r="AY107" s="113">
        <f t="shared" si="102"/>
        <v>0</v>
      </c>
      <c r="AZ107" s="118">
        <f t="shared" si="103"/>
        <v>5</v>
      </c>
      <c r="BA107" s="114">
        <f t="shared" si="104"/>
        <v>0</v>
      </c>
      <c r="BB107" s="113">
        <f t="shared" si="105"/>
        <v>0</v>
      </c>
      <c r="BC107" s="113">
        <f t="shared" si="106"/>
        <v>0</v>
      </c>
      <c r="BD107" s="118">
        <f t="shared" si="107"/>
        <v>5</v>
      </c>
      <c r="BE107" s="117">
        <f t="shared" si="108"/>
        <v>0</v>
      </c>
      <c r="BF107" s="113">
        <f t="shared" si="109"/>
        <v>0</v>
      </c>
      <c r="BG107" s="113">
        <f t="shared" si="110"/>
        <v>0</v>
      </c>
      <c r="BH107" s="118">
        <f t="shared" si="111"/>
        <v>5</v>
      </c>
      <c r="BI107" s="117">
        <f t="shared" si="112"/>
        <v>0</v>
      </c>
      <c r="BJ107" s="113">
        <f t="shared" si="113"/>
        <v>0</v>
      </c>
      <c r="BK107" s="113">
        <f t="shared" si="113"/>
        <v>0</v>
      </c>
      <c r="BL107" s="118">
        <f t="shared" si="114"/>
        <v>5</v>
      </c>
      <c r="BM107" s="117">
        <f t="shared" si="115"/>
        <v>0</v>
      </c>
      <c r="BN107" s="113">
        <f t="shared" si="116"/>
        <v>0</v>
      </c>
      <c r="BO107" s="113">
        <f t="shared" si="117"/>
        <v>0</v>
      </c>
      <c r="BP107" s="118">
        <f t="shared" si="118"/>
        <v>5</v>
      </c>
      <c r="BQ107" s="117">
        <f t="shared" si="119"/>
        <v>0</v>
      </c>
      <c r="BR107" s="113">
        <f t="shared" si="120"/>
        <v>0</v>
      </c>
      <c r="BS107" s="113">
        <f t="shared" si="121"/>
        <v>0</v>
      </c>
      <c r="BT107" s="118">
        <f t="shared" si="122"/>
        <v>5</v>
      </c>
      <c r="BU107" s="117">
        <f t="shared" si="123"/>
        <v>0</v>
      </c>
      <c r="BV107" s="113">
        <f t="shared" si="124"/>
        <v>0</v>
      </c>
      <c r="BW107" s="113">
        <f t="shared" si="125"/>
        <v>0</v>
      </c>
      <c r="BX107" s="118">
        <f t="shared" si="126"/>
        <v>5</v>
      </c>
      <c r="BY107"/>
      <c r="BZ107"/>
      <c r="CA107" s="114">
        <f t="shared" si="132"/>
        <v>5</v>
      </c>
      <c r="CB107" s="114">
        <f t="shared" si="133"/>
        <v>0</v>
      </c>
      <c r="CC107" s="114">
        <f t="shared" si="133"/>
        <v>0</v>
      </c>
      <c r="CD107" s="114">
        <f t="shared" si="133"/>
        <v>0</v>
      </c>
      <c r="CE107" s="114"/>
      <c r="CF107" s="114">
        <v>13</v>
      </c>
      <c r="CG107" s="113">
        <v>1</v>
      </c>
      <c r="CH107" s="113">
        <f t="shared" si="141"/>
        <v>2</v>
      </c>
      <c r="CI107" s="113">
        <f t="shared" si="141"/>
        <v>3</v>
      </c>
      <c r="CJ107" s="113">
        <f t="shared" si="141"/>
        <v>4</v>
      </c>
      <c r="CX107" s="88"/>
      <c r="CY107" s="88"/>
      <c r="CZ107" s="88"/>
      <c r="DA107" s="88"/>
      <c r="DB107" s="88"/>
      <c r="DC107" s="40"/>
      <c r="DD107" s="88"/>
    </row>
    <row r="108" spans="1:108" ht="13.8" thickBot="1" x14ac:dyDescent="0.3">
      <c r="A108" s="487">
        <v>0</v>
      </c>
      <c r="B108" s="307">
        <v>0</v>
      </c>
      <c r="C108" s="309" t="s">
        <v>213</v>
      </c>
      <c r="D108" s="308" t="s">
        <v>546</v>
      </c>
      <c r="E108" s="310" t="s">
        <v>422</v>
      </c>
      <c r="F108" s="311">
        <v>3500</v>
      </c>
      <c r="G108" s="311">
        <v>30000</v>
      </c>
      <c r="H108" s="312">
        <v>800000</v>
      </c>
      <c r="I108" s="313">
        <f t="shared" si="134"/>
        <v>0</v>
      </c>
      <c r="J108" s="314">
        <f t="shared" si="127"/>
        <v>0</v>
      </c>
      <c r="K108" s="139">
        <f t="shared" si="138"/>
        <v>0</v>
      </c>
      <c r="L108" s="133">
        <f t="shared" si="81"/>
        <v>0</v>
      </c>
      <c r="M108" s="80">
        <f t="shared" si="142"/>
        <v>0</v>
      </c>
      <c r="N108" s="319">
        <f t="shared" si="135"/>
        <v>0</v>
      </c>
      <c r="O108" s="320">
        <f t="shared" si="140"/>
        <v>0</v>
      </c>
      <c r="P108" s="320">
        <f t="shared" si="140"/>
        <v>0</v>
      </c>
      <c r="Q108" s="321">
        <f t="shared" si="137"/>
        <v>5</v>
      </c>
      <c r="R108"/>
      <c r="S108" s="424">
        <f t="shared" si="129"/>
        <v>0</v>
      </c>
      <c r="T108" s="77">
        <f t="shared" si="130"/>
        <v>0</v>
      </c>
      <c r="U108" s="77">
        <f t="shared" si="82"/>
        <v>0</v>
      </c>
      <c r="V108" s="75">
        <f>'Project description'!$I$6</f>
        <v>1.79</v>
      </c>
      <c r="W108" s="75">
        <f>VLOOKUP(C108,'Project description'!$H$21:$I$24,2,0)</f>
        <v>40000</v>
      </c>
      <c r="X108" s="74">
        <f t="shared" si="131"/>
        <v>0</v>
      </c>
      <c r="Y108" s="144">
        <f t="shared" si="83"/>
        <v>0</v>
      </c>
      <c r="Z108" s="76">
        <f t="shared" si="84"/>
        <v>0</v>
      </c>
      <c r="AA108" s="76">
        <f t="shared" si="84"/>
        <v>0</v>
      </c>
      <c r="AB108" s="76">
        <f t="shared" si="84"/>
        <v>0</v>
      </c>
      <c r="AC108" s="66">
        <f t="shared" si="85"/>
        <v>0</v>
      </c>
      <c r="AD108" s="67" t="str">
        <f t="shared" si="86"/>
        <v>AccelReached</v>
      </c>
      <c r="AE108" s="66">
        <f t="shared" si="87"/>
        <v>0</v>
      </c>
      <c r="AF108" s="68">
        <f t="shared" si="88"/>
        <v>0</v>
      </c>
      <c r="AG108" s="61">
        <f t="shared" si="89"/>
        <v>0</v>
      </c>
      <c r="AH108" s="62">
        <f t="shared" si="90"/>
        <v>0</v>
      </c>
      <c r="AI108" s="61">
        <f t="shared" si="91"/>
        <v>0</v>
      </c>
      <c r="AJ108" s="61">
        <f t="shared" si="92"/>
        <v>0</v>
      </c>
      <c r="AK108" s="69" t="str">
        <f t="shared" si="93"/>
        <v>AccelLimited</v>
      </c>
      <c r="AL108" s="61">
        <f t="shared" si="94"/>
        <v>0</v>
      </c>
      <c r="AM108" s="71">
        <f t="shared" si="95"/>
        <v>0</v>
      </c>
      <c r="AN108" s="64">
        <f t="shared" si="96"/>
        <v>0</v>
      </c>
      <c r="AO108" s="72">
        <f t="shared" si="97"/>
        <v>0</v>
      </c>
      <c r="AP108" s="79">
        <f t="shared" si="98"/>
        <v>0</v>
      </c>
      <c r="AQ108" s="76">
        <f t="shared" si="99"/>
        <v>0</v>
      </c>
      <c r="AR108"/>
      <c r="AS108" s="115">
        <v>0</v>
      </c>
      <c r="AT108"/>
      <c r="AU108"/>
      <c r="AV108" s="118">
        <f t="shared" si="136"/>
        <v>5</v>
      </c>
      <c r="AW108" s="117">
        <f t="shared" si="100"/>
        <v>0</v>
      </c>
      <c r="AX108" s="113">
        <f t="shared" si="101"/>
        <v>0</v>
      </c>
      <c r="AY108" s="113">
        <f t="shared" si="102"/>
        <v>0</v>
      </c>
      <c r="AZ108" s="118">
        <f t="shared" si="103"/>
        <v>5</v>
      </c>
      <c r="BA108" s="114">
        <f t="shared" si="104"/>
        <v>0</v>
      </c>
      <c r="BB108" s="113">
        <f t="shared" si="105"/>
        <v>0</v>
      </c>
      <c r="BC108" s="113">
        <f t="shared" si="106"/>
        <v>0</v>
      </c>
      <c r="BD108" s="118">
        <f t="shared" si="107"/>
        <v>5</v>
      </c>
      <c r="BE108" s="117">
        <f t="shared" si="108"/>
        <v>0</v>
      </c>
      <c r="BF108" s="113">
        <f t="shared" si="109"/>
        <v>0</v>
      </c>
      <c r="BG108" s="113">
        <f t="shared" si="110"/>
        <v>0</v>
      </c>
      <c r="BH108" s="118">
        <f t="shared" si="111"/>
        <v>5</v>
      </c>
      <c r="BI108" s="117">
        <f t="shared" si="112"/>
        <v>0</v>
      </c>
      <c r="BJ108" s="113">
        <f t="shared" si="113"/>
        <v>0</v>
      </c>
      <c r="BK108" s="113">
        <f t="shared" si="113"/>
        <v>0</v>
      </c>
      <c r="BL108" s="118">
        <f t="shared" si="114"/>
        <v>5</v>
      </c>
      <c r="BM108" s="117">
        <f t="shared" si="115"/>
        <v>0</v>
      </c>
      <c r="BN108" s="113">
        <f t="shared" si="116"/>
        <v>0</v>
      </c>
      <c r="BO108" s="113">
        <f t="shared" si="117"/>
        <v>0</v>
      </c>
      <c r="BP108" s="118">
        <f t="shared" si="118"/>
        <v>5</v>
      </c>
      <c r="BQ108" s="117">
        <f t="shared" si="119"/>
        <v>0</v>
      </c>
      <c r="BR108" s="113">
        <f t="shared" si="120"/>
        <v>0</v>
      </c>
      <c r="BS108" s="113">
        <f t="shared" si="121"/>
        <v>0</v>
      </c>
      <c r="BT108" s="118">
        <f t="shared" si="122"/>
        <v>5</v>
      </c>
      <c r="BU108" s="117">
        <f t="shared" si="123"/>
        <v>0</v>
      </c>
      <c r="BV108" s="113">
        <f t="shared" si="124"/>
        <v>0</v>
      </c>
      <c r="BW108" s="113">
        <f t="shared" si="125"/>
        <v>0</v>
      </c>
      <c r="BX108" s="118">
        <f t="shared" si="126"/>
        <v>5</v>
      </c>
      <c r="BY108"/>
      <c r="BZ108"/>
      <c r="CA108" s="114">
        <f t="shared" si="132"/>
        <v>5</v>
      </c>
      <c r="CB108" s="114">
        <f t="shared" si="133"/>
        <v>0</v>
      </c>
      <c r="CC108" s="114">
        <f t="shared" si="133"/>
        <v>0</v>
      </c>
      <c r="CD108" s="114">
        <f t="shared" si="133"/>
        <v>0</v>
      </c>
      <c r="CE108" s="114"/>
      <c r="CF108" s="114">
        <v>13</v>
      </c>
      <c r="CG108" s="113">
        <v>5</v>
      </c>
      <c r="CH108" s="113">
        <f t="shared" si="141"/>
        <v>6</v>
      </c>
      <c r="CI108" s="113">
        <f t="shared" si="141"/>
        <v>7</v>
      </c>
      <c r="CJ108" s="113">
        <f t="shared" si="141"/>
        <v>8</v>
      </c>
      <c r="CX108" s="88"/>
      <c r="CY108" s="88"/>
      <c r="CZ108" s="88"/>
      <c r="DA108" s="88"/>
      <c r="DB108" s="88"/>
      <c r="DC108" s="40"/>
      <c r="DD108" s="88"/>
    </row>
    <row r="109" spans="1:108" ht="13.8" thickBot="1" x14ac:dyDescent="0.3">
      <c r="A109" s="257">
        <v>0</v>
      </c>
      <c r="B109" s="41">
        <v>0</v>
      </c>
      <c r="C109" s="98" t="s">
        <v>213</v>
      </c>
      <c r="D109" s="171" t="s">
        <v>546</v>
      </c>
      <c r="E109" s="137" t="s">
        <v>422</v>
      </c>
      <c r="F109" s="132">
        <v>3500</v>
      </c>
      <c r="G109" s="132">
        <v>30000</v>
      </c>
      <c r="H109" s="148">
        <v>800000</v>
      </c>
      <c r="I109" s="151">
        <f t="shared" si="134"/>
        <v>0</v>
      </c>
      <c r="J109" s="139">
        <f t="shared" si="127"/>
        <v>0</v>
      </c>
      <c r="K109" s="139">
        <f t="shared" si="138"/>
        <v>0</v>
      </c>
      <c r="L109" s="133">
        <f t="shared" si="81"/>
        <v>0</v>
      </c>
      <c r="M109" s="80">
        <f t="shared" si="142"/>
        <v>0</v>
      </c>
      <c r="N109" s="322">
        <f t="shared" si="135"/>
        <v>0</v>
      </c>
      <c r="O109" s="323">
        <f t="shared" si="140"/>
        <v>0</v>
      </c>
      <c r="P109" s="323">
        <f t="shared" si="140"/>
        <v>0</v>
      </c>
      <c r="Q109" s="324">
        <f t="shared" si="137"/>
        <v>5</v>
      </c>
      <c r="R109"/>
      <c r="S109" s="424">
        <f t="shared" si="129"/>
        <v>0</v>
      </c>
      <c r="T109" s="77">
        <f t="shared" si="130"/>
        <v>0</v>
      </c>
      <c r="U109" s="77">
        <f t="shared" si="82"/>
        <v>0</v>
      </c>
      <c r="V109" s="75">
        <f>'Project description'!$I$6</f>
        <v>1.79</v>
      </c>
      <c r="W109" s="75">
        <f>VLOOKUP(C109,'Project description'!$H$21:$I$24,2,0)</f>
        <v>40000</v>
      </c>
      <c r="X109" s="74">
        <f t="shared" si="131"/>
        <v>0</v>
      </c>
      <c r="Y109" s="144">
        <f t="shared" si="83"/>
        <v>0</v>
      </c>
      <c r="Z109" s="76">
        <f t="shared" si="84"/>
        <v>0</v>
      </c>
      <c r="AA109" s="76">
        <f t="shared" si="84"/>
        <v>0</v>
      </c>
      <c r="AB109" s="76">
        <f t="shared" si="84"/>
        <v>0</v>
      </c>
      <c r="AC109" s="66">
        <f t="shared" si="85"/>
        <v>0</v>
      </c>
      <c r="AD109" s="67" t="str">
        <f t="shared" si="86"/>
        <v>AccelReached</v>
      </c>
      <c r="AE109" s="66">
        <f t="shared" si="87"/>
        <v>0</v>
      </c>
      <c r="AF109" s="68">
        <f t="shared" si="88"/>
        <v>0</v>
      </c>
      <c r="AG109" s="61">
        <f t="shared" si="89"/>
        <v>0</v>
      </c>
      <c r="AH109" s="62">
        <f t="shared" si="90"/>
        <v>0</v>
      </c>
      <c r="AI109" s="61">
        <f t="shared" si="91"/>
        <v>0</v>
      </c>
      <c r="AJ109" s="61">
        <f t="shared" si="92"/>
        <v>0</v>
      </c>
      <c r="AK109" s="69" t="str">
        <f t="shared" si="93"/>
        <v>AccelLimited</v>
      </c>
      <c r="AL109" s="61">
        <f t="shared" si="94"/>
        <v>0</v>
      </c>
      <c r="AM109" s="71">
        <f t="shared" si="95"/>
        <v>0</v>
      </c>
      <c r="AN109" s="64">
        <f t="shared" si="96"/>
        <v>0</v>
      </c>
      <c r="AO109" s="72">
        <f t="shared" si="97"/>
        <v>0</v>
      </c>
      <c r="AP109" s="79">
        <f t="shared" si="98"/>
        <v>0</v>
      </c>
      <c r="AQ109" s="76">
        <f t="shared" si="99"/>
        <v>0</v>
      </c>
      <c r="AR109"/>
      <c r="AS109" s="115">
        <v>0</v>
      </c>
      <c r="AT109"/>
      <c r="AU109"/>
      <c r="AV109" s="118">
        <f t="shared" si="136"/>
        <v>5</v>
      </c>
      <c r="AW109" s="117">
        <f t="shared" si="100"/>
        <v>0</v>
      </c>
      <c r="AX109" s="113">
        <f t="shared" si="101"/>
        <v>0</v>
      </c>
      <c r="AY109" s="113">
        <f t="shared" si="102"/>
        <v>0</v>
      </c>
      <c r="AZ109" s="118">
        <f t="shared" si="103"/>
        <v>5</v>
      </c>
      <c r="BA109" s="114">
        <f t="shared" si="104"/>
        <v>0</v>
      </c>
      <c r="BB109" s="113">
        <f t="shared" si="105"/>
        <v>0</v>
      </c>
      <c r="BC109" s="113">
        <f t="shared" si="106"/>
        <v>0</v>
      </c>
      <c r="BD109" s="118">
        <f t="shared" si="107"/>
        <v>5</v>
      </c>
      <c r="BE109" s="117">
        <f t="shared" si="108"/>
        <v>0</v>
      </c>
      <c r="BF109" s="113">
        <f t="shared" si="109"/>
        <v>0</v>
      </c>
      <c r="BG109" s="113">
        <f t="shared" si="110"/>
        <v>0</v>
      </c>
      <c r="BH109" s="118">
        <f t="shared" si="111"/>
        <v>5</v>
      </c>
      <c r="BI109" s="117">
        <f t="shared" si="112"/>
        <v>0</v>
      </c>
      <c r="BJ109" s="113">
        <f t="shared" si="113"/>
        <v>0</v>
      </c>
      <c r="BK109" s="113">
        <f t="shared" si="113"/>
        <v>0</v>
      </c>
      <c r="BL109" s="118">
        <f t="shared" si="114"/>
        <v>5</v>
      </c>
      <c r="BM109" s="117">
        <f t="shared" si="115"/>
        <v>0</v>
      </c>
      <c r="BN109" s="113">
        <f t="shared" si="116"/>
        <v>0</v>
      </c>
      <c r="BO109" s="113">
        <f t="shared" si="117"/>
        <v>0</v>
      </c>
      <c r="BP109" s="118">
        <f t="shared" si="118"/>
        <v>5</v>
      </c>
      <c r="BQ109" s="117">
        <f t="shared" si="119"/>
        <v>0</v>
      </c>
      <c r="BR109" s="113">
        <f t="shared" si="120"/>
        <v>0</v>
      </c>
      <c r="BS109" s="113">
        <f t="shared" si="121"/>
        <v>0</v>
      </c>
      <c r="BT109" s="118">
        <f t="shared" si="122"/>
        <v>5</v>
      </c>
      <c r="BU109" s="117">
        <f t="shared" si="123"/>
        <v>0</v>
      </c>
      <c r="BV109" s="113">
        <f t="shared" si="124"/>
        <v>0</v>
      </c>
      <c r="BW109" s="113">
        <f t="shared" si="125"/>
        <v>0</v>
      </c>
      <c r="BX109" s="118">
        <f t="shared" si="126"/>
        <v>5</v>
      </c>
      <c r="BY109"/>
      <c r="BZ109"/>
      <c r="CA109" s="114">
        <f t="shared" si="132"/>
        <v>5</v>
      </c>
      <c r="CB109" s="114">
        <f t="shared" si="133"/>
        <v>0</v>
      </c>
      <c r="CC109" s="114">
        <f t="shared" si="133"/>
        <v>0</v>
      </c>
      <c r="CD109" s="114">
        <f t="shared" si="133"/>
        <v>0</v>
      </c>
      <c r="CE109" s="114"/>
      <c r="CF109" s="114">
        <v>13</v>
      </c>
      <c r="CG109" s="113">
        <v>9</v>
      </c>
      <c r="CH109" s="113">
        <f t="shared" si="141"/>
        <v>10</v>
      </c>
      <c r="CI109" s="113">
        <f t="shared" si="141"/>
        <v>11</v>
      </c>
      <c r="CJ109" s="113">
        <f t="shared" si="141"/>
        <v>12</v>
      </c>
      <c r="CX109" s="88"/>
      <c r="CY109" s="88"/>
      <c r="CZ109" s="88"/>
      <c r="DA109" s="88"/>
      <c r="DB109" s="88"/>
      <c r="DC109" s="40"/>
      <c r="DD109" s="88"/>
    </row>
    <row r="110" spans="1:108" ht="13.8" thickBot="1" x14ac:dyDescent="0.3">
      <c r="A110" s="487">
        <v>0</v>
      </c>
      <c r="B110" s="307">
        <v>0</v>
      </c>
      <c r="C110" s="309" t="s">
        <v>213</v>
      </c>
      <c r="D110" s="308" t="s">
        <v>546</v>
      </c>
      <c r="E110" s="310" t="s">
        <v>422</v>
      </c>
      <c r="F110" s="311">
        <v>3500</v>
      </c>
      <c r="G110" s="311">
        <v>30000</v>
      </c>
      <c r="H110" s="312">
        <v>800000</v>
      </c>
      <c r="I110" s="313">
        <f t="shared" si="134"/>
        <v>0</v>
      </c>
      <c r="J110" s="314">
        <f t="shared" si="127"/>
        <v>0</v>
      </c>
      <c r="K110" s="139">
        <f t="shared" si="138"/>
        <v>0</v>
      </c>
      <c r="L110" s="133">
        <f t="shared" si="81"/>
        <v>0</v>
      </c>
      <c r="M110" s="80">
        <f t="shared" si="142"/>
        <v>0</v>
      </c>
      <c r="N110" s="319">
        <f t="shared" si="135"/>
        <v>0</v>
      </c>
      <c r="O110" s="320">
        <f t="shared" si="140"/>
        <v>0</v>
      </c>
      <c r="P110" s="320">
        <f t="shared" si="140"/>
        <v>0</v>
      </c>
      <c r="Q110" s="321">
        <f t="shared" si="137"/>
        <v>5</v>
      </c>
      <c r="R110"/>
      <c r="S110" s="424">
        <f t="shared" si="129"/>
        <v>0</v>
      </c>
      <c r="T110" s="77">
        <f t="shared" si="130"/>
        <v>0</v>
      </c>
      <c r="U110" s="77">
        <f t="shared" si="82"/>
        <v>0</v>
      </c>
      <c r="V110" s="75">
        <f>'Project description'!$I$6</f>
        <v>1.79</v>
      </c>
      <c r="W110" s="75">
        <f>VLOOKUP(C110,'Project description'!$H$21:$I$24,2,0)</f>
        <v>40000</v>
      </c>
      <c r="X110" s="74">
        <f t="shared" si="131"/>
        <v>0</v>
      </c>
      <c r="Y110" s="144">
        <f t="shared" si="83"/>
        <v>0</v>
      </c>
      <c r="Z110" s="76">
        <f t="shared" si="84"/>
        <v>0</v>
      </c>
      <c r="AA110" s="76">
        <f t="shared" si="84"/>
        <v>0</v>
      </c>
      <c r="AB110" s="76">
        <f t="shared" si="84"/>
        <v>0</v>
      </c>
      <c r="AC110" s="66">
        <f t="shared" si="85"/>
        <v>0</v>
      </c>
      <c r="AD110" s="67" t="str">
        <f t="shared" si="86"/>
        <v>AccelReached</v>
      </c>
      <c r="AE110" s="66">
        <f t="shared" si="87"/>
        <v>0</v>
      </c>
      <c r="AF110" s="68">
        <f t="shared" si="88"/>
        <v>0</v>
      </c>
      <c r="AG110" s="61">
        <f t="shared" si="89"/>
        <v>0</v>
      </c>
      <c r="AH110" s="62">
        <f t="shared" si="90"/>
        <v>0</v>
      </c>
      <c r="AI110" s="61">
        <f t="shared" si="91"/>
        <v>0</v>
      </c>
      <c r="AJ110" s="61">
        <f t="shared" si="92"/>
        <v>0</v>
      </c>
      <c r="AK110" s="69" t="str">
        <f t="shared" si="93"/>
        <v>AccelLimited</v>
      </c>
      <c r="AL110" s="61">
        <f t="shared" si="94"/>
        <v>0</v>
      </c>
      <c r="AM110" s="71">
        <f t="shared" si="95"/>
        <v>0</v>
      </c>
      <c r="AN110" s="64">
        <f t="shared" si="96"/>
        <v>0</v>
      </c>
      <c r="AO110" s="72">
        <f t="shared" si="97"/>
        <v>0</v>
      </c>
      <c r="AP110" s="79">
        <f t="shared" si="98"/>
        <v>0</v>
      </c>
      <c r="AQ110" s="76">
        <f t="shared" si="99"/>
        <v>0</v>
      </c>
      <c r="AR110"/>
      <c r="AS110" s="115">
        <v>0</v>
      </c>
      <c r="AT110"/>
      <c r="AU110"/>
      <c r="AV110" s="118">
        <f t="shared" si="136"/>
        <v>5</v>
      </c>
      <c r="AW110" s="117">
        <f t="shared" si="100"/>
        <v>0</v>
      </c>
      <c r="AX110" s="113">
        <f t="shared" si="101"/>
        <v>0</v>
      </c>
      <c r="AY110" s="113">
        <f t="shared" si="102"/>
        <v>0</v>
      </c>
      <c r="AZ110" s="118">
        <f t="shared" si="103"/>
        <v>5</v>
      </c>
      <c r="BA110" s="114">
        <f t="shared" si="104"/>
        <v>0</v>
      </c>
      <c r="BB110" s="113">
        <f t="shared" si="105"/>
        <v>0</v>
      </c>
      <c r="BC110" s="113">
        <f t="shared" si="106"/>
        <v>0</v>
      </c>
      <c r="BD110" s="118">
        <f t="shared" si="107"/>
        <v>5</v>
      </c>
      <c r="BE110" s="117">
        <f t="shared" si="108"/>
        <v>0</v>
      </c>
      <c r="BF110" s="113">
        <f t="shared" si="109"/>
        <v>0</v>
      </c>
      <c r="BG110" s="113">
        <f t="shared" si="110"/>
        <v>0</v>
      </c>
      <c r="BH110" s="118">
        <f t="shared" si="111"/>
        <v>5</v>
      </c>
      <c r="BI110" s="117">
        <f t="shared" si="112"/>
        <v>0</v>
      </c>
      <c r="BJ110" s="113">
        <f t="shared" si="113"/>
        <v>0</v>
      </c>
      <c r="BK110" s="113">
        <f t="shared" si="113"/>
        <v>0</v>
      </c>
      <c r="BL110" s="118">
        <f t="shared" si="114"/>
        <v>5</v>
      </c>
      <c r="BM110" s="117">
        <f t="shared" si="115"/>
        <v>0</v>
      </c>
      <c r="BN110" s="113">
        <f t="shared" si="116"/>
        <v>0</v>
      </c>
      <c r="BO110" s="113">
        <f t="shared" si="117"/>
        <v>0</v>
      </c>
      <c r="BP110" s="118">
        <f t="shared" si="118"/>
        <v>5</v>
      </c>
      <c r="BQ110" s="117">
        <f t="shared" si="119"/>
        <v>0</v>
      </c>
      <c r="BR110" s="113">
        <f t="shared" si="120"/>
        <v>0</v>
      </c>
      <c r="BS110" s="113">
        <f t="shared" si="121"/>
        <v>0</v>
      </c>
      <c r="BT110" s="118">
        <f t="shared" si="122"/>
        <v>5</v>
      </c>
      <c r="BU110" s="117">
        <f t="shared" si="123"/>
        <v>0</v>
      </c>
      <c r="BV110" s="113">
        <f t="shared" si="124"/>
        <v>0</v>
      </c>
      <c r="BW110" s="113">
        <f t="shared" si="125"/>
        <v>0</v>
      </c>
      <c r="BX110" s="118">
        <f t="shared" si="126"/>
        <v>5</v>
      </c>
      <c r="BY110"/>
      <c r="BZ110"/>
      <c r="CA110" s="114">
        <f t="shared" si="132"/>
        <v>5</v>
      </c>
      <c r="CB110" s="114">
        <f t="shared" si="133"/>
        <v>0</v>
      </c>
      <c r="CC110" s="114">
        <f t="shared" si="133"/>
        <v>0</v>
      </c>
      <c r="CD110" s="114">
        <f t="shared" si="133"/>
        <v>0</v>
      </c>
      <c r="CE110" s="114"/>
      <c r="CF110" s="114">
        <v>13</v>
      </c>
      <c r="CG110" s="113">
        <v>13</v>
      </c>
      <c r="CH110" s="113">
        <f t="shared" si="141"/>
        <v>14</v>
      </c>
      <c r="CI110" s="113">
        <f t="shared" si="141"/>
        <v>15</v>
      </c>
      <c r="CJ110" s="113">
        <f t="shared" si="141"/>
        <v>16</v>
      </c>
      <c r="CX110" s="88"/>
      <c r="CY110" s="88"/>
      <c r="CZ110" s="88"/>
      <c r="DA110" s="88"/>
      <c r="DB110" s="88"/>
      <c r="DC110" s="40"/>
      <c r="DD110" s="88"/>
    </row>
    <row r="111" spans="1:108" ht="13.8" thickBot="1" x14ac:dyDescent="0.3">
      <c r="A111" s="257">
        <v>0</v>
      </c>
      <c r="B111" s="41">
        <v>0</v>
      </c>
      <c r="C111" s="98" t="s">
        <v>213</v>
      </c>
      <c r="D111" s="171" t="s">
        <v>546</v>
      </c>
      <c r="E111" s="137" t="s">
        <v>422</v>
      </c>
      <c r="F111" s="132">
        <v>3500</v>
      </c>
      <c r="G111" s="132">
        <v>30000</v>
      </c>
      <c r="H111" s="148">
        <v>800000</v>
      </c>
      <c r="I111" s="151">
        <f t="shared" si="134"/>
        <v>0</v>
      </c>
      <c r="J111" s="139">
        <f t="shared" si="127"/>
        <v>0</v>
      </c>
      <c r="K111" s="139">
        <f t="shared" si="138"/>
        <v>0</v>
      </c>
      <c r="L111" s="133">
        <f t="shared" si="81"/>
        <v>0</v>
      </c>
      <c r="M111" s="80">
        <f t="shared" si="142"/>
        <v>0</v>
      </c>
      <c r="N111" s="322">
        <f t="shared" si="135"/>
        <v>0</v>
      </c>
      <c r="O111" s="323">
        <f t="shared" si="140"/>
        <v>0</v>
      </c>
      <c r="P111" s="323">
        <f t="shared" si="140"/>
        <v>0</v>
      </c>
      <c r="Q111" s="324">
        <f t="shared" si="137"/>
        <v>5</v>
      </c>
      <c r="R111"/>
      <c r="S111" s="424">
        <f t="shared" si="129"/>
        <v>0</v>
      </c>
      <c r="T111" s="77">
        <f t="shared" si="130"/>
        <v>0</v>
      </c>
      <c r="U111" s="77">
        <f t="shared" si="82"/>
        <v>0</v>
      </c>
      <c r="V111" s="75">
        <f>'Project description'!$I$6</f>
        <v>1.79</v>
      </c>
      <c r="W111" s="75">
        <f>VLOOKUP(C111,'Project description'!$H$21:$I$24,2,0)</f>
        <v>40000</v>
      </c>
      <c r="X111" s="74">
        <f t="shared" si="131"/>
        <v>0</v>
      </c>
      <c r="Y111" s="144">
        <f t="shared" si="83"/>
        <v>0</v>
      </c>
      <c r="Z111" s="76">
        <f t="shared" si="84"/>
        <v>0</v>
      </c>
      <c r="AA111" s="76">
        <f t="shared" si="84"/>
        <v>0</v>
      </c>
      <c r="AB111" s="76">
        <f t="shared" si="84"/>
        <v>0</v>
      </c>
      <c r="AC111" s="66">
        <f t="shared" si="85"/>
        <v>0</v>
      </c>
      <c r="AD111" s="67" t="str">
        <f t="shared" si="86"/>
        <v>AccelReached</v>
      </c>
      <c r="AE111" s="66">
        <f t="shared" si="87"/>
        <v>0</v>
      </c>
      <c r="AF111" s="68">
        <f t="shared" si="88"/>
        <v>0</v>
      </c>
      <c r="AG111" s="61">
        <f t="shared" si="89"/>
        <v>0</v>
      </c>
      <c r="AH111" s="62">
        <f t="shared" si="90"/>
        <v>0</v>
      </c>
      <c r="AI111" s="61">
        <f t="shared" si="91"/>
        <v>0</v>
      </c>
      <c r="AJ111" s="61">
        <f t="shared" si="92"/>
        <v>0</v>
      </c>
      <c r="AK111" s="69" t="str">
        <f t="shared" si="93"/>
        <v>AccelLimited</v>
      </c>
      <c r="AL111" s="61">
        <f t="shared" si="94"/>
        <v>0</v>
      </c>
      <c r="AM111" s="71">
        <f t="shared" si="95"/>
        <v>0</v>
      </c>
      <c r="AN111" s="64">
        <f t="shared" si="96"/>
        <v>0</v>
      </c>
      <c r="AO111" s="72">
        <f t="shared" si="97"/>
        <v>0</v>
      </c>
      <c r="AP111" s="79">
        <f t="shared" si="98"/>
        <v>0</v>
      </c>
      <c r="AQ111" s="76">
        <f t="shared" si="99"/>
        <v>0</v>
      </c>
      <c r="AR111"/>
      <c r="AS111" s="115">
        <v>0</v>
      </c>
      <c r="AT111"/>
      <c r="AU111"/>
      <c r="AV111" s="118">
        <f t="shared" si="136"/>
        <v>5</v>
      </c>
      <c r="AW111" s="117">
        <f t="shared" si="100"/>
        <v>0</v>
      </c>
      <c r="AX111" s="113">
        <f t="shared" si="101"/>
        <v>0</v>
      </c>
      <c r="AY111" s="113">
        <f t="shared" si="102"/>
        <v>0</v>
      </c>
      <c r="AZ111" s="118">
        <f t="shared" si="103"/>
        <v>5</v>
      </c>
      <c r="BA111" s="114">
        <f t="shared" si="104"/>
        <v>0</v>
      </c>
      <c r="BB111" s="113">
        <f t="shared" si="105"/>
        <v>0</v>
      </c>
      <c r="BC111" s="113">
        <f t="shared" si="106"/>
        <v>0</v>
      </c>
      <c r="BD111" s="118">
        <f t="shared" si="107"/>
        <v>5</v>
      </c>
      <c r="BE111" s="117">
        <f t="shared" si="108"/>
        <v>0</v>
      </c>
      <c r="BF111" s="113">
        <f t="shared" si="109"/>
        <v>0</v>
      </c>
      <c r="BG111" s="113">
        <f t="shared" si="110"/>
        <v>0</v>
      </c>
      <c r="BH111" s="118">
        <f t="shared" si="111"/>
        <v>5</v>
      </c>
      <c r="BI111" s="117">
        <f t="shared" si="112"/>
        <v>0</v>
      </c>
      <c r="BJ111" s="113">
        <f t="shared" si="113"/>
        <v>0</v>
      </c>
      <c r="BK111" s="113">
        <f t="shared" si="113"/>
        <v>0</v>
      </c>
      <c r="BL111" s="118">
        <f t="shared" si="114"/>
        <v>5</v>
      </c>
      <c r="BM111" s="117">
        <f t="shared" si="115"/>
        <v>0</v>
      </c>
      <c r="BN111" s="113">
        <f t="shared" si="116"/>
        <v>0</v>
      </c>
      <c r="BO111" s="113">
        <f t="shared" si="117"/>
        <v>0</v>
      </c>
      <c r="BP111" s="118">
        <f t="shared" si="118"/>
        <v>5</v>
      </c>
      <c r="BQ111" s="117">
        <f t="shared" si="119"/>
        <v>0</v>
      </c>
      <c r="BR111" s="113">
        <f t="shared" si="120"/>
        <v>0</v>
      </c>
      <c r="BS111" s="113">
        <f t="shared" si="121"/>
        <v>0</v>
      </c>
      <c r="BT111" s="118">
        <f t="shared" si="122"/>
        <v>5</v>
      </c>
      <c r="BU111" s="117">
        <f t="shared" si="123"/>
        <v>0</v>
      </c>
      <c r="BV111" s="113">
        <f t="shared" si="124"/>
        <v>0</v>
      </c>
      <c r="BW111" s="113">
        <f t="shared" si="125"/>
        <v>0</v>
      </c>
      <c r="BX111" s="118">
        <f t="shared" si="126"/>
        <v>5</v>
      </c>
      <c r="BY111"/>
      <c r="BZ111"/>
      <c r="CA111" s="114">
        <f t="shared" si="132"/>
        <v>5</v>
      </c>
      <c r="CB111" s="114">
        <f t="shared" si="133"/>
        <v>0</v>
      </c>
      <c r="CC111" s="114">
        <f t="shared" si="133"/>
        <v>0</v>
      </c>
      <c r="CD111" s="114">
        <f t="shared" si="133"/>
        <v>0</v>
      </c>
      <c r="CE111" s="114"/>
      <c r="CF111" s="114">
        <v>13</v>
      </c>
      <c r="CG111" s="113">
        <v>17</v>
      </c>
      <c r="CH111" s="113">
        <f t="shared" si="141"/>
        <v>18</v>
      </c>
      <c r="CI111" s="113">
        <f t="shared" si="141"/>
        <v>19</v>
      </c>
      <c r="CJ111" s="113">
        <f t="shared" si="141"/>
        <v>20</v>
      </c>
      <c r="CX111" s="88"/>
      <c r="CY111" s="88"/>
      <c r="CZ111" s="88"/>
      <c r="DA111" s="88"/>
      <c r="DB111" s="88"/>
      <c r="DC111" s="40"/>
      <c r="DD111" s="88"/>
    </row>
    <row r="112" spans="1:108" ht="13.8" thickBot="1" x14ac:dyDescent="0.3">
      <c r="A112" s="487">
        <v>0</v>
      </c>
      <c r="B112" s="307">
        <v>0</v>
      </c>
      <c r="C112" s="309" t="s">
        <v>213</v>
      </c>
      <c r="D112" s="308" t="s">
        <v>546</v>
      </c>
      <c r="E112" s="310" t="s">
        <v>422</v>
      </c>
      <c r="F112" s="311">
        <v>3500</v>
      </c>
      <c r="G112" s="311">
        <v>30000</v>
      </c>
      <c r="H112" s="312">
        <v>800000</v>
      </c>
      <c r="I112" s="313">
        <f t="shared" si="134"/>
        <v>0</v>
      </c>
      <c r="J112" s="314">
        <f t="shared" si="127"/>
        <v>0</v>
      </c>
      <c r="K112" s="139">
        <f t="shared" si="138"/>
        <v>0</v>
      </c>
      <c r="L112" s="133">
        <f t="shared" si="81"/>
        <v>0</v>
      </c>
      <c r="M112" s="80">
        <f t="shared" si="142"/>
        <v>0</v>
      </c>
      <c r="N112" s="319">
        <f t="shared" si="135"/>
        <v>0</v>
      </c>
      <c r="O112" s="320">
        <f t="shared" si="140"/>
        <v>0</v>
      </c>
      <c r="P112" s="320">
        <f t="shared" si="140"/>
        <v>0</v>
      </c>
      <c r="Q112" s="321">
        <f t="shared" si="137"/>
        <v>5</v>
      </c>
      <c r="R112"/>
      <c r="S112" s="424">
        <f t="shared" si="129"/>
        <v>0</v>
      </c>
      <c r="T112" s="77">
        <f t="shared" si="130"/>
        <v>0</v>
      </c>
      <c r="U112" s="77">
        <f t="shared" si="82"/>
        <v>0</v>
      </c>
      <c r="V112" s="75">
        <f>'Project description'!$I$6</f>
        <v>1.79</v>
      </c>
      <c r="W112" s="75">
        <f>VLOOKUP(C112,'Project description'!$H$21:$I$24,2,0)</f>
        <v>40000</v>
      </c>
      <c r="X112" s="74">
        <f t="shared" si="131"/>
        <v>0</v>
      </c>
      <c r="Y112" s="144">
        <f t="shared" si="83"/>
        <v>0</v>
      </c>
      <c r="Z112" s="76">
        <f t="shared" si="84"/>
        <v>0</v>
      </c>
      <c r="AA112" s="76">
        <f t="shared" si="84"/>
        <v>0</v>
      </c>
      <c r="AB112" s="76">
        <f t="shared" si="84"/>
        <v>0</v>
      </c>
      <c r="AC112" s="66">
        <f t="shared" si="85"/>
        <v>0</v>
      </c>
      <c r="AD112" s="67" t="str">
        <f t="shared" si="86"/>
        <v>AccelReached</v>
      </c>
      <c r="AE112" s="66">
        <f t="shared" si="87"/>
        <v>0</v>
      </c>
      <c r="AF112" s="68">
        <f t="shared" si="88"/>
        <v>0</v>
      </c>
      <c r="AG112" s="61">
        <f t="shared" si="89"/>
        <v>0</v>
      </c>
      <c r="AH112" s="62">
        <f t="shared" si="90"/>
        <v>0</v>
      </c>
      <c r="AI112" s="61">
        <f t="shared" si="91"/>
        <v>0</v>
      </c>
      <c r="AJ112" s="61">
        <f t="shared" si="92"/>
        <v>0</v>
      </c>
      <c r="AK112" s="69" t="str">
        <f t="shared" si="93"/>
        <v>AccelLimited</v>
      </c>
      <c r="AL112" s="61">
        <f t="shared" si="94"/>
        <v>0</v>
      </c>
      <c r="AM112" s="71">
        <f t="shared" si="95"/>
        <v>0</v>
      </c>
      <c r="AN112" s="64">
        <f t="shared" si="96"/>
        <v>0</v>
      </c>
      <c r="AO112" s="72">
        <f t="shared" si="97"/>
        <v>0</v>
      </c>
      <c r="AP112" s="79">
        <f t="shared" si="98"/>
        <v>0</v>
      </c>
      <c r="AQ112" s="76">
        <f t="shared" si="99"/>
        <v>0</v>
      </c>
      <c r="AR112"/>
      <c r="AS112" s="115">
        <v>0</v>
      </c>
      <c r="AT112"/>
      <c r="AU112"/>
      <c r="AV112" s="118">
        <f t="shared" si="136"/>
        <v>5</v>
      </c>
      <c r="AW112" s="117">
        <f t="shared" si="100"/>
        <v>0</v>
      </c>
      <c r="AX112" s="113">
        <f t="shared" si="101"/>
        <v>0</v>
      </c>
      <c r="AY112" s="113">
        <f t="shared" si="102"/>
        <v>0</v>
      </c>
      <c r="AZ112" s="118">
        <f t="shared" si="103"/>
        <v>5</v>
      </c>
      <c r="BA112" s="114">
        <f t="shared" si="104"/>
        <v>0</v>
      </c>
      <c r="BB112" s="113">
        <f t="shared" si="105"/>
        <v>0</v>
      </c>
      <c r="BC112" s="113">
        <f t="shared" si="106"/>
        <v>0</v>
      </c>
      <c r="BD112" s="118">
        <f t="shared" si="107"/>
        <v>5</v>
      </c>
      <c r="BE112" s="117">
        <f t="shared" si="108"/>
        <v>0</v>
      </c>
      <c r="BF112" s="113">
        <f t="shared" si="109"/>
        <v>0</v>
      </c>
      <c r="BG112" s="113">
        <f t="shared" si="110"/>
        <v>0</v>
      </c>
      <c r="BH112" s="118">
        <f t="shared" si="111"/>
        <v>5</v>
      </c>
      <c r="BI112" s="117">
        <f t="shared" si="112"/>
        <v>0</v>
      </c>
      <c r="BJ112" s="113">
        <f t="shared" si="113"/>
        <v>0</v>
      </c>
      <c r="BK112" s="113">
        <f t="shared" si="113"/>
        <v>0</v>
      </c>
      <c r="BL112" s="118">
        <f t="shared" si="114"/>
        <v>5</v>
      </c>
      <c r="BM112" s="117">
        <f t="shared" si="115"/>
        <v>0</v>
      </c>
      <c r="BN112" s="113">
        <f t="shared" si="116"/>
        <v>0</v>
      </c>
      <c r="BO112" s="113">
        <f t="shared" si="117"/>
        <v>0</v>
      </c>
      <c r="BP112" s="118">
        <f t="shared" si="118"/>
        <v>5</v>
      </c>
      <c r="BQ112" s="117">
        <f t="shared" si="119"/>
        <v>0</v>
      </c>
      <c r="BR112" s="113">
        <f t="shared" si="120"/>
        <v>0</v>
      </c>
      <c r="BS112" s="113">
        <f t="shared" si="121"/>
        <v>0</v>
      </c>
      <c r="BT112" s="118">
        <f t="shared" si="122"/>
        <v>5</v>
      </c>
      <c r="BU112" s="117">
        <f t="shared" si="123"/>
        <v>0</v>
      </c>
      <c r="BV112" s="113">
        <f t="shared" si="124"/>
        <v>0</v>
      </c>
      <c r="BW112" s="113">
        <f t="shared" si="125"/>
        <v>0</v>
      </c>
      <c r="BX112" s="118">
        <f t="shared" si="126"/>
        <v>5</v>
      </c>
      <c r="BY112"/>
      <c r="BZ112"/>
      <c r="CA112" s="114">
        <f t="shared" si="132"/>
        <v>5</v>
      </c>
      <c r="CB112" s="114">
        <f t="shared" si="133"/>
        <v>0</v>
      </c>
      <c r="CC112" s="114">
        <f t="shared" si="133"/>
        <v>0</v>
      </c>
      <c r="CD112" s="114">
        <f t="shared" si="133"/>
        <v>0</v>
      </c>
      <c r="CE112" s="114"/>
      <c r="CF112" s="114">
        <v>13</v>
      </c>
      <c r="CG112" s="113">
        <v>21</v>
      </c>
      <c r="CH112" s="113">
        <f t="shared" si="141"/>
        <v>22</v>
      </c>
      <c r="CI112" s="113">
        <f t="shared" si="141"/>
        <v>23</v>
      </c>
      <c r="CJ112" s="113">
        <f t="shared" si="141"/>
        <v>24</v>
      </c>
      <c r="CX112" s="88"/>
      <c r="CY112" s="88"/>
      <c r="CZ112" s="88"/>
      <c r="DA112" s="88"/>
      <c r="DB112" s="88"/>
      <c r="DC112" s="40"/>
      <c r="DD112" s="88"/>
    </row>
    <row r="113" spans="1:108" ht="13.8" thickBot="1" x14ac:dyDescent="0.3">
      <c r="A113" s="257">
        <v>0</v>
      </c>
      <c r="B113" s="41">
        <v>0</v>
      </c>
      <c r="C113" s="98" t="s">
        <v>213</v>
      </c>
      <c r="D113" s="171" t="s">
        <v>546</v>
      </c>
      <c r="E113" s="137" t="s">
        <v>422</v>
      </c>
      <c r="F113" s="132">
        <v>3500</v>
      </c>
      <c r="G113" s="132">
        <v>30000</v>
      </c>
      <c r="H113" s="148">
        <v>800000</v>
      </c>
      <c r="I113" s="151">
        <f t="shared" si="134"/>
        <v>0</v>
      </c>
      <c r="J113" s="139">
        <f t="shared" si="127"/>
        <v>0</v>
      </c>
      <c r="K113" s="139">
        <f t="shared" si="138"/>
        <v>0</v>
      </c>
      <c r="L113" s="133">
        <f t="shared" si="81"/>
        <v>0</v>
      </c>
      <c r="M113" s="80">
        <f t="shared" si="142"/>
        <v>0</v>
      </c>
      <c r="N113" s="322">
        <f t="shared" si="135"/>
        <v>0</v>
      </c>
      <c r="O113" s="323">
        <f t="shared" si="140"/>
        <v>0</v>
      </c>
      <c r="P113" s="323">
        <f t="shared" si="140"/>
        <v>0</v>
      </c>
      <c r="Q113" s="324">
        <f t="shared" si="137"/>
        <v>5</v>
      </c>
      <c r="R113"/>
      <c r="S113" s="424">
        <f t="shared" si="129"/>
        <v>0</v>
      </c>
      <c r="T113" s="77">
        <f t="shared" si="130"/>
        <v>0</v>
      </c>
      <c r="U113" s="77">
        <f t="shared" si="82"/>
        <v>0</v>
      </c>
      <c r="V113" s="75">
        <f>'Project description'!$I$6</f>
        <v>1.79</v>
      </c>
      <c r="W113" s="75">
        <f>VLOOKUP(C113,'Project description'!$H$21:$I$24,2,0)</f>
        <v>40000</v>
      </c>
      <c r="X113" s="74">
        <f t="shared" si="131"/>
        <v>0</v>
      </c>
      <c r="Y113" s="144">
        <f t="shared" si="83"/>
        <v>0</v>
      </c>
      <c r="Z113" s="76">
        <f t="shared" si="84"/>
        <v>0</v>
      </c>
      <c r="AA113" s="76">
        <f t="shared" si="84"/>
        <v>0</v>
      </c>
      <c r="AB113" s="76">
        <f t="shared" si="84"/>
        <v>0</v>
      </c>
      <c r="AC113" s="66">
        <f t="shared" si="85"/>
        <v>0</v>
      </c>
      <c r="AD113" s="67" t="str">
        <f t="shared" si="86"/>
        <v>AccelReached</v>
      </c>
      <c r="AE113" s="66">
        <f t="shared" si="87"/>
        <v>0</v>
      </c>
      <c r="AF113" s="68">
        <f t="shared" si="88"/>
        <v>0</v>
      </c>
      <c r="AG113" s="61">
        <f t="shared" si="89"/>
        <v>0</v>
      </c>
      <c r="AH113" s="62">
        <f t="shared" si="90"/>
        <v>0</v>
      </c>
      <c r="AI113" s="61">
        <f t="shared" si="91"/>
        <v>0</v>
      </c>
      <c r="AJ113" s="61">
        <f t="shared" si="92"/>
        <v>0</v>
      </c>
      <c r="AK113" s="69" t="str">
        <f t="shared" si="93"/>
        <v>AccelLimited</v>
      </c>
      <c r="AL113" s="61">
        <f t="shared" si="94"/>
        <v>0</v>
      </c>
      <c r="AM113" s="71">
        <f t="shared" si="95"/>
        <v>0</v>
      </c>
      <c r="AN113" s="64">
        <f t="shared" si="96"/>
        <v>0</v>
      </c>
      <c r="AO113" s="72">
        <f t="shared" si="97"/>
        <v>0</v>
      </c>
      <c r="AP113" s="79">
        <f t="shared" si="98"/>
        <v>0</v>
      </c>
      <c r="AQ113" s="76">
        <f t="shared" si="99"/>
        <v>0</v>
      </c>
      <c r="AR113"/>
      <c r="AS113" s="115">
        <v>0</v>
      </c>
      <c r="AT113"/>
      <c r="AU113"/>
      <c r="AV113" s="118">
        <f t="shared" si="136"/>
        <v>5</v>
      </c>
      <c r="AW113" s="117">
        <f t="shared" si="100"/>
        <v>0</v>
      </c>
      <c r="AX113" s="113">
        <f t="shared" si="101"/>
        <v>0</v>
      </c>
      <c r="AY113" s="113">
        <f t="shared" si="102"/>
        <v>0</v>
      </c>
      <c r="AZ113" s="118">
        <f t="shared" si="103"/>
        <v>5</v>
      </c>
      <c r="BA113" s="114">
        <f t="shared" si="104"/>
        <v>0</v>
      </c>
      <c r="BB113" s="113">
        <f t="shared" si="105"/>
        <v>0</v>
      </c>
      <c r="BC113" s="113">
        <f t="shared" si="106"/>
        <v>0</v>
      </c>
      <c r="BD113" s="118">
        <f t="shared" si="107"/>
        <v>5</v>
      </c>
      <c r="BE113" s="117">
        <f t="shared" si="108"/>
        <v>0</v>
      </c>
      <c r="BF113" s="113">
        <f t="shared" si="109"/>
        <v>0</v>
      </c>
      <c r="BG113" s="113">
        <f t="shared" si="110"/>
        <v>0</v>
      </c>
      <c r="BH113" s="118">
        <f t="shared" si="111"/>
        <v>5</v>
      </c>
      <c r="BI113" s="117">
        <f t="shared" si="112"/>
        <v>0</v>
      </c>
      <c r="BJ113" s="113">
        <f t="shared" si="113"/>
        <v>0</v>
      </c>
      <c r="BK113" s="113">
        <f t="shared" si="113"/>
        <v>0</v>
      </c>
      <c r="BL113" s="118">
        <f t="shared" si="114"/>
        <v>5</v>
      </c>
      <c r="BM113" s="117">
        <f t="shared" si="115"/>
        <v>0</v>
      </c>
      <c r="BN113" s="113">
        <f t="shared" si="116"/>
        <v>0</v>
      </c>
      <c r="BO113" s="113">
        <f t="shared" si="117"/>
        <v>0</v>
      </c>
      <c r="BP113" s="118">
        <f t="shared" si="118"/>
        <v>5</v>
      </c>
      <c r="BQ113" s="117">
        <f t="shared" si="119"/>
        <v>0</v>
      </c>
      <c r="BR113" s="113">
        <f t="shared" si="120"/>
        <v>0</v>
      </c>
      <c r="BS113" s="113">
        <f t="shared" si="121"/>
        <v>0</v>
      </c>
      <c r="BT113" s="118">
        <f t="shared" si="122"/>
        <v>5</v>
      </c>
      <c r="BU113" s="117">
        <f t="shared" si="123"/>
        <v>0</v>
      </c>
      <c r="BV113" s="113">
        <f t="shared" si="124"/>
        <v>0</v>
      </c>
      <c r="BW113" s="113">
        <f t="shared" si="125"/>
        <v>0</v>
      </c>
      <c r="BX113" s="118">
        <f t="shared" si="126"/>
        <v>5</v>
      </c>
      <c r="BY113"/>
      <c r="BZ113"/>
      <c r="CA113" s="114">
        <f t="shared" si="132"/>
        <v>5</v>
      </c>
      <c r="CB113" s="114">
        <f t="shared" si="133"/>
        <v>0</v>
      </c>
      <c r="CC113" s="114">
        <f t="shared" si="133"/>
        <v>0</v>
      </c>
      <c r="CD113" s="114">
        <f t="shared" si="133"/>
        <v>0</v>
      </c>
      <c r="CE113" s="114"/>
      <c r="CF113" s="114">
        <v>13</v>
      </c>
      <c r="CG113" s="113">
        <v>25</v>
      </c>
      <c r="CH113" s="113">
        <f t="shared" si="141"/>
        <v>26</v>
      </c>
      <c r="CI113" s="113">
        <f t="shared" si="141"/>
        <v>27</v>
      </c>
      <c r="CJ113" s="113">
        <f t="shared" si="141"/>
        <v>28</v>
      </c>
      <c r="CX113" s="88"/>
      <c r="CY113" s="88"/>
      <c r="CZ113" s="88"/>
      <c r="DA113" s="88"/>
      <c r="DB113" s="88"/>
      <c r="DC113" s="40"/>
      <c r="DD113" s="88"/>
    </row>
    <row r="114" spans="1:108" ht="13.8" thickBot="1" x14ac:dyDescent="0.3">
      <c r="A114" s="487">
        <v>0</v>
      </c>
      <c r="B114" s="307">
        <v>0</v>
      </c>
      <c r="C114" s="309" t="s">
        <v>213</v>
      </c>
      <c r="D114" s="308" t="s">
        <v>546</v>
      </c>
      <c r="E114" s="310" t="s">
        <v>422</v>
      </c>
      <c r="F114" s="311">
        <v>3500</v>
      </c>
      <c r="G114" s="311">
        <v>30000</v>
      </c>
      <c r="H114" s="312">
        <v>800000</v>
      </c>
      <c r="I114" s="313">
        <f t="shared" si="134"/>
        <v>0</v>
      </c>
      <c r="J114" s="314">
        <f t="shared" si="127"/>
        <v>0</v>
      </c>
      <c r="K114" s="139">
        <f t="shared" si="138"/>
        <v>0</v>
      </c>
      <c r="L114" s="133">
        <f t="shared" si="81"/>
        <v>0</v>
      </c>
      <c r="M114" s="80">
        <f t="shared" si="142"/>
        <v>0</v>
      </c>
      <c r="N114" s="319">
        <f t="shared" si="135"/>
        <v>0</v>
      </c>
      <c r="O114" s="320">
        <f t="shared" si="140"/>
        <v>0</v>
      </c>
      <c r="P114" s="320">
        <f t="shared" si="140"/>
        <v>0</v>
      </c>
      <c r="Q114" s="321">
        <f t="shared" si="137"/>
        <v>5</v>
      </c>
      <c r="R114"/>
      <c r="S114" s="424">
        <f t="shared" si="129"/>
        <v>0</v>
      </c>
      <c r="T114" s="77">
        <f t="shared" si="130"/>
        <v>0</v>
      </c>
      <c r="U114" s="77">
        <f t="shared" si="82"/>
        <v>0</v>
      </c>
      <c r="V114" s="75">
        <f>'Project description'!$I$6</f>
        <v>1.79</v>
      </c>
      <c r="W114" s="75">
        <f>VLOOKUP(C114,'Project description'!$H$21:$I$24,2,0)</f>
        <v>40000</v>
      </c>
      <c r="X114" s="74">
        <f t="shared" si="131"/>
        <v>0</v>
      </c>
      <c r="Y114" s="144">
        <f t="shared" si="83"/>
        <v>0</v>
      </c>
      <c r="Z114" s="76">
        <f t="shared" si="84"/>
        <v>0</v>
      </c>
      <c r="AA114" s="76">
        <f t="shared" si="84"/>
        <v>0</v>
      </c>
      <c r="AB114" s="76">
        <f t="shared" si="84"/>
        <v>0</v>
      </c>
      <c r="AC114" s="66">
        <f t="shared" si="85"/>
        <v>0</v>
      </c>
      <c r="AD114" s="67" t="str">
        <f t="shared" si="86"/>
        <v>AccelReached</v>
      </c>
      <c r="AE114" s="66">
        <f t="shared" si="87"/>
        <v>0</v>
      </c>
      <c r="AF114" s="68">
        <f t="shared" si="88"/>
        <v>0</v>
      </c>
      <c r="AG114" s="61">
        <f t="shared" si="89"/>
        <v>0</v>
      </c>
      <c r="AH114" s="62">
        <f t="shared" si="90"/>
        <v>0</v>
      </c>
      <c r="AI114" s="61">
        <f t="shared" si="91"/>
        <v>0</v>
      </c>
      <c r="AJ114" s="61">
        <f t="shared" si="92"/>
        <v>0</v>
      </c>
      <c r="AK114" s="69" t="str">
        <f t="shared" si="93"/>
        <v>AccelLimited</v>
      </c>
      <c r="AL114" s="61">
        <f t="shared" si="94"/>
        <v>0</v>
      </c>
      <c r="AM114" s="71">
        <f t="shared" si="95"/>
        <v>0</v>
      </c>
      <c r="AN114" s="64">
        <f t="shared" si="96"/>
        <v>0</v>
      </c>
      <c r="AO114" s="72">
        <f t="shared" si="97"/>
        <v>0</v>
      </c>
      <c r="AP114" s="79">
        <f t="shared" si="98"/>
        <v>0</v>
      </c>
      <c r="AQ114" s="76">
        <f t="shared" si="99"/>
        <v>0</v>
      </c>
      <c r="AR114"/>
      <c r="AS114" s="115">
        <v>0</v>
      </c>
      <c r="AT114"/>
      <c r="AU114"/>
      <c r="AV114" s="118">
        <f t="shared" si="136"/>
        <v>5</v>
      </c>
      <c r="AW114" s="117">
        <f t="shared" si="100"/>
        <v>0</v>
      </c>
      <c r="AX114" s="113">
        <f t="shared" si="101"/>
        <v>0</v>
      </c>
      <c r="AY114" s="113">
        <f t="shared" si="102"/>
        <v>0</v>
      </c>
      <c r="AZ114" s="118">
        <f t="shared" si="103"/>
        <v>5</v>
      </c>
      <c r="BA114" s="114">
        <f t="shared" si="104"/>
        <v>0</v>
      </c>
      <c r="BB114" s="113">
        <f t="shared" si="105"/>
        <v>0</v>
      </c>
      <c r="BC114" s="113">
        <f t="shared" si="106"/>
        <v>0</v>
      </c>
      <c r="BD114" s="118">
        <f t="shared" si="107"/>
        <v>5</v>
      </c>
      <c r="BE114" s="117">
        <f t="shared" si="108"/>
        <v>0</v>
      </c>
      <c r="BF114" s="113">
        <f t="shared" si="109"/>
        <v>0</v>
      </c>
      <c r="BG114" s="113">
        <f t="shared" si="110"/>
        <v>0</v>
      </c>
      <c r="BH114" s="118">
        <f t="shared" si="111"/>
        <v>5</v>
      </c>
      <c r="BI114" s="117">
        <f t="shared" si="112"/>
        <v>0</v>
      </c>
      <c r="BJ114" s="113">
        <f t="shared" si="113"/>
        <v>0</v>
      </c>
      <c r="BK114" s="113">
        <f t="shared" si="113"/>
        <v>0</v>
      </c>
      <c r="BL114" s="118">
        <f t="shared" si="114"/>
        <v>5</v>
      </c>
      <c r="BM114" s="117">
        <f t="shared" si="115"/>
        <v>0</v>
      </c>
      <c r="BN114" s="113">
        <f t="shared" si="116"/>
        <v>0</v>
      </c>
      <c r="BO114" s="113">
        <f t="shared" si="117"/>
        <v>0</v>
      </c>
      <c r="BP114" s="118">
        <f t="shared" si="118"/>
        <v>5</v>
      </c>
      <c r="BQ114" s="117">
        <f t="shared" si="119"/>
        <v>0</v>
      </c>
      <c r="BR114" s="113">
        <f t="shared" si="120"/>
        <v>0</v>
      </c>
      <c r="BS114" s="113">
        <f t="shared" si="121"/>
        <v>0</v>
      </c>
      <c r="BT114" s="118">
        <f t="shared" si="122"/>
        <v>5</v>
      </c>
      <c r="BU114" s="117">
        <f t="shared" si="123"/>
        <v>0</v>
      </c>
      <c r="BV114" s="113">
        <f t="shared" si="124"/>
        <v>0</v>
      </c>
      <c r="BW114" s="113">
        <f t="shared" si="125"/>
        <v>0</v>
      </c>
      <c r="BX114" s="118">
        <f t="shared" si="126"/>
        <v>5</v>
      </c>
      <c r="BY114"/>
      <c r="BZ114"/>
      <c r="CA114" s="114">
        <f t="shared" si="132"/>
        <v>5</v>
      </c>
      <c r="CB114" s="114">
        <f t="shared" si="133"/>
        <v>0</v>
      </c>
      <c r="CC114" s="114">
        <f t="shared" si="133"/>
        <v>0</v>
      </c>
      <c r="CD114" s="114">
        <f t="shared" si="133"/>
        <v>0</v>
      </c>
      <c r="CE114" s="114"/>
      <c r="CF114" s="114">
        <v>13</v>
      </c>
      <c r="CG114" s="113">
        <v>29</v>
      </c>
      <c r="CH114" s="113">
        <f t="shared" si="141"/>
        <v>30</v>
      </c>
      <c r="CI114" s="113">
        <f t="shared" si="141"/>
        <v>31</v>
      </c>
      <c r="CJ114" s="113">
        <f t="shared" si="141"/>
        <v>32</v>
      </c>
      <c r="CX114" s="88"/>
      <c r="CY114" s="88"/>
      <c r="CZ114" s="88"/>
      <c r="DA114" s="88"/>
      <c r="DB114" s="88"/>
      <c r="DC114" s="40"/>
      <c r="DD114" s="88"/>
    </row>
    <row r="115" spans="1:108" ht="13.8" thickBot="1" x14ac:dyDescent="0.3">
      <c r="A115" s="257">
        <v>0</v>
      </c>
      <c r="B115" s="41">
        <v>0</v>
      </c>
      <c r="C115" s="98" t="s">
        <v>213</v>
      </c>
      <c r="D115" s="171" t="s">
        <v>546</v>
      </c>
      <c r="E115" s="137" t="s">
        <v>422</v>
      </c>
      <c r="F115" s="132">
        <v>3500</v>
      </c>
      <c r="G115" s="132">
        <v>30000</v>
      </c>
      <c r="H115" s="148">
        <v>800000</v>
      </c>
      <c r="I115" s="151">
        <f t="shared" si="134"/>
        <v>0</v>
      </c>
      <c r="J115" s="139">
        <f t="shared" si="127"/>
        <v>0</v>
      </c>
      <c r="K115" s="139">
        <f t="shared" si="138"/>
        <v>0</v>
      </c>
      <c r="L115" s="133">
        <f t="shared" si="81"/>
        <v>0</v>
      </c>
      <c r="M115" s="80">
        <f t="shared" si="142"/>
        <v>0</v>
      </c>
      <c r="N115" s="322">
        <f t="shared" si="135"/>
        <v>0</v>
      </c>
      <c r="O115" s="323">
        <f t="shared" si="140"/>
        <v>0</v>
      </c>
      <c r="P115" s="323">
        <f t="shared" si="140"/>
        <v>0</v>
      </c>
      <c r="Q115" s="324">
        <f t="shared" si="137"/>
        <v>5</v>
      </c>
      <c r="R115"/>
      <c r="S115" s="424">
        <f t="shared" si="129"/>
        <v>0</v>
      </c>
      <c r="T115" s="77">
        <f t="shared" si="130"/>
        <v>0</v>
      </c>
      <c r="U115" s="77">
        <f t="shared" si="82"/>
        <v>0</v>
      </c>
      <c r="V115" s="75">
        <f>'Project description'!$I$6</f>
        <v>1.79</v>
      </c>
      <c r="W115" s="75">
        <f>VLOOKUP(C115,'Project description'!$H$21:$I$24,2,0)</f>
        <v>40000</v>
      </c>
      <c r="X115" s="74">
        <f t="shared" si="131"/>
        <v>0</v>
      </c>
      <c r="Y115" s="144">
        <f t="shared" si="83"/>
        <v>0</v>
      </c>
      <c r="Z115" s="76">
        <f t="shared" si="84"/>
        <v>0</v>
      </c>
      <c r="AA115" s="76">
        <f t="shared" si="84"/>
        <v>0</v>
      </c>
      <c r="AB115" s="76">
        <f t="shared" si="84"/>
        <v>0</v>
      </c>
      <c r="AC115" s="66">
        <f t="shared" si="85"/>
        <v>0</v>
      </c>
      <c r="AD115" s="67" t="str">
        <f t="shared" si="86"/>
        <v>AccelReached</v>
      </c>
      <c r="AE115" s="66">
        <f t="shared" si="87"/>
        <v>0</v>
      </c>
      <c r="AF115" s="68">
        <f t="shared" si="88"/>
        <v>0</v>
      </c>
      <c r="AG115" s="61">
        <f t="shared" si="89"/>
        <v>0</v>
      </c>
      <c r="AH115" s="62">
        <f t="shared" si="90"/>
        <v>0</v>
      </c>
      <c r="AI115" s="61">
        <f t="shared" si="91"/>
        <v>0</v>
      </c>
      <c r="AJ115" s="61">
        <f t="shared" si="92"/>
        <v>0</v>
      </c>
      <c r="AK115" s="69" t="str">
        <f t="shared" si="93"/>
        <v>AccelLimited</v>
      </c>
      <c r="AL115" s="61">
        <f t="shared" si="94"/>
        <v>0</v>
      </c>
      <c r="AM115" s="71">
        <f t="shared" si="95"/>
        <v>0</v>
      </c>
      <c r="AN115" s="64">
        <f t="shared" si="96"/>
        <v>0</v>
      </c>
      <c r="AO115" s="72">
        <f t="shared" si="97"/>
        <v>0</v>
      </c>
      <c r="AP115" s="79">
        <f t="shared" si="98"/>
        <v>0</v>
      </c>
      <c r="AQ115" s="76">
        <f t="shared" si="99"/>
        <v>0</v>
      </c>
      <c r="AR115"/>
      <c r="AS115" s="115">
        <v>0</v>
      </c>
      <c r="AT115"/>
      <c r="AU115"/>
      <c r="AV115" s="118">
        <f t="shared" si="136"/>
        <v>5</v>
      </c>
      <c r="AW115" s="117">
        <f t="shared" si="100"/>
        <v>0</v>
      </c>
      <c r="AX115" s="113">
        <f t="shared" si="101"/>
        <v>0</v>
      </c>
      <c r="AY115" s="113">
        <f t="shared" si="102"/>
        <v>0</v>
      </c>
      <c r="AZ115" s="118">
        <f t="shared" si="103"/>
        <v>5</v>
      </c>
      <c r="BA115" s="114">
        <f t="shared" si="104"/>
        <v>0</v>
      </c>
      <c r="BB115" s="113">
        <f t="shared" si="105"/>
        <v>0</v>
      </c>
      <c r="BC115" s="113">
        <f t="shared" si="106"/>
        <v>0</v>
      </c>
      <c r="BD115" s="118">
        <f t="shared" si="107"/>
        <v>5</v>
      </c>
      <c r="BE115" s="117">
        <f t="shared" si="108"/>
        <v>0</v>
      </c>
      <c r="BF115" s="113">
        <f t="shared" si="109"/>
        <v>0</v>
      </c>
      <c r="BG115" s="113">
        <f t="shared" si="110"/>
        <v>0</v>
      </c>
      <c r="BH115" s="118">
        <f t="shared" si="111"/>
        <v>5</v>
      </c>
      <c r="BI115" s="117">
        <f t="shared" si="112"/>
        <v>0</v>
      </c>
      <c r="BJ115" s="113">
        <f t="shared" si="113"/>
        <v>0</v>
      </c>
      <c r="BK115" s="113">
        <f t="shared" si="113"/>
        <v>0</v>
      </c>
      <c r="BL115" s="118">
        <f t="shared" si="114"/>
        <v>5</v>
      </c>
      <c r="BM115" s="117">
        <f t="shared" si="115"/>
        <v>0</v>
      </c>
      <c r="BN115" s="113">
        <f t="shared" si="116"/>
        <v>0</v>
      </c>
      <c r="BO115" s="113">
        <f t="shared" si="117"/>
        <v>0</v>
      </c>
      <c r="BP115" s="118">
        <f t="shared" si="118"/>
        <v>5</v>
      </c>
      <c r="BQ115" s="117">
        <f t="shared" si="119"/>
        <v>0</v>
      </c>
      <c r="BR115" s="113">
        <f t="shared" si="120"/>
        <v>0</v>
      </c>
      <c r="BS115" s="113">
        <f t="shared" si="121"/>
        <v>0</v>
      </c>
      <c r="BT115" s="118">
        <f t="shared" si="122"/>
        <v>5</v>
      </c>
      <c r="BU115" s="117">
        <f t="shared" si="123"/>
        <v>0</v>
      </c>
      <c r="BV115" s="113">
        <f t="shared" si="124"/>
        <v>0</v>
      </c>
      <c r="BW115" s="113">
        <f t="shared" si="125"/>
        <v>0</v>
      </c>
      <c r="BX115" s="118">
        <f t="shared" si="126"/>
        <v>5</v>
      </c>
      <c r="BY115"/>
      <c r="BZ115"/>
      <c r="CA115" s="114">
        <f t="shared" si="132"/>
        <v>5</v>
      </c>
      <c r="CB115" s="114">
        <f t="shared" si="133"/>
        <v>0</v>
      </c>
      <c r="CC115" s="114">
        <f t="shared" si="133"/>
        <v>0</v>
      </c>
      <c r="CD115" s="114">
        <f t="shared" si="133"/>
        <v>0</v>
      </c>
      <c r="CE115" s="114"/>
      <c r="CF115" s="114">
        <v>14</v>
      </c>
      <c r="CG115" s="113">
        <v>1</v>
      </c>
      <c r="CH115" s="113">
        <f t="shared" si="141"/>
        <v>2</v>
      </c>
      <c r="CI115" s="113">
        <f t="shared" si="141"/>
        <v>3</v>
      </c>
      <c r="CJ115" s="113">
        <f t="shared" si="141"/>
        <v>4</v>
      </c>
      <c r="CX115" s="88"/>
      <c r="CY115" s="88"/>
      <c r="CZ115" s="88"/>
      <c r="DA115" s="88"/>
      <c r="DB115" s="88"/>
      <c r="DC115" s="40"/>
      <c r="DD115" s="88"/>
    </row>
    <row r="116" spans="1:108" ht="13.8" thickBot="1" x14ac:dyDescent="0.3">
      <c r="A116" s="487">
        <v>0</v>
      </c>
      <c r="B116" s="307">
        <v>0</v>
      </c>
      <c r="C116" s="309" t="s">
        <v>213</v>
      </c>
      <c r="D116" s="308" t="s">
        <v>546</v>
      </c>
      <c r="E116" s="310" t="s">
        <v>422</v>
      </c>
      <c r="F116" s="311">
        <v>3500</v>
      </c>
      <c r="G116" s="311">
        <v>30000</v>
      </c>
      <c r="H116" s="312">
        <v>800000</v>
      </c>
      <c r="I116" s="313">
        <f t="shared" si="134"/>
        <v>0</v>
      </c>
      <c r="J116" s="314">
        <f t="shared" si="127"/>
        <v>0</v>
      </c>
      <c r="K116" s="139">
        <f t="shared" si="138"/>
        <v>0</v>
      </c>
      <c r="L116" s="133">
        <f t="shared" si="81"/>
        <v>0</v>
      </c>
      <c r="M116" s="80">
        <f t="shared" si="142"/>
        <v>0</v>
      </c>
      <c r="N116" s="319">
        <f t="shared" si="135"/>
        <v>0</v>
      </c>
      <c r="O116" s="320">
        <f t="shared" si="140"/>
        <v>0</v>
      </c>
      <c r="P116" s="320">
        <f t="shared" si="140"/>
        <v>0</v>
      </c>
      <c r="Q116" s="321">
        <f t="shared" si="137"/>
        <v>5</v>
      </c>
      <c r="R116"/>
      <c r="S116" s="424">
        <f t="shared" si="129"/>
        <v>0</v>
      </c>
      <c r="T116" s="77">
        <f t="shared" si="130"/>
        <v>0</v>
      </c>
      <c r="U116" s="77">
        <f t="shared" si="82"/>
        <v>0</v>
      </c>
      <c r="V116" s="75">
        <f>'Project description'!$I$6</f>
        <v>1.79</v>
      </c>
      <c r="W116" s="75">
        <f>VLOOKUP(C116,'Project description'!$H$21:$I$24,2,0)</f>
        <v>40000</v>
      </c>
      <c r="X116" s="74">
        <f t="shared" si="131"/>
        <v>0</v>
      </c>
      <c r="Y116" s="144">
        <f t="shared" si="83"/>
        <v>0</v>
      </c>
      <c r="Z116" s="76">
        <f t="shared" si="84"/>
        <v>0</v>
      </c>
      <c r="AA116" s="76">
        <f t="shared" si="84"/>
        <v>0</v>
      </c>
      <c r="AB116" s="76">
        <f t="shared" si="84"/>
        <v>0</v>
      </c>
      <c r="AC116" s="66">
        <f t="shared" si="85"/>
        <v>0</v>
      </c>
      <c r="AD116" s="67" t="str">
        <f t="shared" si="86"/>
        <v>AccelReached</v>
      </c>
      <c r="AE116" s="66">
        <f t="shared" si="87"/>
        <v>0</v>
      </c>
      <c r="AF116" s="68">
        <f t="shared" si="88"/>
        <v>0</v>
      </c>
      <c r="AG116" s="61">
        <f t="shared" si="89"/>
        <v>0</v>
      </c>
      <c r="AH116" s="62">
        <f t="shared" si="90"/>
        <v>0</v>
      </c>
      <c r="AI116" s="61">
        <f t="shared" si="91"/>
        <v>0</v>
      </c>
      <c r="AJ116" s="61">
        <f t="shared" si="92"/>
        <v>0</v>
      </c>
      <c r="AK116" s="69" t="str">
        <f t="shared" si="93"/>
        <v>AccelLimited</v>
      </c>
      <c r="AL116" s="61">
        <f t="shared" si="94"/>
        <v>0</v>
      </c>
      <c r="AM116" s="71">
        <f t="shared" si="95"/>
        <v>0</v>
      </c>
      <c r="AN116" s="64">
        <f t="shared" si="96"/>
        <v>0</v>
      </c>
      <c r="AO116" s="72">
        <f t="shared" si="97"/>
        <v>0</v>
      </c>
      <c r="AP116" s="79">
        <f t="shared" si="98"/>
        <v>0</v>
      </c>
      <c r="AQ116" s="76">
        <f t="shared" si="99"/>
        <v>0</v>
      </c>
      <c r="AR116"/>
      <c r="AS116" s="115">
        <v>0</v>
      </c>
      <c r="AT116"/>
      <c r="AU116"/>
      <c r="AV116" s="118">
        <f t="shared" si="136"/>
        <v>5</v>
      </c>
      <c r="AW116" s="117">
        <f t="shared" si="100"/>
        <v>0</v>
      </c>
      <c r="AX116" s="113">
        <f t="shared" si="101"/>
        <v>0</v>
      </c>
      <c r="AY116" s="113">
        <f t="shared" si="102"/>
        <v>0</v>
      </c>
      <c r="AZ116" s="118">
        <f t="shared" si="103"/>
        <v>5</v>
      </c>
      <c r="BA116" s="114">
        <f t="shared" si="104"/>
        <v>0</v>
      </c>
      <c r="BB116" s="113">
        <f t="shared" si="105"/>
        <v>0</v>
      </c>
      <c r="BC116" s="113">
        <f t="shared" si="106"/>
        <v>0</v>
      </c>
      <c r="BD116" s="118">
        <f t="shared" si="107"/>
        <v>5</v>
      </c>
      <c r="BE116" s="117">
        <f t="shared" si="108"/>
        <v>0</v>
      </c>
      <c r="BF116" s="113">
        <f t="shared" si="109"/>
        <v>0</v>
      </c>
      <c r="BG116" s="113">
        <f t="shared" si="110"/>
        <v>0</v>
      </c>
      <c r="BH116" s="118">
        <f t="shared" si="111"/>
        <v>5</v>
      </c>
      <c r="BI116" s="117">
        <f t="shared" si="112"/>
        <v>0</v>
      </c>
      <c r="BJ116" s="113">
        <f t="shared" si="113"/>
        <v>0</v>
      </c>
      <c r="BK116" s="113">
        <f t="shared" si="113"/>
        <v>0</v>
      </c>
      <c r="BL116" s="118">
        <f t="shared" si="114"/>
        <v>5</v>
      </c>
      <c r="BM116" s="117">
        <f t="shared" si="115"/>
        <v>0</v>
      </c>
      <c r="BN116" s="113">
        <f t="shared" si="116"/>
        <v>0</v>
      </c>
      <c r="BO116" s="113">
        <f t="shared" si="117"/>
        <v>0</v>
      </c>
      <c r="BP116" s="118">
        <f t="shared" si="118"/>
        <v>5</v>
      </c>
      <c r="BQ116" s="117">
        <f t="shared" si="119"/>
        <v>0</v>
      </c>
      <c r="BR116" s="113">
        <f t="shared" si="120"/>
        <v>0</v>
      </c>
      <c r="BS116" s="113">
        <f t="shared" si="121"/>
        <v>0</v>
      </c>
      <c r="BT116" s="118">
        <f t="shared" si="122"/>
        <v>5</v>
      </c>
      <c r="BU116" s="117">
        <f t="shared" si="123"/>
        <v>0</v>
      </c>
      <c r="BV116" s="113">
        <f t="shared" si="124"/>
        <v>0</v>
      </c>
      <c r="BW116" s="113">
        <f t="shared" si="125"/>
        <v>0</v>
      </c>
      <c r="BX116" s="118">
        <f t="shared" si="126"/>
        <v>5</v>
      </c>
      <c r="BY116"/>
      <c r="BZ116"/>
      <c r="CA116" s="114">
        <f t="shared" si="132"/>
        <v>5</v>
      </c>
      <c r="CB116" s="114">
        <f t="shared" si="133"/>
        <v>0</v>
      </c>
      <c r="CC116" s="114">
        <f t="shared" si="133"/>
        <v>0</v>
      </c>
      <c r="CD116" s="114">
        <f t="shared" si="133"/>
        <v>0</v>
      </c>
      <c r="CE116" s="114"/>
      <c r="CF116" s="114">
        <v>14</v>
      </c>
      <c r="CG116" s="113">
        <v>5</v>
      </c>
      <c r="CH116" s="113">
        <f t="shared" si="141"/>
        <v>6</v>
      </c>
      <c r="CI116" s="113">
        <f t="shared" si="141"/>
        <v>7</v>
      </c>
      <c r="CJ116" s="113">
        <f t="shared" si="141"/>
        <v>8</v>
      </c>
      <c r="CX116" s="88"/>
      <c r="CY116" s="88"/>
      <c r="CZ116" s="88"/>
      <c r="DA116" s="88"/>
      <c r="DB116" s="88"/>
      <c r="DC116" s="40"/>
      <c r="DD116" s="88"/>
    </row>
    <row r="117" spans="1:108" ht="13.8" thickBot="1" x14ac:dyDescent="0.3">
      <c r="A117" s="257">
        <v>0</v>
      </c>
      <c r="B117" s="41">
        <v>0</v>
      </c>
      <c r="C117" s="98" t="s">
        <v>213</v>
      </c>
      <c r="D117" s="171" t="s">
        <v>546</v>
      </c>
      <c r="E117" s="137" t="s">
        <v>422</v>
      </c>
      <c r="F117" s="132">
        <v>3500</v>
      </c>
      <c r="G117" s="132">
        <v>30000</v>
      </c>
      <c r="H117" s="148">
        <v>800000</v>
      </c>
      <c r="I117" s="151">
        <f t="shared" si="134"/>
        <v>0</v>
      </c>
      <c r="J117" s="139">
        <f t="shared" si="127"/>
        <v>0</v>
      </c>
      <c r="K117" s="139">
        <f t="shared" si="138"/>
        <v>0</v>
      </c>
      <c r="L117" s="133">
        <f t="shared" si="81"/>
        <v>0</v>
      </c>
      <c r="M117" s="80">
        <f t="shared" si="142"/>
        <v>0</v>
      </c>
      <c r="N117" s="322">
        <f t="shared" si="135"/>
        <v>0</v>
      </c>
      <c r="O117" s="323">
        <f t="shared" si="140"/>
        <v>0</v>
      </c>
      <c r="P117" s="323">
        <f t="shared" si="140"/>
        <v>0</v>
      </c>
      <c r="Q117" s="324">
        <f t="shared" si="137"/>
        <v>5</v>
      </c>
      <c r="R117"/>
      <c r="S117" s="424">
        <f t="shared" si="129"/>
        <v>0</v>
      </c>
      <c r="T117" s="77">
        <f t="shared" si="130"/>
        <v>0</v>
      </c>
      <c r="U117" s="77">
        <f t="shared" si="82"/>
        <v>0</v>
      </c>
      <c r="V117" s="75">
        <f>'Project description'!$I$6</f>
        <v>1.79</v>
      </c>
      <c r="W117" s="75">
        <f>VLOOKUP(C117,'Project description'!$H$21:$I$24,2,0)</f>
        <v>40000</v>
      </c>
      <c r="X117" s="74">
        <f t="shared" si="131"/>
        <v>0</v>
      </c>
      <c r="Y117" s="144">
        <f t="shared" si="83"/>
        <v>0</v>
      </c>
      <c r="Z117" s="76">
        <f t="shared" si="84"/>
        <v>0</v>
      </c>
      <c r="AA117" s="76">
        <f t="shared" si="84"/>
        <v>0</v>
      </c>
      <c r="AB117" s="76">
        <f t="shared" si="84"/>
        <v>0</v>
      </c>
      <c r="AC117" s="66">
        <f t="shared" si="85"/>
        <v>0</v>
      </c>
      <c r="AD117" s="67" t="str">
        <f t="shared" si="86"/>
        <v>AccelReached</v>
      </c>
      <c r="AE117" s="66">
        <f t="shared" si="87"/>
        <v>0</v>
      </c>
      <c r="AF117" s="68">
        <f t="shared" si="88"/>
        <v>0</v>
      </c>
      <c r="AG117" s="61">
        <f t="shared" si="89"/>
        <v>0</v>
      </c>
      <c r="AH117" s="62">
        <f t="shared" si="90"/>
        <v>0</v>
      </c>
      <c r="AI117" s="61">
        <f t="shared" si="91"/>
        <v>0</v>
      </c>
      <c r="AJ117" s="61">
        <f t="shared" si="92"/>
        <v>0</v>
      </c>
      <c r="AK117" s="69" t="str">
        <f t="shared" si="93"/>
        <v>AccelLimited</v>
      </c>
      <c r="AL117" s="61">
        <f t="shared" si="94"/>
        <v>0</v>
      </c>
      <c r="AM117" s="71">
        <f t="shared" si="95"/>
        <v>0</v>
      </c>
      <c r="AN117" s="64">
        <f t="shared" si="96"/>
        <v>0</v>
      </c>
      <c r="AO117" s="72">
        <f t="shared" si="97"/>
        <v>0</v>
      </c>
      <c r="AP117" s="79">
        <f t="shared" si="98"/>
        <v>0</v>
      </c>
      <c r="AQ117" s="76">
        <f t="shared" si="99"/>
        <v>0</v>
      </c>
      <c r="AR117"/>
      <c r="AS117" s="115">
        <v>0</v>
      </c>
      <c r="AT117"/>
      <c r="AU117"/>
      <c r="AV117" s="118">
        <f t="shared" si="136"/>
        <v>5</v>
      </c>
      <c r="AW117" s="117">
        <f t="shared" si="100"/>
        <v>0</v>
      </c>
      <c r="AX117" s="113">
        <f t="shared" si="101"/>
        <v>0</v>
      </c>
      <c r="AY117" s="113">
        <f t="shared" si="102"/>
        <v>0</v>
      </c>
      <c r="AZ117" s="118">
        <f t="shared" si="103"/>
        <v>5</v>
      </c>
      <c r="BA117" s="114">
        <f t="shared" si="104"/>
        <v>0</v>
      </c>
      <c r="BB117" s="113">
        <f t="shared" si="105"/>
        <v>0</v>
      </c>
      <c r="BC117" s="113">
        <f t="shared" si="106"/>
        <v>0</v>
      </c>
      <c r="BD117" s="118">
        <f t="shared" si="107"/>
        <v>5</v>
      </c>
      <c r="BE117" s="117">
        <f t="shared" si="108"/>
        <v>0</v>
      </c>
      <c r="BF117" s="113">
        <f t="shared" si="109"/>
        <v>0</v>
      </c>
      <c r="BG117" s="113">
        <f t="shared" si="110"/>
        <v>0</v>
      </c>
      <c r="BH117" s="118">
        <f t="shared" si="111"/>
        <v>5</v>
      </c>
      <c r="BI117" s="117">
        <f t="shared" si="112"/>
        <v>0</v>
      </c>
      <c r="BJ117" s="113">
        <f t="shared" si="113"/>
        <v>0</v>
      </c>
      <c r="BK117" s="113">
        <f t="shared" si="113"/>
        <v>0</v>
      </c>
      <c r="BL117" s="118">
        <f t="shared" si="114"/>
        <v>5</v>
      </c>
      <c r="BM117" s="117">
        <f t="shared" si="115"/>
        <v>0</v>
      </c>
      <c r="BN117" s="113">
        <f t="shared" si="116"/>
        <v>0</v>
      </c>
      <c r="BO117" s="113">
        <f t="shared" si="117"/>
        <v>0</v>
      </c>
      <c r="BP117" s="118">
        <f t="shared" si="118"/>
        <v>5</v>
      </c>
      <c r="BQ117" s="117">
        <f t="shared" si="119"/>
        <v>0</v>
      </c>
      <c r="BR117" s="113">
        <f t="shared" si="120"/>
        <v>0</v>
      </c>
      <c r="BS117" s="113">
        <f t="shared" si="121"/>
        <v>0</v>
      </c>
      <c r="BT117" s="118">
        <f t="shared" si="122"/>
        <v>5</v>
      </c>
      <c r="BU117" s="117">
        <f t="shared" si="123"/>
        <v>0</v>
      </c>
      <c r="BV117" s="113">
        <f t="shared" si="124"/>
        <v>0</v>
      </c>
      <c r="BW117" s="113">
        <f t="shared" si="125"/>
        <v>0</v>
      </c>
      <c r="BX117" s="118">
        <f t="shared" si="126"/>
        <v>5</v>
      </c>
      <c r="BY117"/>
      <c r="BZ117"/>
      <c r="CA117" s="114">
        <f t="shared" si="132"/>
        <v>5</v>
      </c>
      <c r="CB117" s="114">
        <f t="shared" si="133"/>
        <v>0</v>
      </c>
      <c r="CC117" s="114">
        <f t="shared" si="133"/>
        <v>0</v>
      </c>
      <c r="CD117" s="114">
        <f t="shared" si="133"/>
        <v>0</v>
      </c>
      <c r="CE117" s="114"/>
      <c r="CF117" s="114">
        <v>14</v>
      </c>
      <c r="CG117" s="113">
        <v>9</v>
      </c>
      <c r="CH117" s="113">
        <f t="shared" si="141"/>
        <v>10</v>
      </c>
      <c r="CI117" s="113">
        <f t="shared" si="141"/>
        <v>11</v>
      </c>
      <c r="CJ117" s="113">
        <f t="shared" si="141"/>
        <v>12</v>
      </c>
      <c r="CX117" s="88"/>
      <c r="CY117" s="88"/>
      <c r="CZ117" s="88"/>
      <c r="DA117" s="88"/>
      <c r="DB117" s="88"/>
      <c r="DC117" s="40"/>
      <c r="DD117" s="88"/>
    </row>
    <row r="118" spans="1:108" ht="13.8" thickBot="1" x14ac:dyDescent="0.3">
      <c r="A118" s="487">
        <v>0</v>
      </c>
      <c r="B118" s="307">
        <v>0</v>
      </c>
      <c r="C118" s="309" t="s">
        <v>213</v>
      </c>
      <c r="D118" s="308" t="s">
        <v>546</v>
      </c>
      <c r="E118" s="310" t="s">
        <v>422</v>
      </c>
      <c r="F118" s="311">
        <v>3500</v>
      </c>
      <c r="G118" s="311">
        <v>30000</v>
      </c>
      <c r="H118" s="312">
        <v>800000</v>
      </c>
      <c r="I118" s="313">
        <f t="shared" si="134"/>
        <v>0</v>
      </c>
      <c r="J118" s="314">
        <f t="shared" si="127"/>
        <v>0</v>
      </c>
      <c r="K118" s="139">
        <f t="shared" si="138"/>
        <v>0</v>
      </c>
      <c r="L118" s="133">
        <f t="shared" si="81"/>
        <v>0</v>
      </c>
      <c r="M118" s="80">
        <f t="shared" si="142"/>
        <v>0</v>
      </c>
      <c r="N118" s="319">
        <f t="shared" si="135"/>
        <v>0</v>
      </c>
      <c r="O118" s="320">
        <f t="shared" si="140"/>
        <v>0</v>
      </c>
      <c r="P118" s="320">
        <f t="shared" si="140"/>
        <v>0</v>
      </c>
      <c r="Q118" s="321">
        <f t="shared" si="137"/>
        <v>5</v>
      </c>
      <c r="R118"/>
      <c r="S118" s="424">
        <f t="shared" si="129"/>
        <v>0</v>
      </c>
      <c r="T118" s="77">
        <f t="shared" si="130"/>
        <v>0</v>
      </c>
      <c r="U118" s="77">
        <f t="shared" si="82"/>
        <v>0</v>
      </c>
      <c r="V118" s="75">
        <f>'Project description'!$I$6</f>
        <v>1.79</v>
      </c>
      <c r="W118" s="75">
        <f>VLOOKUP(C118,'Project description'!$H$21:$I$24,2,0)</f>
        <v>40000</v>
      </c>
      <c r="X118" s="74">
        <f t="shared" si="131"/>
        <v>0</v>
      </c>
      <c r="Y118" s="144">
        <f t="shared" si="83"/>
        <v>0</v>
      </c>
      <c r="Z118" s="76">
        <f t="shared" si="84"/>
        <v>0</v>
      </c>
      <c r="AA118" s="76">
        <f t="shared" si="84"/>
        <v>0</v>
      </c>
      <c r="AB118" s="76">
        <f t="shared" si="84"/>
        <v>0</v>
      </c>
      <c r="AC118" s="66">
        <f t="shared" si="85"/>
        <v>0</v>
      </c>
      <c r="AD118" s="67" t="str">
        <f t="shared" si="86"/>
        <v>AccelReached</v>
      </c>
      <c r="AE118" s="66">
        <f t="shared" si="87"/>
        <v>0</v>
      </c>
      <c r="AF118" s="68">
        <f t="shared" si="88"/>
        <v>0</v>
      </c>
      <c r="AG118" s="61">
        <f t="shared" si="89"/>
        <v>0</v>
      </c>
      <c r="AH118" s="62">
        <f t="shared" si="90"/>
        <v>0</v>
      </c>
      <c r="AI118" s="61">
        <f t="shared" si="91"/>
        <v>0</v>
      </c>
      <c r="AJ118" s="61">
        <f t="shared" si="92"/>
        <v>0</v>
      </c>
      <c r="AK118" s="69" t="str">
        <f t="shared" si="93"/>
        <v>AccelLimited</v>
      </c>
      <c r="AL118" s="61">
        <f t="shared" si="94"/>
        <v>0</v>
      </c>
      <c r="AM118" s="71">
        <f t="shared" si="95"/>
        <v>0</v>
      </c>
      <c r="AN118" s="64">
        <f t="shared" si="96"/>
        <v>0</v>
      </c>
      <c r="AO118" s="72">
        <f t="shared" si="97"/>
        <v>0</v>
      </c>
      <c r="AP118" s="79">
        <f t="shared" si="98"/>
        <v>0</v>
      </c>
      <c r="AQ118" s="76">
        <f t="shared" si="99"/>
        <v>0</v>
      </c>
      <c r="AR118"/>
      <c r="AS118" s="115">
        <v>0</v>
      </c>
      <c r="AT118"/>
      <c r="AU118"/>
      <c r="AV118" s="118">
        <f t="shared" si="136"/>
        <v>5</v>
      </c>
      <c r="AW118" s="117">
        <f t="shared" si="100"/>
        <v>0</v>
      </c>
      <c r="AX118" s="113">
        <f t="shared" si="101"/>
        <v>0</v>
      </c>
      <c r="AY118" s="113">
        <f t="shared" si="102"/>
        <v>0</v>
      </c>
      <c r="AZ118" s="118">
        <f t="shared" si="103"/>
        <v>5</v>
      </c>
      <c r="BA118" s="114">
        <f t="shared" si="104"/>
        <v>0</v>
      </c>
      <c r="BB118" s="113">
        <f t="shared" si="105"/>
        <v>0</v>
      </c>
      <c r="BC118" s="113">
        <f t="shared" si="106"/>
        <v>0</v>
      </c>
      <c r="BD118" s="118">
        <f t="shared" si="107"/>
        <v>5</v>
      </c>
      <c r="BE118" s="117">
        <f t="shared" si="108"/>
        <v>0</v>
      </c>
      <c r="BF118" s="113">
        <f t="shared" si="109"/>
        <v>0</v>
      </c>
      <c r="BG118" s="113">
        <f t="shared" si="110"/>
        <v>0</v>
      </c>
      <c r="BH118" s="118">
        <f t="shared" si="111"/>
        <v>5</v>
      </c>
      <c r="BI118" s="117">
        <f t="shared" si="112"/>
        <v>0</v>
      </c>
      <c r="BJ118" s="113">
        <f t="shared" si="113"/>
        <v>0</v>
      </c>
      <c r="BK118" s="113">
        <f t="shared" si="113"/>
        <v>0</v>
      </c>
      <c r="BL118" s="118">
        <f t="shared" si="114"/>
        <v>5</v>
      </c>
      <c r="BM118" s="117">
        <f t="shared" si="115"/>
        <v>0</v>
      </c>
      <c r="BN118" s="113">
        <f t="shared" si="116"/>
        <v>0</v>
      </c>
      <c r="BO118" s="113">
        <f t="shared" si="117"/>
        <v>0</v>
      </c>
      <c r="BP118" s="118">
        <f t="shared" si="118"/>
        <v>5</v>
      </c>
      <c r="BQ118" s="117">
        <f t="shared" si="119"/>
        <v>0</v>
      </c>
      <c r="BR118" s="113">
        <f t="shared" si="120"/>
        <v>0</v>
      </c>
      <c r="BS118" s="113">
        <f t="shared" si="121"/>
        <v>0</v>
      </c>
      <c r="BT118" s="118">
        <f t="shared" si="122"/>
        <v>5</v>
      </c>
      <c r="BU118" s="117">
        <f t="shared" si="123"/>
        <v>0</v>
      </c>
      <c r="BV118" s="113">
        <f t="shared" si="124"/>
        <v>0</v>
      </c>
      <c r="BW118" s="113">
        <f t="shared" si="125"/>
        <v>0</v>
      </c>
      <c r="BX118" s="118">
        <f t="shared" si="126"/>
        <v>5</v>
      </c>
      <c r="BY118"/>
      <c r="BZ118"/>
      <c r="CA118" s="114">
        <f t="shared" si="132"/>
        <v>5</v>
      </c>
      <c r="CB118" s="114">
        <f t="shared" si="133"/>
        <v>0</v>
      </c>
      <c r="CC118" s="114">
        <f t="shared" si="133"/>
        <v>0</v>
      </c>
      <c r="CD118" s="114">
        <f t="shared" si="133"/>
        <v>0</v>
      </c>
      <c r="CE118" s="114"/>
      <c r="CF118" s="114">
        <v>14</v>
      </c>
      <c r="CG118" s="113">
        <v>13</v>
      </c>
      <c r="CH118" s="113">
        <f t="shared" si="141"/>
        <v>14</v>
      </c>
      <c r="CI118" s="113">
        <f t="shared" si="141"/>
        <v>15</v>
      </c>
      <c r="CJ118" s="113">
        <f t="shared" si="141"/>
        <v>16</v>
      </c>
      <c r="CX118" s="88"/>
      <c r="CY118" s="88"/>
      <c r="CZ118" s="88"/>
      <c r="DA118" s="88"/>
      <c r="DB118" s="88"/>
      <c r="DC118" s="40"/>
      <c r="DD118" s="88"/>
    </row>
    <row r="119" spans="1:108" ht="13.8" thickBot="1" x14ac:dyDescent="0.3">
      <c r="A119" s="257">
        <v>0</v>
      </c>
      <c r="B119" s="41">
        <v>0</v>
      </c>
      <c r="C119" s="98" t="s">
        <v>213</v>
      </c>
      <c r="D119" s="171" t="s">
        <v>546</v>
      </c>
      <c r="E119" s="137" t="s">
        <v>422</v>
      </c>
      <c r="F119" s="132">
        <v>3500</v>
      </c>
      <c r="G119" s="132">
        <v>30000</v>
      </c>
      <c r="H119" s="148">
        <v>800000</v>
      </c>
      <c r="I119" s="151">
        <f t="shared" si="134"/>
        <v>0</v>
      </c>
      <c r="J119" s="139">
        <f t="shared" si="127"/>
        <v>0</v>
      </c>
      <c r="K119" s="139">
        <f t="shared" si="138"/>
        <v>0</v>
      </c>
      <c r="L119" s="133">
        <f t="shared" si="81"/>
        <v>0</v>
      </c>
      <c r="M119" s="80">
        <f t="shared" si="142"/>
        <v>0</v>
      </c>
      <c r="N119" s="322">
        <f t="shared" si="135"/>
        <v>0</v>
      </c>
      <c r="O119" s="323">
        <f t="shared" si="140"/>
        <v>0</v>
      </c>
      <c r="P119" s="323">
        <f t="shared" si="140"/>
        <v>0</v>
      </c>
      <c r="Q119" s="324">
        <f t="shared" si="137"/>
        <v>5</v>
      </c>
      <c r="R119"/>
      <c r="S119" s="424">
        <f t="shared" si="129"/>
        <v>0</v>
      </c>
      <c r="T119" s="77">
        <f t="shared" si="130"/>
        <v>0</v>
      </c>
      <c r="U119" s="77">
        <f t="shared" si="82"/>
        <v>0</v>
      </c>
      <c r="V119" s="75">
        <f>'Project description'!$I$6</f>
        <v>1.79</v>
      </c>
      <c r="W119" s="75">
        <f>VLOOKUP(C119,'Project description'!$H$21:$I$24,2,0)</f>
        <v>40000</v>
      </c>
      <c r="X119" s="74">
        <f t="shared" si="131"/>
        <v>0</v>
      </c>
      <c r="Y119" s="144">
        <f t="shared" si="83"/>
        <v>0</v>
      </c>
      <c r="Z119" s="76">
        <f t="shared" si="84"/>
        <v>0</v>
      </c>
      <c r="AA119" s="76">
        <f t="shared" si="84"/>
        <v>0</v>
      </c>
      <c r="AB119" s="76">
        <f t="shared" si="84"/>
        <v>0</v>
      </c>
      <c r="AC119" s="66">
        <f t="shared" si="85"/>
        <v>0</v>
      </c>
      <c r="AD119" s="67" t="str">
        <f t="shared" si="86"/>
        <v>AccelReached</v>
      </c>
      <c r="AE119" s="66">
        <f t="shared" si="87"/>
        <v>0</v>
      </c>
      <c r="AF119" s="68">
        <f t="shared" si="88"/>
        <v>0</v>
      </c>
      <c r="AG119" s="61">
        <f t="shared" si="89"/>
        <v>0</v>
      </c>
      <c r="AH119" s="62">
        <f t="shared" si="90"/>
        <v>0</v>
      </c>
      <c r="AI119" s="61">
        <f t="shared" si="91"/>
        <v>0</v>
      </c>
      <c r="AJ119" s="61">
        <f t="shared" si="92"/>
        <v>0</v>
      </c>
      <c r="AK119" s="69" t="str">
        <f t="shared" si="93"/>
        <v>AccelLimited</v>
      </c>
      <c r="AL119" s="61">
        <f t="shared" si="94"/>
        <v>0</v>
      </c>
      <c r="AM119" s="71">
        <f t="shared" si="95"/>
        <v>0</v>
      </c>
      <c r="AN119" s="64">
        <f t="shared" si="96"/>
        <v>0</v>
      </c>
      <c r="AO119" s="72">
        <f t="shared" si="97"/>
        <v>0</v>
      </c>
      <c r="AP119" s="79">
        <f t="shared" si="98"/>
        <v>0</v>
      </c>
      <c r="AQ119" s="76">
        <f t="shared" si="99"/>
        <v>0</v>
      </c>
      <c r="AR119"/>
      <c r="AS119" s="115">
        <v>0</v>
      </c>
      <c r="AT119"/>
      <c r="AU119"/>
      <c r="AV119" s="118">
        <f t="shared" si="136"/>
        <v>5</v>
      </c>
      <c r="AW119" s="117">
        <f t="shared" si="100"/>
        <v>0</v>
      </c>
      <c r="AX119" s="113">
        <f t="shared" si="101"/>
        <v>0</v>
      </c>
      <c r="AY119" s="113">
        <f t="shared" si="102"/>
        <v>0</v>
      </c>
      <c r="AZ119" s="118">
        <f t="shared" si="103"/>
        <v>5</v>
      </c>
      <c r="BA119" s="114">
        <f t="shared" si="104"/>
        <v>0</v>
      </c>
      <c r="BB119" s="113">
        <f t="shared" si="105"/>
        <v>0</v>
      </c>
      <c r="BC119" s="113">
        <f t="shared" si="106"/>
        <v>0</v>
      </c>
      <c r="BD119" s="118">
        <f t="shared" si="107"/>
        <v>5</v>
      </c>
      <c r="BE119" s="117">
        <f t="shared" si="108"/>
        <v>0</v>
      </c>
      <c r="BF119" s="113">
        <f t="shared" si="109"/>
        <v>0</v>
      </c>
      <c r="BG119" s="113">
        <f t="shared" si="110"/>
        <v>0</v>
      </c>
      <c r="BH119" s="118">
        <f t="shared" si="111"/>
        <v>5</v>
      </c>
      <c r="BI119" s="117">
        <f t="shared" si="112"/>
        <v>0</v>
      </c>
      <c r="BJ119" s="113">
        <f t="shared" si="113"/>
        <v>0</v>
      </c>
      <c r="BK119" s="113">
        <f t="shared" si="113"/>
        <v>0</v>
      </c>
      <c r="BL119" s="118">
        <f t="shared" si="114"/>
        <v>5</v>
      </c>
      <c r="BM119" s="117">
        <f t="shared" si="115"/>
        <v>0</v>
      </c>
      <c r="BN119" s="113">
        <f t="shared" si="116"/>
        <v>0</v>
      </c>
      <c r="BO119" s="113">
        <f t="shared" si="117"/>
        <v>0</v>
      </c>
      <c r="BP119" s="118">
        <f t="shared" si="118"/>
        <v>5</v>
      </c>
      <c r="BQ119" s="117">
        <f t="shared" si="119"/>
        <v>0</v>
      </c>
      <c r="BR119" s="113">
        <f t="shared" si="120"/>
        <v>0</v>
      </c>
      <c r="BS119" s="113">
        <f t="shared" si="121"/>
        <v>0</v>
      </c>
      <c r="BT119" s="118">
        <f t="shared" si="122"/>
        <v>5</v>
      </c>
      <c r="BU119" s="117">
        <f t="shared" si="123"/>
        <v>0</v>
      </c>
      <c r="BV119" s="113">
        <f t="shared" si="124"/>
        <v>0</v>
      </c>
      <c r="BW119" s="113">
        <f t="shared" si="125"/>
        <v>0</v>
      </c>
      <c r="BX119" s="118">
        <f t="shared" si="126"/>
        <v>5</v>
      </c>
      <c r="BY119"/>
      <c r="BZ119"/>
      <c r="CA119" s="114">
        <f t="shared" si="132"/>
        <v>5</v>
      </c>
      <c r="CB119" s="114">
        <f t="shared" si="133"/>
        <v>0</v>
      </c>
      <c r="CC119" s="114">
        <f t="shared" si="133"/>
        <v>0</v>
      </c>
      <c r="CD119" s="114">
        <f t="shared" si="133"/>
        <v>0</v>
      </c>
      <c r="CE119" s="114"/>
      <c r="CF119" s="114">
        <v>14</v>
      </c>
      <c r="CG119" s="113">
        <v>17</v>
      </c>
      <c r="CH119" s="113">
        <f t="shared" si="141"/>
        <v>18</v>
      </c>
      <c r="CI119" s="113">
        <f t="shared" si="141"/>
        <v>19</v>
      </c>
      <c r="CJ119" s="113">
        <f t="shared" si="141"/>
        <v>20</v>
      </c>
      <c r="CX119" s="88"/>
      <c r="CY119" s="88"/>
      <c r="CZ119" s="88"/>
      <c r="DA119" s="88"/>
      <c r="DB119" s="88"/>
      <c r="DC119" s="40"/>
      <c r="DD119" s="88"/>
    </row>
    <row r="120" spans="1:108" x14ac:dyDescent="0.25">
      <c r="A120" s="487">
        <v>0</v>
      </c>
      <c r="B120" s="307">
        <v>1</v>
      </c>
      <c r="C120" s="309" t="s">
        <v>213</v>
      </c>
      <c r="D120" s="308" t="s">
        <v>546</v>
      </c>
      <c r="E120" s="310" t="s">
        <v>422</v>
      </c>
      <c r="F120" s="311">
        <v>3500</v>
      </c>
      <c r="G120" s="311">
        <v>30000</v>
      </c>
      <c r="H120" s="312">
        <v>800000</v>
      </c>
      <c r="I120" s="313">
        <f t="shared" si="134"/>
        <v>0</v>
      </c>
      <c r="J120" s="314">
        <f t="shared" si="127"/>
        <v>0</v>
      </c>
      <c r="K120" s="139">
        <f t="shared" si="138"/>
        <v>0</v>
      </c>
      <c r="L120" s="133">
        <f t="shared" si="81"/>
        <v>0</v>
      </c>
      <c r="M120" s="80">
        <f t="shared" si="142"/>
        <v>0</v>
      </c>
      <c r="N120" s="319">
        <f t="shared" si="135"/>
        <v>0</v>
      </c>
      <c r="O120" s="320">
        <f t="shared" si="140"/>
        <v>0</v>
      </c>
      <c r="P120" s="320">
        <f t="shared" si="140"/>
        <v>0</v>
      </c>
      <c r="Q120" s="321">
        <f t="shared" si="137"/>
        <v>5</v>
      </c>
      <c r="R120"/>
      <c r="S120" s="424">
        <f t="shared" si="129"/>
        <v>0</v>
      </c>
      <c r="T120" s="77">
        <f t="shared" si="130"/>
        <v>0</v>
      </c>
      <c r="U120" s="77">
        <f t="shared" si="82"/>
        <v>0</v>
      </c>
      <c r="V120" s="75">
        <f>'Project description'!$I$6</f>
        <v>1.79</v>
      </c>
      <c r="W120" s="75">
        <f>VLOOKUP(C120,'Project description'!$H$21:$I$24,2,0)</f>
        <v>40000</v>
      </c>
      <c r="X120" s="74">
        <f t="shared" si="131"/>
        <v>0</v>
      </c>
      <c r="Y120" s="144">
        <f t="shared" si="83"/>
        <v>0</v>
      </c>
      <c r="Z120" s="76">
        <f t="shared" si="84"/>
        <v>0</v>
      </c>
      <c r="AA120" s="76">
        <f t="shared" si="84"/>
        <v>0</v>
      </c>
      <c r="AB120" s="76">
        <f t="shared" si="84"/>
        <v>0</v>
      </c>
      <c r="AC120" s="66">
        <f t="shared" si="85"/>
        <v>0</v>
      </c>
      <c r="AD120" s="67" t="str">
        <f t="shared" si="86"/>
        <v>AccelReached</v>
      </c>
      <c r="AE120" s="66">
        <f t="shared" si="87"/>
        <v>0</v>
      </c>
      <c r="AF120" s="68">
        <f t="shared" si="88"/>
        <v>0</v>
      </c>
      <c r="AG120" s="61">
        <f t="shared" si="89"/>
        <v>0</v>
      </c>
      <c r="AH120" s="62">
        <f t="shared" si="90"/>
        <v>0</v>
      </c>
      <c r="AI120" s="61">
        <f t="shared" si="91"/>
        <v>0</v>
      </c>
      <c r="AJ120" s="61">
        <f t="shared" si="92"/>
        <v>0</v>
      </c>
      <c r="AK120" s="69" t="str">
        <f t="shared" si="93"/>
        <v>AccelLimited</v>
      </c>
      <c r="AL120" s="61">
        <f t="shared" si="94"/>
        <v>0</v>
      </c>
      <c r="AM120" s="71">
        <f t="shared" si="95"/>
        <v>0</v>
      </c>
      <c r="AN120" s="64">
        <f t="shared" si="96"/>
        <v>0</v>
      </c>
      <c r="AO120" s="72">
        <f t="shared" si="97"/>
        <v>0</v>
      </c>
      <c r="AP120" s="79">
        <f t="shared" si="98"/>
        <v>0</v>
      </c>
      <c r="AQ120" s="76">
        <f t="shared" si="99"/>
        <v>0</v>
      </c>
      <c r="AR120"/>
      <c r="AS120" s="115">
        <v>0</v>
      </c>
      <c r="AT120"/>
      <c r="AU120"/>
      <c r="AV120" s="118">
        <f t="shared" si="136"/>
        <v>5</v>
      </c>
      <c r="AW120" s="117">
        <f t="shared" si="100"/>
        <v>0</v>
      </c>
      <c r="AX120" s="113">
        <f t="shared" si="101"/>
        <v>0</v>
      </c>
      <c r="AY120" s="113">
        <f t="shared" si="102"/>
        <v>0</v>
      </c>
      <c r="AZ120" s="118">
        <f t="shared" si="103"/>
        <v>5</v>
      </c>
      <c r="BA120" s="114">
        <f t="shared" si="104"/>
        <v>0</v>
      </c>
      <c r="BB120" s="113">
        <f t="shared" si="105"/>
        <v>0</v>
      </c>
      <c r="BC120" s="113">
        <f t="shared" si="106"/>
        <v>0</v>
      </c>
      <c r="BD120" s="118">
        <f t="shared" si="107"/>
        <v>5</v>
      </c>
      <c r="BE120" s="117">
        <f t="shared" si="108"/>
        <v>0</v>
      </c>
      <c r="BF120" s="113">
        <f t="shared" si="109"/>
        <v>0</v>
      </c>
      <c r="BG120" s="113">
        <f t="shared" si="110"/>
        <v>0</v>
      </c>
      <c r="BH120" s="118">
        <f t="shared" si="111"/>
        <v>5</v>
      </c>
      <c r="BI120" s="117">
        <f t="shared" si="112"/>
        <v>0</v>
      </c>
      <c r="BJ120" s="113">
        <f t="shared" si="113"/>
        <v>0</v>
      </c>
      <c r="BK120" s="113">
        <f t="shared" si="113"/>
        <v>0</v>
      </c>
      <c r="BL120" s="118">
        <f t="shared" si="114"/>
        <v>5</v>
      </c>
      <c r="BM120" s="117">
        <f t="shared" si="115"/>
        <v>0</v>
      </c>
      <c r="BN120" s="113">
        <f t="shared" si="116"/>
        <v>0</v>
      </c>
      <c r="BO120" s="113">
        <f t="shared" si="117"/>
        <v>0</v>
      </c>
      <c r="BP120" s="118">
        <f t="shared" si="118"/>
        <v>5</v>
      </c>
      <c r="BQ120" s="117">
        <f t="shared" si="119"/>
        <v>0</v>
      </c>
      <c r="BR120" s="113">
        <f t="shared" si="120"/>
        <v>0</v>
      </c>
      <c r="BS120" s="113">
        <f t="shared" si="121"/>
        <v>0</v>
      </c>
      <c r="BT120" s="118">
        <f t="shared" si="122"/>
        <v>5</v>
      </c>
      <c r="BU120" s="117">
        <f t="shared" si="123"/>
        <v>0</v>
      </c>
      <c r="BV120" s="113">
        <f t="shared" si="124"/>
        <v>0</v>
      </c>
      <c r="BW120" s="113">
        <f t="shared" si="125"/>
        <v>0</v>
      </c>
      <c r="BX120" s="118">
        <f t="shared" si="126"/>
        <v>5</v>
      </c>
      <c r="BY120"/>
      <c r="BZ120"/>
      <c r="CA120" s="114">
        <f t="shared" si="132"/>
        <v>5</v>
      </c>
      <c r="CB120" s="114">
        <f t="shared" si="133"/>
        <v>0</v>
      </c>
      <c r="CC120" s="114">
        <f t="shared" si="133"/>
        <v>0</v>
      </c>
      <c r="CD120" s="114">
        <f t="shared" si="133"/>
        <v>0</v>
      </c>
      <c r="CE120" s="114"/>
      <c r="CF120" s="114">
        <v>14</v>
      </c>
      <c r="CG120" s="113">
        <v>21</v>
      </c>
      <c r="CH120" s="113">
        <f t="shared" si="141"/>
        <v>22</v>
      </c>
      <c r="CI120" s="113">
        <f t="shared" si="141"/>
        <v>23</v>
      </c>
      <c r="CJ120" s="113">
        <f t="shared" si="141"/>
        <v>24</v>
      </c>
      <c r="CX120" s="88"/>
      <c r="CY120" s="88"/>
      <c r="CZ120" s="88"/>
      <c r="DA120" s="88"/>
      <c r="DB120" s="88"/>
      <c r="DC120" s="40"/>
      <c r="DD120" s="88"/>
    </row>
    <row r="121" spans="1:108" x14ac:dyDescent="0.25"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440"/>
      <c r="AE121" s="440"/>
      <c r="AF121" s="440"/>
      <c r="AG121" s="440"/>
      <c r="AH121" s="440"/>
      <c r="AI121" s="440"/>
      <c r="AJ121" s="440"/>
      <c r="AK121" s="440"/>
      <c r="AL121" s="440"/>
      <c r="AM121" s="440"/>
      <c r="AN121" s="440"/>
      <c r="AO121" s="440"/>
      <c r="AP121" s="440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 s="114">
        <f t="shared" si="132"/>
        <v>5</v>
      </c>
      <c r="CB121" s="114">
        <f t="shared" si="133"/>
        <v>0</v>
      </c>
      <c r="CC121" s="114">
        <f t="shared" si="133"/>
        <v>0</v>
      </c>
      <c r="CD121" s="114">
        <f t="shared" si="133"/>
        <v>0</v>
      </c>
      <c r="CE121" s="114"/>
      <c r="CF121" s="114">
        <v>14</v>
      </c>
      <c r="CG121" s="113">
        <v>25</v>
      </c>
      <c r="CH121" s="113">
        <f t="shared" si="141"/>
        <v>26</v>
      </c>
      <c r="CI121" s="113">
        <f t="shared" si="141"/>
        <v>27</v>
      </c>
      <c r="CJ121" s="113">
        <f t="shared" si="141"/>
        <v>28</v>
      </c>
      <c r="CX121" s="88"/>
      <c r="CY121" s="88"/>
      <c r="CZ121" s="88"/>
      <c r="DA121" s="88"/>
      <c r="DB121" s="88"/>
      <c r="DC121" s="42"/>
      <c r="DD121" s="88"/>
    </row>
    <row r="122" spans="1:108" x14ac:dyDescent="0.25"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440"/>
      <c r="AE122" s="440"/>
      <c r="AF122" s="440"/>
      <c r="AG122" s="440"/>
      <c r="AH122" s="440"/>
      <c r="AI122" s="440"/>
      <c r="AJ122" s="440"/>
      <c r="AK122" s="440"/>
      <c r="AL122" s="440"/>
      <c r="AM122" s="440"/>
      <c r="AN122" s="440"/>
      <c r="AO122" s="440"/>
      <c r="AP122" s="440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 s="114"/>
      <c r="CB122" s="114"/>
      <c r="CC122" s="114"/>
      <c r="CD122" s="114"/>
      <c r="CE122" s="114"/>
      <c r="CF122" s="114"/>
      <c r="CG122" s="113"/>
      <c r="CH122" s="113"/>
      <c r="CI122" s="113"/>
      <c r="CJ122" s="113"/>
      <c r="CX122" s="88"/>
      <c r="CY122" s="88"/>
      <c r="CZ122" s="88"/>
      <c r="DA122" s="88"/>
      <c r="DB122" s="88"/>
      <c r="DC122" s="42"/>
      <c r="DD122" s="88"/>
    </row>
    <row r="123" spans="1:108" x14ac:dyDescent="0.25"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440"/>
      <c r="AE123" s="440"/>
      <c r="AF123" s="440"/>
      <c r="AG123" s="440"/>
      <c r="AH123" s="440"/>
      <c r="AI123" s="440"/>
      <c r="AJ123" s="440"/>
      <c r="AK123" s="440"/>
      <c r="AL123" s="440"/>
      <c r="AM123" s="440"/>
      <c r="AN123" s="440"/>
      <c r="AO123" s="440"/>
      <c r="AP123" s="440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 s="114">
        <f t="shared" si="132"/>
        <v>5</v>
      </c>
      <c r="CB123" s="114">
        <f t="shared" si="133"/>
        <v>0</v>
      </c>
      <c r="CC123" s="114">
        <f t="shared" si="133"/>
        <v>0</v>
      </c>
      <c r="CD123" s="114">
        <f t="shared" si="133"/>
        <v>0</v>
      </c>
      <c r="CE123" s="114"/>
      <c r="CF123" s="114">
        <v>14</v>
      </c>
      <c r="CG123" s="113">
        <v>29</v>
      </c>
      <c r="CH123" s="113">
        <f t="shared" si="141"/>
        <v>30</v>
      </c>
      <c r="CI123" s="113">
        <f t="shared" si="141"/>
        <v>31</v>
      </c>
      <c r="CJ123" s="113">
        <f t="shared" si="141"/>
        <v>32</v>
      </c>
      <c r="CX123" s="88"/>
      <c r="CY123" s="88"/>
      <c r="CZ123" s="88"/>
      <c r="DA123" s="88"/>
      <c r="DB123" s="88"/>
      <c r="DC123" s="40"/>
      <c r="DD123" s="88"/>
    </row>
    <row r="124" spans="1:108" x14ac:dyDescent="0.25"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440"/>
      <c r="AE124" s="440"/>
      <c r="AF124" s="440"/>
      <c r="AG124" s="440"/>
      <c r="AH124" s="440"/>
      <c r="AI124" s="440"/>
      <c r="AJ124" s="440"/>
      <c r="AK124" s="440"/>
      <c r="AL124" s="440"/>
      <c r="AM124" s="440"/>
      <c r="AN124" s="440"/>
      <c r="AO124" s="440"/>
      <c r="AP124" s="440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 s="114">
        <f t="shared" si="132"/>
        <v>5</v>
      </c>
      <c r="CB124" s="114">
        <f t="shared" si="133"/>
        <v>0</v>
      </c>
      <c r="CC124" s="114">
        <f t="shared" si="133"/>
        <v>0</v>
      </c>
      <c r="CD124" s="114">
        <f t="shared" si="133"/>
        <v>0</v>
      </c>
      <c r="CE124" s="114"/>
      <c r="CF124" s="114">
        <v>15</v>
      </c>
      <c r="CG124" s="113">
        <v>1</v>
      </c>
      <c r="CH124" s="113">
        <f t="shared" si="141"/>
        <v>2</v>
      </c>
      <c r="CI124" s="113">
        <f t="shared" si="141"/>
        <v>3</v>
      </c>
      <c r="CJ124" s="113">
        <f t="shared" si="141"/>
        <v>4</v>
      </c>
      <c r="CX124" s="88"/>
      <c r="CY124" s="88"/>
      <c r="CZ124" s="88"/>
      <c r="DA124" s="88"/>
      <c r="DB124" s="88"/>
      <c r="DC124" s="42"/>
      <c r="DD124" s="88"/>
    </row>
    <row r="125" spans="1:108" x14ac:dyDescent="0.25"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 s="114">
        <f t="shared" si="132"/>
        <v>5</v>
      </c>
      <c r="CB125" s="114">
        <f t="shared" si="133"/>
        <v>0</v>
      </c>
      <c r="CC125" s="114">
        <f t="shared" si="133"/>
        <v>0</v>
      </c>
      <c r="CD125" s="114">
        <f t="shared" si="133"/>
        <v>0</v>
      </c>
      <c r="CE125" s="114"/>
      <c r="CF125" s="114">
        <v>15</v>
      </c>
      <c r="CG125" s="113">
        <v>5</v>
      </c>
      <c r="CH125" s="113">
        <f t="shared" ref="CH125:CJ145" si="143">CG125+1</f>
        <v>6</v>
      </c>
      <c r="CI125" s="113">
        <f t="shared" si="143"/>
        <v>7</v>
      </c>
      <c r="CJ125" s="113">
        <f t="shared" si="143"/>
        <v>8</v>
      </c>
      <c r="CX125" s="88"/>
      <c r="CY125" s="88"/>
      <c r="CZ125" s="88"/>
      <c r="DA125" s="88"/>
      <c r="DB125" s="88"/>
      <c r="DC125" s="40"/>
      <c r="DD125" s="88"/>
    </row>
    <row r="126" spans="1:108" x14ac:dyDescent="0.25"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 s="114">
        <f t="shared" si="132"/>
        <v>5</v>
      </c>
      <c r="CB126" s="114">
        <f t="shared" si="133"/>
        <v>0</v>
      </c>
      <c r="CC126" s="114">
        <f t="shared" si="133"/>
        <v>0</v>
      </c>
      <c r="CD126" s="114">
        <f t="shared" si="133"/>
        <v>0</v>
      </c>
      <c r="CE126" s="114"/>
      <c r="CF126" s="114">
        <v>15</v>
      </c>
      <c r="CG126" s="113">
        <v>9</v>
      </c>
      <c r="CH126" s="113">
        <f t="shared" si="143"/>
        <v>10</v>
      </c>
      <c r="CI126" s="113">
        <f t="shared" si="143"/>
        <v>11</v>
      </c>
      <c r="CJ126" s="113">
        <f t="shared" si="143"/>
        <v>12</v>
      </c>
      <c r="CX126" s="88"/>
      <c r="CY126" s="88"/>
      <c r="CZ126" s="88"/>
      <c r="DA126" s="88"/>
      <c r="DB126" s="88"/>
      <c r="DC126" s="42"/>
      <c r="DD126" s="88"/>
    </row>
    <row r="127" spans="1:108" x14ac:dyDescent="0.25"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 s="114">
        <f t="shared" si="132"/>
        <v>5</v>
      </c>
      <c r="CB127" s="114">
        <f t="shared" si="133"/>
        <v>0</v>
      </c>
      <c r="CC127" s="114">
        <f t="shared" si="133"/>
        <v>0</v>
      </c>
      <c r="CD127" s="114">
        <f t="shared" si="133"/>
        <v>0</v>
      </c>
      <c r="CE127" s="114"/>
      <c r="CF127" s="114">
        <v>15</v>
      </c>
      <c r="CG127" s="113">
        <v>13</v>
      </c>
      <c r="CH127" s="113">
        <f t="shared" si="143"/>
        <v>14</v>
      </c>
      <c r="CI127" s="113">
        <f t="shared" si="143"/>
        <v>15</v>
      </c>
      <c r="CJ127" s="113">
        <f t="shared" si="143"/>
        <v>16</v>
      </c>
      <c r="CX127" s="88"/>
      <c r="CY127" s="88"/>
      <c r="CZ127" s="88"/>
      <c r="DA127" s="88"/>
      <c r="DB127" s="88"/>
      <c r="DC127" s="40"/>
      <c r="DD127" s="88"/>
    </row>
    <row r="128" spans="1:108" x14ac:dyDescent="0.25"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 s="114">
        <f t="shared" si="132"/>
        <v>5</v>
      </c>
      <c r="CB128" s="114">
        <f t="shared" si="133"/>
        <v>0</v>
      </c>
      <c r="CC128" s="114">
        <f t="shared" si="133"/>
        <v>0</v>
      </c>
      <c r="CD128" s="114">
        <f t="shared" si="133"/>
        <v>0</v>
      </c>
      <c r="CE128" s="114"/>
      <c r="CF128" s="114">
        <v>15</v>
      </c>
      <c r="CG128" s="113">
        <v>17</v>
      </c>
      <c r="CH128" s="113">
        <f t="shared" si="143"/>
        <v>18</v>
      </c>
      <c r="CI128" s="113">
        <f t="shared" si="143"/>
        <v>19</v>
      </c>
      <c r="CJ128" s="113">
        <f t="shared" si="143"/>
        <v>20</v>
      </c>
      <c r="CX128" s="88"/>
      <c r="CY128" s="88"/>
      <c r="CZ128" s="88"/>
      <c r="DA128" s="88"/>
      <c r="DB128" s="88"/>
      <c r="DC128" s="42"/>
      <c r="DD128" s="88"/>
    </row>
    <row r="129" spans="9:108" x14ac:dyDescent="0.25"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 s="114">
        <f t="shared" si="132"/>
        <v>5</v>
      </c>
      <c r="CB129" s="114">
        <f t="shared" si="133"/>
        <v>0</v>
      </c>
      <c r="CC129" s="114">
        <f t="shared" si="133"/>
        <v>0</v>
      </c>
      <c r="CD129" s="114">
        <f t="shared" si="133"/>
        <v>0</v>
      </c>
      <c r="CE129" s="114"/>
      <c r="CF129" s="114">
        <v>15</v>
      </c>
      <c r="CG129" s="113">
        <v>21</v>
      </c>
      <c r="CH129" s="113">
        <f t="shared" si="143"/>
        <v>22</v>
      </c>
      <c r="CI129" s="113">
        <f t="shared" si="143"/>
        <v>23</v>
      </c>
      <c r="CJ129" s="113">
        <f t="shared" si="143"/>
        <v>24</v>
      </c>
      <c r="CX129" s="88"/>
      <c r="CY129" s="88"/>
      <c r="CZ129" s="88"/>
      <c r="DA129" s="88"/>
      <c r="DB129" s="88"/>
      <c r="DC129" s="40"/>
      <c r="DD129" s="88"/>
    </row>
    <row r="130" spans="9:108" x14ac:dyDescent="0.25"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 s="114">
        <f t="shared" si="132"/>
        <v>5</v>
      </c>
      <c r="CB130" s="114">
        <f t="shared" si="133"/>
        <v>0</v>
      </c>
      <c r="CC130" s="114">
        <f t="shared" si="133"/>
        <v>0</v>
      </c>
      <c r="CD130" s="114">
        <f t="shared" si="133"/>
        <v>0</v>
      </c>
      <c r="CE130" s="114"/>
      <c r="CF130" s="114">
        <v>15</v>
      </c>
      <c r="CG130" s="113">
        <v>25</v>
      </c>
      <c r="CH130" s="113">
        <f t="shared" si="143"/>
        <v>26</v>
      </c>
      <c r="CI130" s="113">
        <f t="shared" si="143"/>
        <v>27</v>
      </c>
      <c r="CJ130" s="113">
        <f t="shared" si="143"/>
        <v>28</v>
      </c>
      <c r="CX130" s="88"/>
      <c r="CY130" s="88"/>
      <c r="CZ130" s="88"/>
      <c r="DA130" s="88"/>
      <c r="DB130" s="88"/>
      <c r="DC130" s="42"/>
      <c r="DD130" s="88"/>
    </row>
    <row r="131" spans="9:108" x14ac:dyDescent="0.25"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 s="114">
        <f t="shared" si="132"/>
        <v>5</v>
      </c>
      <c r="CB131" s="114">
        <f t="shared" si="133"/>
        <v>0</v>
      </c>
      <c r="CC131" s="114">
        <f t="shared" si="133"/>
        <v>0</v>
      </c>
      <c r="CD131" s="114">
        <f t="shared" si="133"/>
        <v>0</v>
      </c>
      <c r="CE131" s="114"/>
      <c r="CF131" s="114">
        <v>15</v>
      </c>
      <c r="CG131" s="113">
        <v>29</v>
      </c>
      <c r="CH131" s="113">
        <f t="shared" si="143"/>
        <v>30</v>
      </c>
      <c r="CI131" s="113">
        <f t="shared" si="143"/>
        <v>31</v>
      </c>
      <c r="CJ131" s="113">
        <f t="shared" si="143"/>
        <v>32</v>
      </c>
      <c r="CX131" s="88"/>
      <c r="CY131" s="88"/>
      <c r="CZ131" s="88"/>
      <c r="DA131" s="88"/>
      <c r="DB131" s="88"/>
      <c r="DC131" s="40"/>
      <c r="DD131" s="88"/>
    </row>
    <row r="132" spans="9:108" x14ac:dyDescent="0.25"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 s="114">
        <f t="shared" si="132"/>
        <v>5</v>
      </c>
      <c r="CB132" s="114">
        <f t="shared" si="133"/>
        <v>0</v>
      </c>
      <c r="CC132" s="114">
        <f t="shared" si="133"/>
        <v>0</v>
      </c>
      <c r="CD132" s="114">
        <f t="shared" si="133"/>
        <v>0</v>
      </c>
      <c r="CE132" s="114"/>
      <c r="CF132" s="114">
        <v>16</v>
      </c>
      <c r="CG132" s="113">
        <v>1</v>
      </c>
      <c r="CH132" s="113">
        <f t="shared" si="143"/>
        <v>2</v>
      </c>
      <c r="CI132" s="113">
        <f t="shared" si="143"/>
        <v>3</v>
      </c>
      <c r="CJ132" s="113">
        <f t="shared" si="143"/>
        <v>4</v>
      </c>
      <c r="CX132" s="88"/>
      <c r="CY132" s="88"/>
      <c r="CZ132" s="88"/>
      <c r="DA132" s="88"/>
      <c r="DB132" s="88"/>
      <c r="DC132" s="42"/>
      <c r="DD132" s="88"/>
    </row>
    <row r="133" spans="9:108" x14ac:dyDescent="0.25"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 s="114">
        <f t="shared" si="132"/>
        <v>5</v>
      </c>
      <c r="CB133" s="114">
        <f t="shared" si="133"/>
        <v>0</v>
      </c>
      <c r="CC133" s="114">
        <f t="shared" si="133"/>
        <v>0</v>
      </c>
      <c r="CD133" s="114">
        <f t="shared" si="133"/>
        <v>0</v>
      </c>
      <c r="CE133" s="114"/>
      <c r="CF133" s="114">
        <v>16</v>
      </c>
      <c r="CG133" s="113">
        <v>5</v>
      </c>
      <c r="CH133" s="113">
        <f t="shared" si="143"/>
        <v>6</v>
      </c>
      <c r="CI133" s="113">
        <f t="shared" si="143"/>
        <v>7</v>
      </c>
      <c r="CJ133" s="113">
        <f t="shared" si="143"/>
        <v>8</v>
      </c>
      <c r="CX133" s="88"/>
      <c r="CY133" s="88"/>
      <c r="CZ133" s="88"/>
      <c r="DA133" s="88"/>
      <c r="DB133" s="88"/>
      <c r="DC133" s="40"/>
      <c r="DD133" s="88"/>
    </row>
    <row r="134" spans="9:108" x14ac:dyDescent="0.25"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 s="114">
        <f t="shared" si="132"/>
        <v>5</v>
      </c>
      <c r="CB134" s="114">
        <f t="shared" si="133"/>
        <v>0</v>
      </c>
      <c r="CC134" s="114">
        <f t="shared" si="133"/>
        <v>0</v>
      </c>
      <c r="CD134" s="114">
        <f t="shared" si="133"/>
        <v>0</v>
      </c>
      <c r="CE134" s="114"/>
      <c r="CF134" s="114">
        <v>16</v>
      </c>
      <c r="CG134" s="113">
        <v>9</v>
      </c>
      <c r="CH134" s="113">
        <f t="shared" si="143"/>
        <v>10</v>
      </c>
      <c r="CI134" s="113">
        <f t="shared" si="143"/>
        <v>11</v>
      </c>
      <c r="CJ134" s="113">
        <f t="shared" si="143"/>
        <v>12</v>
      </c>
      <c r="CX134" s="88"/>
      <c r="CY134" s="88"/>
      <c r="CZ134" s="88"/>
      <c r="DA134" s="88"/>
      <c r="DB134" s="88"/>
      <c r="DC134" s="42"/>
      <c r="DD134" s="88"/>
    </row>
    <row r="135" spans="9:108" x14ac:dyDescent="0.25"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 s="114">
        <f t="shared" si="132"/>
        <v>5</v>
      </c>
      <c r="CB135" s="114">
        <f t="shared" si="133"/>
        <v>0</v>
      </c>
      <c r="CC135" s="114">
        <f t="shared" si="133"/>
        <v>0</v>
      </c>
      <c r="CD135" s="114">
        <f t="shared" si="133"/>
        <v>0</v>
      </c>
      <c r="CE135" s="114"/>
      <c r="CF135" s="114">
        <v>16</v>
      </c>
      <c r="CG135" s="113">
        <v>13</v>
      </c>
      <c r="CH135" s="113">
        <f t="shared" si="143"/>
        <v>14</v>
      </c>
      <c r="CI135" s="113">
        <f t="shared" si="143"/>
        <v>15</v>
      </c>
      <c r="CJ135" s="113">
        <f t="shared" si="143"/>
        <v>16</v>
      </c>
      <c r="CX135" s="88"/>
      <c r="CY135" s="88"/>
      <c r="CZ135" s="88"/>
      <c r="DA135" s="88"/>
      <c r="DB135" s="88"/>
      <c r="DC135" s="40"/>
      <c r="DD135" s="88"/>
    </row>
    <row r="136" spans="9:108" x14ac:dyDescent="0.25"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 s="114">
        <f t="shared" si="132"/>
        <v>5</v>
      </c>
      <c r="CB136" s="114">
        <f t="shared" si="133"/>
        <v>0</v>
      </c>
      <c r="CC136" s="114">
        <f t="shared" si="133"/>
        <v>0</v>
      </c>
      <c r="CD136" s="114">
        <f t="shared" si="133"/>
        <v>0</v>
      </c>
      <c r="CE136" s="114"/>
      <c r="CF136" s="114">
        <v>16</v>
      </c>
      <c r="CG136" s="113">
        <v>17</v>
      </c>
      <c r="CH136" s="113">
        <f t="shared" si="143"/>
        <v>18</v>
      </c>
      <c r="CI136" s="113">
        <f t="shared" si="143"/>
        <v>19</v>
      </c>
      <c r="CJ136" s="113">
        <f t="shared" si="143"/>
        <v>20</v>
      </c>
      <c r="CX136" s="88"/>
      <c r="CY136" s="88"/>
      <c r="CZ136" s="88"/>
      <c r="DA136" s="88"/>
      <c r="DB136" s="88"/>
      <c r="DC136" s="42"/>
      <c r="DD136" s="88"/>
    </row>
    <row r="137" spans="9:108" x14ac:dyDescent="0.25"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 s="114">
        <f t="shared" si="132"/>
        <v>5</v>
      </c>
      <c r="CB137" s="114">
        <f t="shared" si="133"/>
        <v>0</v>
      </c>
      <c r="CC137" s="114">
        <f t="shared" si="133"/>
        <v>0</v>
      </c>
      <c r="CD137" s="114">
        <f t="shared" si="133"/>
        <v>0</v>
      </c>
      <c r="CE137" s="114"/>
      <c r="CF137" s="114">
        <v>16</v>
      </c>
      <c r="CG137" s="113">
        <v>21</v>
      </c>
      <c r="CH137" s="113">
        <f t="shared" si="143"/>
        <v>22</v>
      </c>
      <c r="CI137" s="113">
        <f t="shared" si="143"/>
        <v>23</v>
      </c>
      <c r="CJ137" s="113">
        <f t="shared" si="143"/>
        <v>24</v>
      </c>
      <c r="CX137" s="88"/>
      <c r="CY137" s="88"/>
      <c r="CZ137" s="88"/>
      <c r="DA137" s="88"/>
      <c r="DB137" s="88"/>
      <c r="DC137" s="40"/>
      <c r="DD137" s="88"/>
    </row>
    <row r="138" spans="9:108" x14ac:dyDescent="0.25"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 s="114">
        <f t="shared" si="132"/>
        <v>5</v>
      </c>
      <c r="CB138" s="114">
        <f t="shared" si="133"/>
        <v>0</v>
      </c>
      <c r="CC138" s="114">
        <f t="shared" si="133"/>
        <v>0</v>
      </c>
      <c r="CD138" s="114">
        <f t="shared" si="133"/>
        <v>0</v>
      </c>
      <c r="CE138" s="114"/>
      <c r="CF138" s="114">
        <v>16</v>
      </c>
      <c r="CG138" s="113">
        <v>25</v>
      </c>
      <c r="CH138" s="113">
        <f t="shared" si="143"/>
        <v>26</v>
      </c>
      <c r="CI138" s="113">
        <f t="shared" si="143"/>
        <v>27</v>
      </c>
      <c r="CJ138" s="113">
        <f t="shared" si="143"/>
        <v>28</v>
      </c>
      <c r="CX138" s="88"/>
      <c r="CY138" s="88"/>
      <c r="CZ138" s="88"/>
      <c r="DA138" s="88"/>
      <c r="DB138" s="88"/>
      <c r="DC138" s="42"/>
      <c r="DD138" s="88"/>
    </row>
    <row r="139" spans="9:108" x14ac:dyDescent="0.25"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 s="114">
        <f t="shared" si="132"/>
        <v>5</v>
      </c>
      <c r="CB139" s="114">
        <f t="shared" si="133"/>
        <v>0</v>
      </c>
      <c r="CC139" s="114">
        <f t="shared" si="133"/>
        <v>0</v>
      </c>
      <c r="CD139" s="114">
        <f t="shared" si="133"/>
        <v>0</v>
      </c>
      <c r="CE139" s="114"/>
      <c r="CF139" s="114">
        <v>16</v>
      </c>
      <c r="CG139" s="113">
        <v>29</v>
      </c>
      <c r="CH139" s="113">
        <f t="shared" si="143"/>
        <v>30</v>
      </c>
      <c r="CI139" s="113">
        <f t="shared" si="143"/>
        <v>31</v>
      </c>
      <c r="CJ139" s="113">
        <f t="shared" si="143"/>
        <v>32</v>
      </c>
      <c r="CX139" s="88"/>
      <c r="CY139" s="88"/>
      <c r="CZ139" s="88"/>
      <c r="DA139" s="88"/>
      <c r="DB139" s="88"/>
      <c r="DC139" s="40"/>
      <c r="DD139" s="88"/>
    </row>
    <row r="140" spans="9:108" x14ac:dyDescent="0.25"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 s="114">
        <f t="shared" si="132"/>
        <v>5</v>
      </c>
      <c r="CB140" s="114">
        <f t="shared" si="133"/>
        <v>0</v>
      </c>
      <c r="CC140" s="114">
        <f t="shared" si="133"/>
        <v>0</v>
      </c>
      <c r="CD140" s="114">
        <f t="shared" si="133"/>
        <v>0</v>
      </c>
      <c r="CE140" s="114"/>
      <c r="CF140" s="114">
        <v>17</v>
      </c>
      <c r="CG140" s="113">
        <v>1</v>
      </c>
      <c r="CH140" s="113">
        <f t="shared" si="143"/>
        <v>2</v>
      </c>
      <c r="CI140" s="113">
        <f t="shared" si="143"/>
        <v>3</v>
      </c>
      <c r="CJ140" s="113">
        <f t="shared" si="143"/>
        <v>4</v>
      </c>
      <c r="CX140" s="88"/>
      <c r="CY140" s="88"/>
      <c r="CZ140" s="88"/>
      <c r="DA140" s="88"/>
      <c r="DB140" s="88"/>
      <c r="DC140" s="42"/>
      <c r="DD140" s="88"/>
    </row>
    <row r="141" spans="9:108" x14ac:dyDescent="0.25"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 s="114">
        <f t="shared" ref="CA141:CA204" si="144">INDEX($AS$11:$BX$120,$CF141,CJ141)</f>
        <v>5</v>
      </c>
      <c r="CB141" s="114">
        <f t="shared" ref="CB141:CD204" si="145">INDEX($AS$11:$BX$120,$CF141,CG141)</f>
        <v>0</v>
      </c>
      <c r="CC141" s="114">
        <f t="shared" si="145"/>
        <v>0</v>
      </c>
      <c r="CD141" s="114">
        <f t="shared" si="145"/>
        <v>0</v>
      </c>
      <c r="CE141" s="114"/>
      <c r="CF141" s="114">
        <v>17</v>
      </c>
      <c r="CG141" s="113">
        <v>5</v>
      </c>
      <c r="CH141" s="113">
        <f t="shared" si="143"/>
        <v>6</v>
      </c>
      <c r="CI141" s="113">
        <f t="shared" si="143"/>
        <v>7</v>
      </c>
      <c r="CJ141" s="113">
        <f t="shared" si="143"/>
        <v>8</v>
      </c>
      <c r="CX141" s="88"/>
      <c r="CY141" s="88"/>
      <c r="CZ141" s="88"/>
      <c r="DA141" s="88"/>
      <c r="DB141" s="88"/>
      <c r="DC141" s="40"/>
      <c r="DD141" s="88"/>
    </row>
    <row r="142" spans="9:108" x14ac:dyDescent="0.25"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 s="114">
        <f t="shared" si="144"/>
        <v>5</v>
      </c>
      <c r="CB142" s="114">
        <f t="shared" si="145"/>
        <v>0</v>
      </c>
      <c r="CC142" s="114">
        <f t="shared" si="145"/>
        <v>0</v>
      </c>
      <c r="CD142" s="114">
        <f t="shared" si="145"/>
        <v>0</v>
      </c>
      <c r="CE142" s="114"/>
      <c r="CF142" s="114">
        <v>17</v>
      </c>
      <c r="CG142" s="113">
        <v>9</v>
      </c>
      <c r="CH142" s="113">
        <f t="shared" si="143"/>
        <v>10</v>
      </c>
      <c r="CI142" s="113">
        <f t="shared" si="143"/>
        <v>11</v>
      </c>
      <c r="CJ142" s="113">
        <f t="shared" si="143"/>
        <v>12</v>
      </c>
      <c r="CX142" s="88"/>
      <c r="CY142" s="88"/>
      <c r="CZ142" s="88"/>
      <c r="DA142" s="88"/>
      <c r="DB142" s="88"/>
      <c r="DC142" s="42"/>
      <c r="DD142" s="88"/>
    </row>
    <row r="143" spans="9:108" x14ac:dyDescent="0.25"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 s="114">
        <f t="shared" si="144"/>
        <v>5</v>
      </c>
      <c r="CB143" s="114">
        <f t="shared" si="145"/>
        <v>0</v>
      </c>
      <c r="CC143" s="114">
        <f t="shared" si="145"/>
        <v>0</v>
      </c>
      <c r="CD143" s="114">
        <f t="shared" si="145"/>
        <v>0</v>
      </c>
      <c r="CE143" s="114"/>
      <c r="CF143" s="114">
        <v>17</v>
      </c>
      <c r="CG143" s="113">
        <v>13</v>
      </c>
      <c r="CH143" s="113">
        <f t="shared" si="143"/>
        <v>14</v>
      </c>
      <c r="CI143" s="113">
        <f t="shared" si="143"/>
        <v>15</v>
      </c>
      <c r="CJ143" s="113">
        <f t="shared" si="143"/>
        <v>16</v>
      </c>
      <c r="CX143" s="88"/>
      <c r="CY143" s="88"/>
      <c r="CZ143" s="88"/>
      <c r="DA143" s="88"/>
      <c r="DB143" s="88"/>
      <c r="DC143" s="40"/>
      <c r="DD143" s="88"/>
    </row>
    <row r="144" spans="9:108" x14ac:dyDescent="0.25"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 s="114">
        <f t="shared" si="144"/>
        <v>5</v>
      </c>
      <c r="CB144" s="114">
        <f t="shared" si="145"/>
        <v>0</v>
      </c>
      <c r="CC144" s="114">
        <f t="shared" si="145"/>
        <v>0</v>
      </c>
      <c r="CD144" s="114">
        <f t="shared" si="145"/>
        <v>0</v>
      </c>
      <c r="CE144" s="114"/>
      <c r="CF144" s="114">
        <v>17</v>
      </c>
      <c r="CG144" s="113">
        <v>17</v>
      </c>
      <c r="CH144" s="113">
        <f t="shared" si="143"/>
        <v>18</v>
      </c>
      <c r="CI144" s="113">
        <f t="shared" si="143"/>
        <v>19</v>
      </c>
      <c r="CJ144" s="113">
        <f t="shared" si="143"/>
        <v>20</v>
      </c>
      <c r="CX144" s="88"/>
      <c r="CY144" s="88"/>
      <c r="CZ144" s="88"/>
      <c r="DA144" s="88"/>
      <c r="DB144" s="88"/>
      <c r="DC144" s="42"/>
      <c r="DD144" s="88"/>
    </row>
    <row r="145" spans="9:108" x14ac:dyDescent="0.25"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 s="114">
        <f t="shared" si="144"/>
        <v>5</v>
      </c>
      <c r="CB145" s="114">
        <f t="shared" si="145"/>
        <v>0</v>
      </c>
      <c r="CC145" s="114">
        <f t="shared" si="145"/>
        <v>0</v>
      </c>
      <c r="CD145" s="114">
        <f t="shared" si="145"/>
        <v>0</v>
      </c>
      <c r="CE145" s="114"/>
      <c r="CF145" s="114">
        <v>17</v>
      </c>
      <c r="CG145" s="113">
        <v>21</v>
      </c>
      <c r="CH145" s="113">
        <f t="shared" si="143"/>
        <v>22</v>
      </c>
      <c r="CI145" s="113">
        <f t="shared" si="143"/>
        <v>23</v>
      </c>
      <c r="CJ145" s="113">
        <f t="shared" si="143"/>
        <v>24</v>
      </c>
      <c r="CX145" s="88"/>
      <c r="CY145" s="88"/>
      <c r="CZ145" s="88"/>
      <c r="DA145" s="88"/>
      <c r="DB145" s="88"/>
      <c r="DC145" s="40"/>
      <c r="DD145" s="88"/>
    </row>
    <row r="146" spans="9:108" x14ac:dyDescent="0.25"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 s="114">
        <f t="shared" si="144"/>
        <v>5</v>
      </c>
      <c r="CB146" s="114">
        <f t="shared" si="145"/>
        <v>0</v>
      </c>
      <c r="CC146" s="114">
        <f t="shared" si="145"/>
        <v>0</v>
      </c>
      <c r="CD146" s="114">
        <f t="shared" si="145"/>
        <v>0</v>
      </c>
      <c r="CE146" s="114"/>
      <c r="CF146" s="114">
        <v>17</v>
      </c>
      <c r="CG146" s="113">
        <v>25</v>
      </c>
      <c r="CH146" s="113">
        <f t="shared" ref="CH146:CJ165" si="146">CG146+1</f>
        <v>26</v>
      </c>
      <c r="CI146" s="113">
        <f t="shared" si="146"/>
        <v>27</v>
      </c>
      <c r="CJ146" s="113">
        <f t="shared" si="146"/>
        <v>28</v>
      </c>
      <c r="CX146" s="88"/>
      <c r="CY146" s="88"/>
      <c r="CZ146" s="88"/>
      <c r="DA146" s="88"/>
      <c r="DB146" s="88"/>
      <c r="DC146" s="42"/>
      <c r="DD146" s="88"/>
    </row>
    <row r="147" spans="9:108" x14ac:dyDescent="0.25"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 s="114">
        <f t="shared" si="144"/>
        <v>5</v>
      </c>
      <c r="CB147" s="114">
        <f t="shared" si="145"/>
        <v>0</v>
      </c>
      <c r="CC147" s="114">
        <f t="shared" si="145"/>
        <v>0</v>
      </c>
      <c r="CD147" s="114">
        <f t="shared" si="145"/>
        <v>0</v>
      </c>
      <c r="CE147" s="114"/>
      <c r="CF147" s="114">
        <v>17</v>
      </c>
      <c r="CG147" s="113">
        <v>29</v>
      </c>
      <c r="CH147" s="113">
        <f t="shared" si="146"/>
        <v>30</v>
      </c>
      <c r="CI147" s="113">
        <f t="shared" si="146"/>
        <v>31</v>
      </c>
      <c r="CJ147" s="113">
        <f t="shared" si="146"/>
        <v>32</v>
      </c>
      <c r="CX147" s="88"/>
      <c r="CY147" s="88"/>
      <c r="CZ147" s="88"/>
      <c r="DA147" s="88"/>
      <c r="DB147" s="88"/>
      <c r="DC147" s="40"/>
      <c r="DD147" s="88"/>
    </row>
    <row r="148" spans="9:108" x14ac:dyDescent="0.25"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 s="114">
        <f t="shared" si="144"/>
        <v>5</v>
      </c>
      <c r="CB148" s="114">
        <f t="shared" si="145"/>
        <v>0</v>
      </c>
      <c r="CC148" s="114">
        <f t="shared" si="145"/>
        <v>0</v>
      </c>
      <c r="CD148" s="114">
        <f t="shared" si="145"/>
        <v>0</v>
      </c>
      <c r="CE148" s="114"/>
      <c r="CF148" s="114">
        <v>18</v>
      </c>
      <c r="CG148" s="113">
        <v>1</v>
      </c>
      <c r="CH148" s="113">
        <f t="shared" si="146"/>
        <v>2</v>
      </c>
      <c r="CI148" s="113">
        <f t="shared" si="146"/>
        <v>3</v>
      </c>
      <c r="CJ148" s="113">
        <f t="shared" si="146"/>
        <v>4</v>
      </c>
      <c r="CX148" s="88"/>
      <c r="CY148" s="88"/>
      <c r="CZ148" s="88"/>
      <c r="DA148" s="88"/>
      <c r="DB148" s="88"/>
      <c r="DC148" s="42"/>
      <c r="DD148" s="88"/>
    </row>
    <row r="149" spans="9:108" x14ac:dyDescent="0.25"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 s="114">
        <f t="shared" si="144"/>
        <v>5</v>
      </c>
      <c r="CB149" s="114">
        <f t="shared" si="145"/>
        <v>0</v>
      </c>
      <c r="CC149" s="114">
        <f t="shared" si="145"/>
        <v>0</v>
      </c>
      <c r="CD149" s="114">
        <f t="shared" si="145"/>
        <v>0</v>
      </c>
      <c r="CE149" s="114"/>
      <c r="CF149" s="114">
        <v>18</v>
      </c>
      <c r="CG149" s="113">
        <v>5</v>
      </c>
      <c r="CH149" s="113">
        <f t="shared" si="146"/>
        <v>6</v>
      </c>
      <c r="CI149" s="113">
        <f t="shared" si="146"/>
        <v>7</v>
      </c>
      <c r="CJ149" s="113">
        <f t="shared" si="146"/>
        <v>8</v>
      </c>
      <c r="CX149" s="88"/>
      <c r="CY149" s="88"/>
      <c r="CZ149" s="88"/>
      <c r="DA149" s="88"/>
      <c r="DB149" s="88"/>
      <c r="DC149" s="40"/>
      <c r="DD149" s="88"/>
    </row>
    <row r="150" spans="9:108" x14ac:dyDescent="0.25"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 s="114">
        <f t="shared" si="144"/>
        <v>5</v>
      </c>
      <c r="CB150" s="114">
        <f t="shared" si="145"/>
        <v>0</v>
      </c>
      <c r="CC150" s="114">
        <f t="shared" si="145"/>
        <v>0</v>
      </c>
      <c r="CD150" s="114">
        <f t="shared" si="145"/>
        <v>0</v>
      </c>
      <c r="CE150" s="114"/>
      <c r="CF150" s="114">
        <v>18</v>
      </c>
      <c r="CG150" s="113">
        <v>9</v>
      </c>
      <c r="CH150" s="113">
        <f t="shared" si="146"/>
        <v>10</v>
      </c>
      <c r="CI150" s="113">
        <f t="shared" si="146"/>
        <v>11</v>
      </c>
      <c r="CJ150" s="113">
        <f t="shared" si="146"/>
        <v>12</v>
      </c>
      <c r="CX150" s="88"/>
      <c r="CY150" s="88"/>
      <c r="CZ150" s="88"/>
      <c r="DA150" s="88"/>
      <c r="DB150" s="88"/>
      <c r="DC150" s="42"/>
      <c r="DD150" s="88"/>
    </row>
    <row r="151" spans="9:108" x14ac:dyDescent="0.25"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 s="114">
        <f t="shared" si="144"/>
        <v>5</v>
      </c>
      <c r="CB151" s="114">
        <f t="shared" si="145"/>
        <v>0</v>
      </c>
      <c r="CC151" s="114">
        <f t="shared" si="145"/>
        <v>0</v>
      </c>
      <c r="CD151" s="114">
        <f t="shared" si="145"/>
        <v>0</v>
      </c>
      <c r="CE151" s="114"/>
      <c r="CF151" s="114">
        <v>18</v>
      </c>
      <c r="CG151" s="113">
        <v>13</v>
      </c>
      <c r="CH151" s="113">
        <f t="shared" si="146"/>
        <v>14</v>
      </c>
      <c r="CI151" s="113">
        <f t="shared" si="146"/>
        <v>15</v>
      </c>
      <c r="CJ151" s="113">
        <f t="shared" si="146"/>
        <v>16</v>
      </c>
      <c r="CX151" s="88"/>
      <c r="CY151" s="88"/>
      <c r="CZ151" s="88"/>
      <c r="DA151" s="88"/>
      <c r="DB151" s="88"/>
      <c r="DC151" s="40"/>
      <c r="DD151" s="88"/>
    </row>
    <row r="152" spans="9:108" x14ac:dyDescent="0.25"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 s="114">
        <f t="shared" si="144"/>
        <v>5</v>
      </c>
      <c r="CB152" s="114">
        <f t="shared" si="145"/>
        <v>0</v>
      </c>
      <c r="CC152" s="114">
        <f t="shared" si="145"/>
        <v>0</v>
      </c>
      <c r="CD152" s="114">
        <f t="shared" si="145"/>
        <v>0</v>
      </c>
      <c r="CE152" s="114"/>
      <c r="CF152" s="114">
        <v>18</v>
      </c>
      <c r="CG152" s="113">
        <v>17</v>
      </c>
      <c r="CH152" s="113">
        <f t="shared" si="146"/>
        <v>18</v>
      </c>
      <c r="CI152" s="113">
        <f t="shared" si="146"/>
        <v>19</v>
      </c>
      <c r="CJ152" s="113">
        <f t="shared" si="146"/>
        <v>20</v>
      </c>
      <c r="CX152" s="88"/>
      <c r="CY152" s="88"/>
      <c r="CZ152" s="88"/>
      <c r="DA152" s="88"/>
      <c r="DB152" s="88"/>
      <c r="DC152" s="42"/>
      <c r="DD152" s="88"/>
    </row>
    <row r="153" spans="9:108" x14ac:dyDescent="0.25"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 s="114">
        <f t="shared" si="144"/>
        <v>5</v>
      </c>
      <c r="CB153" s="114">
        <f t="shared" si="145"/>
        <v>0</v>
      </c>
      <c r="CC153" s="114">
        <f t="shared" si="145"/>
        <v>0</v>
      </c>
      <c r="CD153" s="114">
        <f t="shared" si="145"/>
        <v>0</v>
      </c>
      <c r="CE153" s="114"/>
      <c r="CF153" s="114">
        <v>18</v>
      </c>
      <c r="CG153" s="113">
        <v>21</v>
      </c>
      <c r="CH153" s="113">
        <f t="shared" si="146"/>
        <v>22</v>
      </c>
      <c r="CI153" s="113">
        <f t="shared" si="146"/>
        <v>23</v>
      </c>
      <c r="CJ153" s="113">
        <f t="shared" si="146"/>
        <v>24</v>
      </c>
      <c r="CX153" s="88"/>
      <c r="CY153" s="88"/>
      <c r="CZ153" s="88"/>
      <c r="DA153" s="88"/>
      <c r="DB153" s="88"/>
      <c r="DC153" s="40"/>
      <c r="DD153" s="88"/>
    </row>
    <row r="154" spans="9:108" x14ac:dyDescent="0.25"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 s="114">
        <f t="shared" si="144"/>
        <v>5</v>
      </c>
      <c r="CB154" s="114">
        <f t="shared" si="145"/>
        <v>0</v>
      </c>
      <c r="CC154" s="114">
        <f t="shared" si="145"/>
        <v>0</v>
      </c>
      <c r="CD154" s="114">
        <f t="shared" si="145"/>
        <v>0</v>
      </c>
      <c r="CE154" s="114"/>
      <c r="CF154" s="114">
        <v>18</v>
      </c>
      <c r="CG154" s="113">
        <v>25</v>
      </c>
      <c r="CH154" s="113">
        <f t="shared" si="146"/>
        <v>26</v>
      </c>
      <c r="CI154" s="113">
        <f t="shared" si="146"/>
        <v>27</v>
      </c>
      <c r="CJ154" s="113">
        <f t="shared" si="146"/>
        <v>28</v>
      </c>
      <c r="CX154" s="88"/>
      <c r="CY154" s="88"/>
      <c r="CZ154" s="88"/>
      <c r="DA154" s="88"/>
      <c r="DB154" s="88"/>
      <c r="DC154" s="42"/>
      <c r="DD154" s="88"/>
    </row>
    <row r="155" spans="9:108" x14ac:dyDescent="0.25"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 s="114">
        <f t="shared" si="144"/>
        <v>5</v>
      </c>
      <c r="CB155" s="114">
        <f t="shared" si="145"/>
        <v>0</v>
      </c>
      <c r="CC155" s="114">
        <f t="shared" si="145"/>
        <v>0</v>
      </c>
      <c r="CD155" s="114">
        <f t="shared" si="145"/>
        <v>0</v>
      </c>
      <c r="CE155" s="114"/>
      <c r="CF155" s="114">
        <v>18</v>
      </c>
      <c r="CG155" s="113">
        <v>29</v>
      </c>
      <c r="CH155" s="113">
        <f t="shared" si="146"/>
        <v>30</v>
      </c>
      <c r="CI155" s="113">
        <f t="shared" si="146"/>
        <v>31</v>
      </c>
      <c r="CJ155" s="113">
        <f t="shared" si="146"/>
        <v>32</v>
      </c>
      <c r="CX155" s="88"/>
      <c r="CY155" s="88"/>
      <c r="CZ155" s="88"/>
      <c r="DA155" s="88"/>
      <c r="DB155" s="88"/>
      <c r="DC155" s="40"/>
      <c r="DD155" s="88"/>
    </row>
    <row r="156" spans="9:108" x14ac:dyDescent="0.25"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 s="114">
        <f t="shared" si="144"/>
        <v>5</v>
      </c>
      <c r="CB156" s="114">
        <f t="shared" si="145"/>
        <v>0</v>
      </c>
      <c r="CC156" s="114">
        <f t="shared" si="145"/>
        <v>0</v>
      </c>
      <c r="CD156" s="114">
        <f t="shared" si="145"/>
        <v>0</v>
      </c>
      <c r="CE156" s="114"/>
      <c r="CF156" s="114">
        <v>19</v>
      </c>
      <c r="CG156" s="113">
        <v>1</v>
      </c>
      <c r="CH156" s="113">
        <f t="shared" si="146"/>
        <v>2</v>
      </c>
      <c r="CI156" s="113">
        <f t="shared" si="146"/>
        <v>3</v>
      </c>
      <c r="CJ156" s="113">
        <f t="shared" si="146"/>
        <v>4</v>
      </c>
      <c r="CX156" s="88"/>
      <c r="CY156" s="88"/>
      <c r="CZ156" s="88"/>
      <c r="DA156" s="88"/>
      <c r="DB156" s="88"/>
      <c r="DC156" s="42"/>
      <c r="DD156" s="88"/>
    </row>
    <row r="157" spans="9:108" x14ac:dyDescent="0.25"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 s="114">
        <f t="shared" si="144"/>
        <v>5</v>
      </c>
      <c r="CB157" s="114">
        <f t="shared" si="145"/>
        <v>0</v>
      </c>
      <c r="CC157" s="114">
        <f t="shared" si="145"/>
        <v>0</v>
      </c>
      <c r="CD157" s="114">
        <f t="shared" si="145"/>
        <v>0</v>
      </c>
      <c r="CE157" s="114"/>
      <c r="CF157" s="114">
        <v>19</v>
      </c>
      <c r="CG157" s="113">
        <v>5</v>
      </c>
      <c r="CH157" s="113">
        <f t="shared" si="146"/>
        <v>6</v>
      </c>
      <c r="CI157" s="113">
        <f t="shared" si="146"/>
        <v>7</v>
      </c>
      <c r="CJ157" s="113">
        <f t="shared" si="146"/>
        <v>8</v>
      </c>
      <c r="CX157" s="88"/>
      <c r="CY157" s="88"/>
      <c r="CZ157" s="88"/>
      <c r="DA157" s="88"/>
      <c r="DB157" s="88"/>
      <c r="DC157" s="40"/>
      <c r="DD157" s="88"/>
    </row>
    <row r="158" spans="9:108" x14ac:dyDescent="0.25"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 s="114">
        <f t="shared" si="144"/>
        <v>5</v>
      </c>
      <c r="CB158" s="114">
        <f t="shared" si="145"/>
        <v>0</v>
      </c>
      <c r="CC158" s="114">
        <f t="shared" si="145"/>
        <v>0</v>
      </c>
      <c r="CD158" s="114">
        <f t="shared" si="145"/>
        <v>0</v>
      </c>
      <c r="CE158" s="114"/>
      <c r="CF158" s="114">
        <v>19</v>
      </c>
      <c r="CG158" s="113">
        <v>9</v>
      </c>
      <c r="CH158" s="113">
        <f t="shared" si="146"/>
        <v>10</v>
      </c>
      <c r="CI158" s="113">
        <f t="shared" si="146"/>
        <v>11</v>
      </c>
      <c r="CJ158" s="113">
        <f t="shared" si="146"/>
        <v>12</v>
      </c>
      <c r="CX158" s="88"/>
      <c r="CY158" s="88"/>
      <c r="CZ158" s="88"/>
      <c r="DA158" s="88"/>
      <c r="DB158" s="88"/>
      <c r="DC158" s="42"/>
      <c r="DD158" s="88"/>
    </row>
    <row r="159" spans="9:108" x14ac:dyDescent="0.25"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 s="114">
        <f t="shared" si="144"/>
        <v>5</v>
      </c>
      <c r="CB159" s="114">
        <f t="shared" si="145"/>
        <v>0</v>
      </c>
      <c r="CC159" s="114">
        <f t="shared" si="145"/>
        <v>0</v>
      </c>
      <c r="CD159" s="114">
        <f t="shared" si="145"/>
        <v>0</v>
      </c>
      <c r="CE159" s="114"/>
      <c r="CF159" s="114">
        <v>19</v>
      </c>
      <c r="CG159" s="113">
        <v>13</v>
      </c>
      <c r="CH159" s="113">
        <f t="shared" si="146"/>
        <v>14</v>
      </c>
      <c r="CI159" s="113">
        <f t="shared" si="146"/>
        <v>15</v>
      </c>
      <c r="CJ159" s="113">
        <f t="shared" si="146"/>
        <v>16</v>
      </c>
      <c r="CX159" s="88"/>
      <c r="CY159" s="88"/>
      <c r="CZ159" s="88"/>
      <c r="DA159" s="88"/>
      <c r="DB159" s="88"/>
      <c r="DC159" s="88"/>
      <c r="DD159" s="88"/>
    </row>
    <row r="160" spans="9:108" x14ac:dyDescent="0.25"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 s="114">
        <f t="shared" si="144"/>
        <v>5</v>
      </c>
      <c r="CB160" s="114">
        <f t="shared" si="145"/>
        <v>0</v>
      </c>
      <c r="CC160" s="114">
        <f t="shared" si="145"/>
        <v>0</v>
      </c>
      <c r="CD160" s="114">
        <f t="shared" si="145"/>
        <v>0</v>
      </c>
      <c r="CE160" s="114"/>
      <c r="CF160" s="114">
        <v>19</v>
      </c>
      <c r="CG160" s="113">
        <v>17</v>
      </c>
      <c r="CH160" s="113">
        <f t="shared" si="146"/>
        <v>18</v>
      </c>
      <c r="CI160" s="113">
        <f t="shared" si="146"/>
        <v>19</v>
      </c>
      <c r="CJ160" s="113">
        <f t="shared" si="146"/>
        <v>20</v>
      </c>
      <c r="CX160" s="88"/>
      <c r="CY160" s="88"/>
      <c r="CZ160" s="88"/>
      <c r="DA160" s="88"/>
      <c r="DB160" s="88"/>
      <c r="DC160" s="88"/>
      <c r="DD160" s="88"/>
    </row>
    <row r="161" spans="9:108" x14ac:dyDescent="0.25"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 s="114">
        <f t="shared" si="144"/>
        <v>5</v>
      </c>
      <c r="CB161" s="114">
        <f t="shared" si="145"/>
        <v>0</v>
      </c>
      <c r="CC161" s="114">
        <f t="shared" si="145"/>
        <v>0</v>
      </c>
      <c r="CD161" s="114">
        <f t="shared" si="145"/>
        <v>0</v>
      </c>
      <c r="CE161" s="114"/>
      <c r="CF161" s="114">
        <v>19</v>
      </c>
      <c r="CG161" s="113">
        <v>21</v>
      </c>
      <c r="CH161" s="113">
        <f t="shared" si="146"/>
        <v>22</v>
      </c>
      <c r="CI161" s="113">
        <f t="shared" si="146"/>
        <v>23</v>
      </c>
      <c r="CJ161" s="113">
        <f t="shared" si="146"/>
        <v>24</v>
      </c>
      <c r="CX161" s="88"/>
      <c r="CY161" s="88"/>
      <c r="CZ161" s="88"/>
      <c r="DA161" s="88"/>
      <c r="DB161" s="88"/>
      <c r="DC161" s="88"/>
      <c r="DD161" s="88"/>
    </row>
    <row r="162" spans="9:108" x14ac:dyDescent="0.25"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 s="114">
        <f t="shared" si="144"/>
        <v>5</v>
      </c>
      <c r="CB162" s="114">
        <f t="shared" si="145"/>
        <v>0</v>
      </c>
      <c r="CC162" s="114">
        <f t="shared" si="145"/>
        <v>0</v>
      </c>
      <c r="CD162" s="114">
        <f t="shared" si="145"/>
        <v>0</v>
      </c>
      <c r="CE162" s="114"/>
      <c r="CF162" s="114">
        <v>19</v>
      </c>
      <c r="CG162" s="113">
        <v>25</v>
      </c>
      <c r="CH162" s="113">
        <f t="shared" si="146"/>
        <v>26</v>
      </c>
      <c r="CI162" s="113">
        <f t="shared" si="146"/>
        <v>27</v>
      </c>
      <c r="CJ162" s="113">
        <f t="shared" si="146"/>
        <v>28</v>
      </c>
      <c r="CX162" s="88"/>
      <c r="CY162" s="88"/>
      <c r="CZ162" s="88"/>
      <c r="DA162" s="88"/>
      <c r="DB162" s="88"/>
      <c r="DC162" s="88"/>
      <c r="DD162" s="88"/>
    </row>
    <row r="163" spans="9:108" x14ac:dyDescent="0.25"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 s="114">
        <f t="shared" si="144"/>
        <v>5</v>
      </c>
      <c r="CB163" s="114">
        <f t="shared" si="145"/>
        <v>0</v>
      </c>
      <c r="CC163" s="114">
        <f t="shared" si="145"/>
        <v>0</v>
      </c>
      <c r="CD163" s="114">
        <f t="shared" si="145"/>
        <v>0</v>
      </c>
      <c r="CE163" s="114"/>
      <c r="CF163" s="114">
        <v>19</v>
      </c>
      <c r="CG163" s="113">
        <v>29</v>
      </c>
      <c r="CH163" s="113">
        <f t="shared" si="146"/>
        <v>30</v>
      </c>
      <c r="CI163" s="113">
        <f t="shared" si="146"/>
        <v>31</v>
      </c>
      <c r="CJ163" s="113">
        <f t="shared" si="146"/>
        <v>32</v>
      </c>
      <c r="CX163" s="88"/>
      <c r="CY163" s="88"/>
      <c r="CZ163" s="88"/>
      <c r="DA163" s="88"/>
      <c r="DB163" s="88"/>
      <c r="DC163" s="88"/>
      <c r="DD163" s="88"/>
    </row>
    <row r="164" spans="9:108" x14ac:dyDescent="0.25"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 s="114">
        <f t="shared" si="144"/>
        <v>5</v>
      </c>
      <c r="CB164" s="114">
        <f t="shared" si="145"/>
        <v>0</v>
      </c>
      <c r="CC164" s="114">
        <f t="shared" si="145"/>
        <v>0</v>
      </c>
      <c r="CD164" s="114">
        <f t="shared" si="145"/>
        <v>0</v>
      </c>
      <c r="CE164" s="114"/>
      <c r="CF164" s="114">
        <v>20</v>
      </c>
      <c r="CG164" s="113">
        <v>1</v>
      </c>
      <c r="CH164" s="113">
        <f t="shared" si="146"/>
        <v>2</v>
      </c>
      <c r="CI164" s="113">
        <f t="shared" si="146"/>
        <v>3</v>
      </c>
      <c r="CJ164" s="113">
        <f t="shared" si="146"/>
        <v>4</v>
      </c>
      <c r="CX164" s="88"/>
      <c r="CY164" s="88"/>
      <c r="CZ164" s="88"/>
      <c r="DA164" s="88"/>
      <c r="DB164" s="88"/>
      <c r="DC164" s="88"/>
      <c r="DD164" s="88"/>
    </row>
    <row r="165" spans="9:108" x14ac:dyDescent="0.25"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 s="114">
        <f t="shared" si="144"/>
        <v>5</v>
      </c>
      <c r="CB165" s="114">
        <f t="shared" si="145"/>
        <v>0</v>
      </c>
      <c r="CC165" s="114">
        <f t="shared" si="145"/>
        <v>0</v>
      </c>
      <c r="CD165" s="114">
        <f t="shared" si="145"/>
        <v>0</v>
      </c>
      <c r="CE165" s="114"/>
      <c r="CF165" s="114">
        <v>20</v>
      </c>
      <c r="CG165" s="113">
        <v>5</v>
      </c>
      <c r="CH165" s="113">
        <f t="shared" si="146"/>
        <v>6</v>
      </c>
      <c r="CI165" s="113">
        <f t="shared" si="146"/>
        <v>7</v>
      </c>
      <c r="CJ165" s="113">
        <f t="shared" si="146"/>
        <v>8</v>
      </c>
      <c r="CX165" s="88"/>
      <c r="CY165" s="88"/>
      <c r="CZ165" s="88"/>
      <c r="DA165" s="88"/>
      <c r="DB165" s="88"/>
      <c r="DC165" s="88"/>
      <c r="DD165" s="88"/>
    </row>
    <row r="166" spans="9:108" x14ac:dyDescent="0.25"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 s="114">
        <f t="shared" si="144"/>
        <v>5</v>
      </c>
      <c r="CB166" s="114">
        <f t="shared" si="145"/>
        <v>0</v>
      </c>
      <c r="CC166" s="114">
        <f t="shared" si="145"/>
        <v>0</v>
      </c>
      <c r="CD166" s="114">
        <f t="shared" si="145"/>
        <v>0</v>
      </c>
      <c r="CE166" s="114"/>
      <c r="CF166" s="114">
        <v>20</v>
      </c>
      <c r="CG166" s="113">
        <v>9</v>
      </c>
      <c r="CH166" s="113">
        <f t="shared" ref="CH166:CJ185" si="147">CG166+1</f>
        <v>10</v>
      </c>
      <c r="CI166" s="113">
        <f t="shared" si="147"/>
        <v>11</v>
      </c>
      <c r="CJ166" s="113">
        <f t="shared" si="147"/>
        <v>12</v>
      </c>
      <c r="CX166" s="88"/>
      <c r="CY166" s="88"/>
      <c r="CZ166" s="88"/>
      <c r="DA166" s="88"/>
      <c r="DB166" s="88"/>
      <c r="DC166" s="88"/>
      <c r="DD166" s="88"/>
    </row>
    <row r="167" spans="9:108" x14ac:dyDescent="0.25"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 s="114">
        <f t="shared" si="144"/>
        <v>5</v>
      </c>
      <c r="CB167" s="114">
        <f t="shared" si="145"/>
        <v>0</v>
      </c>
      <c r="CC167" s="114">
        <f t="shared" si="145"/>
        <v>0</v>
      </c>
      <c r="CD167" s="114">
        <f t="shared" si="145"/>
        <v>0</v>
      </c>
      <c r="CE167" s="114"/>
      <c r="CF167" s="114">
        <v>20</v>
      </c>
      <c r="CG167" s="113">
        <v>13</v>
      </c>
      <c r="CH167" s="113">
        <f t="shared" si="147"/>
        <v>14</v>
      </c>
      <c r="CI167" s="113">
        <f t="shared" si="147"/>
        <v>15</v>
      </c>
      <c r="CJ167" s="113">
        <f t="shared" si="147"/>
        <v>16</v>
      </c>
      <c r="CX167" s="88"/>
      <c r="CY167" s="88"/>
      <c r="CZ167" s="88"/>
      <c r="DA167" s="88"/>
      <c r="DB167" s="88"/>
      <c r="DC167" s="88"/>
      <c r="DD167" s="88"/>
    </row>
    <row r="168" spans="9:108" x14ac:dyDescent="0.25"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 s="114">
        <f t="shared" si="144"/>
        <v>5</v>
      </c>
      <c r="CB168" s="114">
        <f t="shared" si="145"/>
        <v>0</v>
      </c>
      <c r="CC168" s="114">
        <f t="shared" si="145"/>
        <v>0</v>
      </c>
      <c r="CD168" s="114">
        <f t="shared" si="145"/>
        <v>0</v>
      </c>
      <c r="CE168" s="114"/>
      <c r="CF168" s="114">
        <v>20</v>
      </c>
      <c r="CG168" s="113">
        <v>17</v>
      </c>
      <c r="CH168" s="113">
        <f t="shared" si="147"/>
        <v>18</v>
      </c>
      <c r="CI168" s="113">
        <f t="shared" si="147"/>
        <v>19</v>
      </c>
      <c r="CJ168" s="113">
        <f t="shared" si="147"/>
        <v>20</v>
      </c>
      <c r="CX168" s="88"/>
      <c r="CY168" s="88"/>
      <c r="CZ168" s="88"/>
      <c r="DA168" s="88"/>
      <c r="DB168" s="88"/>
      <c r="DC168" s="88"/>
      <c r="DD168" s="88"/>
    </row>
    <row r="169" spans="9:108" x14ac:dyDescent="0.25"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 s="114">
        <f t="shared" si="144"/>
        <v>5</v>
      </c>
      <c r="CB169" s="114">
        <f t="shared" si="145"/>
        <v>0</v>
      </c>
      <c r="CC169" s="114">
        <f t="shared" si="145"/>
        <v>0</v>
      </c>
      <c r="CD169" s="114">
        <f t="shared" si="145"/>
        <v>0</v>
      </c>
      <c r="CE169" s="114"/>
      <c r="CF169" s="114">
        <v>20</v>
      </c>
      <c r="CG169" s="113">
        <v>21</v>
      </c>
      <c r="CH169" s="113">
        <f t="shared" si="147"/>
        <v>22</v>
      </c>
      <c r="CI169" s="113">
        <f t="shared" si="147"/>
        <v>23</v>
      </c>
      <c r="CJ169" s="113">
        <f t="shared" si="147"/>
        <v>24</v>
      </c>
      <c r="CX169" s="88"/>
      <c r="CY169" s="88"/>
      <c r="CZ169" s="88"/>
      <c r="DA169" s="88"/>
      <c r="DB169" s="88"/>
      <c r="DC169" s="88"/>
      <c r="DD169" s="88"/>
    </row>
    <row r="170" spans="9:108" x14ac:dyDescent="0.25"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 s="114">
        <f t="shared" si="144"/>
        <v>5</v>
      </c>
      <c r="CB170" s="114">
        <f t="shared" si="145"/>
        <v>0</v>
      </c>
      <c r="CC170" s="114">
        <f t="shared" si="145"/>
        <v>0</v>
      </c>
      <c r="CD170" s="114">
        <f t="shared" si="145"/>
        <v>0</v>
      </c>
      <c r="CE170" s="114"/>
      <c r="CF170" s="114">
        <v>20</v>
      </c>
      <c r="CG170" s="113">
        <v>25</v>
      </c>
      <c r="CH170" s="113">
        <f t="shared" si="147"/>
        <v>26</v>
      </c>
      <c r="CI170" s="113">
        <f t="shared" si="147"/>
        <v>27</v>
      </c>
      <c r="CJ170" s="113">
        <f t="shared" si="147"/>
        <v>28</v>
      </c>
      <c r="CX170" s="88"/>
      <c r="CY170" s="88"/>
      <c r="CZ170" s="88"/>
      <c r="DA170" s="88"/>
      <c r="DB170" s="88"/>
      <c r="DC170" s="88"/>
      <c r="DD170" s="88"/>
    </row>
    <row r="171" spans="9:108" x14ac:dyDescent="0.25"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 s="114">
        <f t="shared" si="144"/>
        <v>5</v>
      </c>
      <c r="CB171" s="114">
        <f t="shared" si="145"/>
        <v>0</v>
      </c>
      <c r="CC171" s="114">
        <f t="shared" si="145"/>
        <v>0</v>
      </c>
      <c r="CD171" s="114">
        <f t="shared" si="145"/>
        <v>0</v>
      </c>
      <c r="CE171" s="114"/>
      <c r="CF171" s="114">
        <v>20</v>
      </c>
      <c r="CG171" s="113">
        <v>29</v>
      </c>
      <c r="CH171" s="113">
        <f t="shared" si="147"/>
        <v>30</v>
      </c>
      <c r="CI171" s="113">
        <f t="shared" si="147"/>
        <v>31</v>
      </c>
      <c r="CJ171" s="113">
        <f t="shared" si="147"/>
        <v>32</v>
      </c>
      <c r="CX171" s="88"/>
      <c r="CY171" s="88"/>
      <c r="CZ171" s="88"/>
      <c r="DA171" s="88"/>
      <c r="DB171" s="88"/>
      <c r="DC171" s="88"/>
      <c r="DD171" s="88"/>
    </row>
    <row r="172" spans="9:108" x14ac:dyDescent="0.25"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 s="114">
        <f t="shared" si="144"/>
        <v>5</v>
      </c>
      <c r="CB172" s="114">
        <f t="shared" si="145"/>
        <v>0</v>
      </c>
      <c r="CC172" s="114">
        <f t="shared" si="145"/>
        <v>0</v>
      </c>
      <c r="CD172" s="114">
        <f t="shared" si="145"/>
        <v>0</v>
      </c>
      <c r="CE172" s="114"/>
      <c r="CF172" s="114">
        <v>21</v>
      </c>
      <c r="CG172" s="113">
        <v>1</v>
      </c>
      <c r="CH172" s="113">
        <f t="shared" si="147"/>
        <v>2</v>
      </c>
      <c r="CI172" s="113">
        <f t="shared" si="147"/>
        <v>3</v>
      </c>
      <c r="CJ172" s="113">
        <f t="shared" si="147"/>
        <v>4</v>
      </c>
      <c r="CX172" s="88"/>
      <c r="CY172" s="88"/>
      <c r="CZ172" s="88"/>
      <c r="DA172" s="88"/>
      <c r="DB172" s="88"/>
      <c r="DC172" s="88"/>
      <c r="DD172" s="88"/>
    </row>
    <row r="173" spans="9:108" x14ac:dyDescent="0.25"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 s="114">
        <f t="shared" si="144"/>
        <v>5</v>
      </c>
      <c r="CB173" s="114">
        <f t="shared" si="145"/>
        <v>0</v>
      </c>
      <c r="CC173" s="114">
        <f t="shared" si="145"/>
        <v>0</v>
      </c>
      <c r="CD173" s="114">
        <f t="shared" si="145"/>
        <v>0</v>
      </c>
      <c r="CE173" s="114"/>
      <c r="CF173" s="114">
        <v>21</v>
      </c>
      <c r="CG173" s="113">
        <v>5</v>
      </c>
      <c r="CH173" s="113">
        <f t="shared" si="147"/>
        <v>6</v>
      </c>
      <c r="CI173" s="113">
        <f t="shared" si="147"/>
        <v>7</v>
      </c>
      <c r="CJ173" s="113">
        <f t="shared" si="147"/>
        <v>8</v>
      </c>
      <c r="CX173" s="88"/>
      <c r="CY173" s="88"/>
      <c r="CZ173" s="88"/>
      <c r="DA173" s="88"/>
      <c r="DB173" s="88"/>
      <c r="DC173" s="88"/>
      <c r="DD173" s="88"/>
    </row>
    <row r="174" spans="9:108" x14ac:dyDescent="0.25"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 s="114">
        <f t="shared" si="144"/>
        <v>5</v>
      </c>
      <c r="CB174" s="114">
        <f t="shared" si="145"/>
        <v>0</v>
      </c>
      <c r="CC174" s="114">
        <f t="shared" si="145"/>
        <v>0</v>
      </c>
      <c r="CD174" s="114">
        <f t="shared" si="145"/>
        <v>0</v>
      </c>
      <c r="CE174" s="114"/>
      <c r="CF174" s="114">
        <v>21</v>
      </c>
      <c r="CG174" s="113">
        <v>9</v>
      </c>
      <c r="CH174" s="113">
        <f t="shared" si="147"/>
        <v>10</v>
      </c>
      <c r="CI174" s="113">
        <f t="shared" si="147"/>
        <v>11</v>
      </c>
      <c r="CJ174" s="113">
        <f t="shared" si="147"/>
        <v>12</v>
      </c>
      <c r="CX174" s="88"/>
      <c r="CY174" s="88"/>
      <c r="CZ174" s="88"/>
      <c r="DA174" s="88"/>
      <c r="DB174" s="88"/>
      <c r="DC174" s="88"/>
      <c r="DD174" s="88"/>
    </row>
    <row r="175" spans="9:108" x14ac:dyDescent="0.25"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 s="114">
        <f t="shared" si="144"/>
        <v>5</v>
      </c>
      <c r="CB175" s="114">
        <f t="shared" si="145"/>
        <v>0</v>
      </c>
      <c r="CC175" s="114">
        <f t="shared" si="145"/>
        <v>0</v>
      </c>
      <c r="CD175" s="114">
        <f t="shared" si="145"/>
        <v>0</v>
      </c>
      <c r="CE175" s="114"/>
      <c r="CF175" s="114">
        <v>21</v>
      </c>
      <c r="CG175" s="113">
        <v>13</v>
      </c>
      <c r="CH175" s="113">
        <f t="shared" si="147"/>
        <v>14</v>
      </c>
      <c r="CI175" s="113">
        <f t="shared" si="147"/>
        <v>15</v>
      </c>
      <c r="CJ175" s="113">
        <f t="shared" si="147"/>
        <v>16</v>
      </c>
      <c r="CX175" s="88"/>
      <c r="CY175" s="88"/>
      <c r="CZ175" s="88"/>
      <c r="DA175" s="88"/>
      <c r="DB175" s="88"/>
      <c r="DC175" s="88"/>
      <c r="DD175" s="88"/>
    </row>
    <row r="176" spans="9:108" x14ac:dyDescent="0.25"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 s="114">
        <f t="shared" si="144"/>
        <v>5</v>
      </c>
      <c r="CB176" s="114">
        <f t="shared" si="145"/>
        <v>0</v>
      </c>
      <c r="CC176" s="114">
        <f t="shared" si="145"/>
        <v>0</v>
      </c>
      <c r="CD176" s="114">
        <f t="shared" si="145"/>
        <v>0</v>
      </c>
      <c r="CE176" s="114"/>
      <c r="CF176" s="114">
        <v>21</v>
      </c>
      <c r="CG176" s="113">
        <v>17</v>
      </c>
      <c r="CH176" s="113">
        <f t="shared" si="147"/>
        <v>18</v>
      </c>
      <c r="CI176" s="113">
        <f t="shared" si="147"/>
        <v>19</v>
      </c>
      <c r="CJ176" s="113">
        <f t="shared" si="147"/>
        <v>20</v>
      </c>
      <c r="CX176" s="88"/>
      <c r="CY176" s="88"/>
      <c r="CZ176" s="88"/>
      <c r="DA176" s="88"/>
      <c r="DB176" s="88"/>
      <c r="DC176" s="88"/>
      <c r="DD176" s="88"/>
    </row>
    <row r="177" spans="9:108" x14ac:dyDescent="0.25"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 s="114">
        <f t="shared" si="144"/>
        <v>5</v>
      </c>
      <c r="CB177" s="114">
        <f t="shared" si="145"/>
        <v>0</v>
      </c>
      <c r="CC177" s="114">
        <f t="shared" si="145"/>
        <v>0</v>
      </c>
      <c r="CD177" s="114">
        <f t="shared" si="145"/>
        <v>0</v>
      </c>
      <c r="CE177" s="114"/>
      <c r="CF177" s="114">
        <v>21</v>
      </c>
      <c r="CG177" s="113">
        <v>21</v>
      </c>
      <c r="CH177" s="113">
        <f t="shared" si="147"/>
        <v>22</v>
      </c>
      <c r="CI177" s="113">
        <f t="shared" si="147"/>
        <v>23</v>
      </c>
      <c r="CJ177" s="113">
        <f t="shared" si="147"/>
        <v>24</v>
      </c>
      <c r="CX177" s="88"/>
      <c r="CY177" s="88"/>
      <c r="CZ177" s="88"/>
      <c r="DA177" s="88"/>
      <c r="DB177" s="88"/>
      <c r="DC177" s="88"/>
      <c r="DD177" s="88"/>
    </row>
    <row r="178" spans="9:108" x14ac:dyDescent="0.25"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 s="114">
        <f t="shared" si="144"/>
        <v>5</v>
      </c>
      <c r="CB178" s="114">
        <f t="shared" si="145"/>
        <v>0</v>
      </c>
      <c r="CC178" s="114">
        <f t="shared" si="145"/>
        <v>0</v>
      </c>
      <c r="CD178" s="114">
        <f t="shared" si="145"/>
        <v>0</v>
      </c>
      <c r="CE178" s="114"/>
      <c r="CF178" s="114">
        <v>21</v>
      </c>
      <c r="CG178" s="113">
        <v>25</v>
      </c>
      <c r="CH178" s="113">
        <f t="shared" si="147"/>
        <v>26</v>
      </c>
      <c r="CI178" s="113">
        <f t="shared" si="147"/>
        <v>27</v>
      </c>
      <c r="CJ178" s="113">
        <f t="shared" si="147"/>
        <v>28</v>
      </c>
      <c r="CX178" s="88"/>
      <c r="CY178" s="88"/>
      <c r="CZ178" s="88"/>
      <c r="DA178" s="88"/>
      <c r="DB178" s="88"/>
      <c r="DC178" s="88"/>
      <c r="DD178" s="88"/>
    </row>
    <row r="179" spans="9:108" x14ac:dyDescent="0.25"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 s="114">
        <f t="shared" si="144"/>
        <v>5</v>
      </c>
      <c r="CB179" s="114">
        <f t="shared" si="145"/>
        <v>0</v>
      </c>
      <c r="CC179" s="114">
        <f t="shared" si="145"/>
        <v>0</v>
      </c>
      <c r="CD179" s="114">
        <f t="shared" si="145"/>
        <v>0</v>
      </c>
      <c r="CE179" s="114"/>
      <c r="CF179" s="114">
        <v>21</v>
      </c>
      <c r="CG179" s="113">
        <v>29</v>
      </c>
      <c r="CH179" s="113">
        <f t="shared" si="147"/>
        <v>30</v>
      </c>
      <c r="CI179" s="113">
        <f t="shared" si="147"/>
        <v>31</v>
      </c>
      <c r="CJ179" s="113">
        <f t="shared" si="147"/>
        <v>32</v>
      </c>
      <c r="CX179" s="88"/>
      <c r="CY179" s="88"/>
      <c r="CZ179" s="88"/>
      <c r="DA179" s="88"/>
      <c r="DB179" s="88"/>
      <c r="DC179" s="88"/>
      <c r="DD179" s="88"/>
    </row>
    <row r="180" spans="9:108" x14ac:dyDescent="0.25"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 s="114">
        <f t="shared" si="144"/>
        <v>5</v>
      </c>
      <c r="CB180" s="114">
        <f t="shared" si="145"/>
        <v>0</v>
      </c>
      <c r="CC180" s="114">
        <f t="shared" si="145"/>
        <v>0</v>
      </c>
      <c r="CD180" s="114">
        <f t="shared" si="145"/>
        <v>0</v>
      </c>
      <c r="CE180" s="114"/>
      <c r="CF180" s="114">
        <v>22</v>
      </c>
      <c r="CG180" s="113">
        <v>1</v>
      </c>
      <c r="CH180" s="113">
        <f t="shared" si="147"/>
        <v>2</v>
      </c>
      <c r="CI180" s="113">
        <f t="shared" si="147"/>
        <v>3</v>
      </c>
      <c r="CJ180" s="113">
        <f t="shared" si="147"/>
        <v>4</v>
      </c>
      <c r="CX180" s="88"/>
      <c r="CY180" s="88"/>
      <c r="CZ180" s="88"/>
      <c r="DA180" s="88"/>
      <c r="DB180" s="88"/>
      <c r="DC180" s="88"/>
      <c r="DD180" s="88"/>
    </row>
    <row r="181" spans="9:108" x14ac:dyDescent="0.25"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 s="114">
        <f t="shared" si="144"/>
        <v>5</v>
      </c>
      <c r="CB181" s="114">
        <f t="shared" si="145"/>
        <v>0</v>
      </c>
      <c r="CC181" s="114">
        <f t="shared" si="145"/>
        <v>0</v>
      </c>
      <c r="CD181" s="114">
        <f t="shared" si="145"/>
        <v>0</v>
      </c>
      <c r="CE181" s="114"/>
      <c r="CF181" s="114">
        <v>22</v>
      </c>
      <c r="CG181" s="113">
        <v>5</v>
      </c>
      <c r="CH181" s="113">
        <f t="shared" si="147"/>
        <v>6</v>
      </c>
      <c r="CI181" s="113">
        <f t="shared" si="147"/>
        <v>7</v>
      </c>
      <c r="CJ181" s="113">
        <f t="shared" si="147"/>
        <v>8</v>
      </c>
      <c r="CX181" s="88"/>
      <c r="CY181" s="88"/>
      <c r="CZ181" s="88"/>
      <c r="DA181" s="88"/>
      <c r="DB181" s="88"/>
      <c r="DC181" s="88"/>
      <c r="DD181" s="88"/>
    </row>
    <row r="182" spans="9:108" x14ac:dyDescent="0.25"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 s="114">
        <f t="shared" si="144"/>
        <v>5</v>
      </c>
      <c r="CB182" s="114">
        <f t="shared" si="145"/>
        <v>0</v>
      </c>
      <c r="CC182" s="114">
        <f t="shared" si="145"/>
        <v>0</v>
      </c>
      <c r="CD182" s="114">
        <f t="shared" si="145"/>
        <v>0</v>
      </c>
      <c r="CE182" s="114"/>
      <c r="CF182" s="114">
        <v>22</v>
      </c>
      <c r="CG182" s="113">
        <v>9</v>
      </c>
      <c r="CH182" s="113">
        <f t="shared" si="147"/>
        <v>10</v>
      </c>
      <c r="CI182" s="113">
        <f t="shared" si="147"/>
        <v>11</v>
      </c>
      <c r="CJ182" s="113">
        <f t="shared" si="147"/>
        <v>12</v>
      </c>
      <c r="CX182" s="88"/>
      <c r="CY182" s="88"/>
      <c r="CZ182" s="88"/>
      <c r="DA182" s="88"/>
      <c r="DB182" s="88"/>
      <c r="DC182" s="88"/>
      <c r="DD182" s="88"/>
    </row>
    <row r="183" spans="9:108" x14ac:dyDescent="0.25"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 s="114">
        <f t="shared" si="144"/>
        <v>5</v>
      </c>
      <c r="CB183" s="114">
        <f t="shared" si="145"/>
        <v>0</v>
      </c>
      <c r="CC183" s="114">
        <f t="shared" si="145"/>
        <v>0</v>
      </c>
      <c r="CD183" s="114">
        <f t="shared" si="145"/>
        <v>0</v>
      </c>
      <c r="CE183" s="114"/>
      <c r="CF183" s="114">
        <v>22</v>
      </c>
      <c r="CG183" s="113">
        <v>13</v>
      </c>
      <c r="CH183" s="113">
        <f t="shared" si="147"/>
        <v>14</v>
      </c>
      <c r="CI183" s="113">
        <f t="shared" si="147"/>
        <v>15</v>
      </c>
      <c r="CJ183" s="113">
        <f t="shared" si="147"/>
        <v>16</v>
      </c>
      <c r="CX183" s="88"/>
      <c r="CY183" s="88"/>
      <c r="CZ183" s="88"/>
      <c r="DA183" s="88"/>
      <c r="DB183" s="88"/>
      <c r="DC183" s="88"/>
      <c r="DD183" s="88"/>
    </row>
    <row r="184" spans="9:108" x14ac:dyDescent="0.25"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 s="114">
        <f t="shared" si="144"/>
        <v>5</v>
      </c>
      <c r="CB184" s="114">
        <f t="shared" si="145"/>
        <v>0</v>
      </c>
      <c r="CC184" s="114">
        <f t="shared" si="145"/>
        <v>0</v>
      </c>
      <c r="CD184" s="114">
        <f t="shared" si="145"/>
        <v>0</v>
      </c>
      <c r="CE184" s="114"/>
      <c r="CF184" s="114">
        <v>22</v>
      </c>
      <c r="CG184" s="113">
        <v>17</v>
      </c>
      <c r="CH184" s="113">
        <f t="shared" si="147"/>
        <v>18</v>
      </c>
      <c r="CI184" s="113">
        <f t="shared" si="147"/>
        <v>19</v>
      </c>
      <c r="CJ184" s="113">
        <f t="shared" si="147"/>
        <v>20</v>
      </c>
      <c r="CX184" s="88"/>
      <c r="CY184" s="88"/>
      <c r="CZ184" s="88"/>
      <c r="DA184" s="88"/>
      <c r="DB184" s="88"/>
      <c r="DC184" s="88"/>
      <c r="DD184" s="88"/>
    </row>
    <row r="185" spans="9:108" x14ac:dyDescent="0.25"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 s="114">
        <f t="shared" si="144"/>
        <v>5</v>
      </c>
      <c r="CB185" s="114">
        <f t="shared" si="145"/>
        <v>0</v>
      </c>
      <c r="CC185" s="114">
        <f t="shared" si="145"/>
        <v>0</v>
      </c>
      <c r="CD185" s="114">
        <f t="shared" si="145"/>
        <v>0</v>
      </c>
      <c r="CE185" s="114"/>
      <c r="CF185" s="114">
        <v>22</v>
      </c>
      <c r="CG185" s="113">
        <v>21</v>
      </c>
      <c r="CH185" s="113">
        <f t="shared" si="147"/>
        <v>22</v>
      </c>
      <c r="CI185" s="113">
        <f t="shared" si="147"/>
        <v>23</v>
      </c>
      <c r="CJ185" s="113">
        <f t="shared" si="147"/>
        <v>24</v>
      </c>
      <c r="CX185" s="88"/>
      <c r="CY185" s="88"/>
      <c r="CZ185" s="88"/>
      <c r="DA185" s="88"/>
      <c r="DB185" s="88"/>
      <c r="DC185" s="88"/>
      <c r="DD185" s="88"/>
    </row>
    <row r="186" spans="9:108" x14ac:dyDescent="0.25"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 s="114">
        <f t="shared" si="144"/>
        <v>5</v>
      </c>
      <c r="CB186" s="114">
        <f t="shared" si="145"/>
        <v>0</v>
      </c>
      <c r="CC186" s="114">
        <f t="shared" si="145"/>
        <v>0</v>
      </c>
      <c r="CD186" s="114">
        <f t="shared" si="145"/>
        <v>0</v>
      </c>
      <c r="CE186" s="114"/>
      <c r="CF186" s="114">
        <v>22</v>
      </c>
      <c r="CG186" s="113">
        <v>25</v>
      </c>
      <c r="CH186" s="113">
        <f t="shared" ref="CH186:CJ205" si="148">CG186+1</f>
        <v>26</v>
      </c>
      <c r="CI186" s="113">
        <f t="shared" si="148"/>
        <v>27</v>
      </c>
      <c r="CJ186" s="113">
        <f t="shared" si="148"/>
        <v>28</v>
      </c>
      <c r="CX186" s="88"/>
      <c r="CY186" s="88"/>
      <c r="CZ186" s="88"/>
      <c r="DA186" s="88"/>
      <c r="DB186" s="88"/>
      <c r="DC186" s="88"/>
      <c r="DD186" s="88"/>
    </row>
    <row r="187" spans="9:108" x14ac:dyDescent="0.25"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 s="114">
        <f t="shared" si="144"/>
        <v>5</v>
      </c>
      <c r="CB187" s="114">
        <f t="shared" si="145"/>
        <v>0</v>
      </c>
      <c r="CC187" s="114">
        <f t="shared" si="145"/>
        <v>0</v>
      </c>
      <c r="CD187" s="114">
        <f t="shared" si="145"/>
        <v>0</v>
      </c>
      <c r="CE187" s="114"/>
      <c r="CF187" s="114">
        <v>22</v>
      </c>
      <c r="CG187" s="113">
        <v>29</v>
      </c>
      <c r="CH187" s="113">
        <f t="shared" si="148"/>
        <v>30</v>
      </c>
      <c r="CI187" s="113">
        <f t="shared" si="148"/>
        <v>31</v>
      </c>
      <c r="CJ187" s="113">
        <f t="shared" si="148"/>
        <v>32</v>
      </c>
      <c r="CX187" s="88"/>
      <c r="CY187" s="88"/>
      <c r="CZ187" s="88"/>
      <c r="DA187" s="88"/>
      <c r="DB187" s="88"/>
      <c r="DC187" s="88"/>
      <c r="DD187" s="88"/>
    </row>
    <row r="188" spans="9:108" x14ac:dyDescent="0.25"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 s="114">
        <f t="shared" si="144"/>
        <v>5</v>
      </c>
      <c r="CB188" s="114">
        <f t="shared" si="145"/>
        <v>0</v>
      </c>
      <c r="CC188" s="114">
        <f t="shared" si="145"/>
        <v>0</v>
      </c>
      <c r="CD188" s="114">
        <f t="shared" si="145"/>
        <v>0</v>
      </c>
      <c r="CE188" s="114"/>
      <c r="CF188" s="114">
        <v>23</v>
      </c>
      <c r="CG188" s="113">
        <v>1</v>
      </c>
      <c r="CH188" s="113">
        <f t="shared" si="148"/>
        <v>2</v>
      </c>
      <c r="CI188" s="113">
        <f t="shared" si="148"/>
        <v>3</v>
      </c>
      <c r="CJ188" s="113">
        <f t="shared" si="148"/>
        <v>4</v>
      </c>
      <c r="CX188" s="88"/>
      <c r="CY188" s="88"/>
      <c r="CZ188" s="88"/>
      <c r="DA188" s="88"/>
      <c r="DB188" s="88"/>
      <c r="DC188" s="88"/>
      <c r="DD188" s="88"/>
    </row>
    <row r="189" spans="9:108" x14ac:dyDescent="0.25"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 s="114">
        <f t="shared" si="144"/>
        <v>5</v>
      </c>
      <c r="CB189" s="114">
        <f t="shared" si="145"/>
        <v>0</v>
      </c>
      <c r="CC189" s="114">
        <f t="shared" si="145"/>
        <v>0</v>
      </c>
      <c r="CD189" s="114">
        <f t="shared" si="145"/>
        <v>0</v>
      </c>
      <c r="CE189" s="114"/>
      <c r="CF189" s="114">
        <v>23</v>
      </c>
      <c r="CG189" s="113">
        <v>5</v>
      </c>
      <c r="CH189" s="113">
        <f t="shared" si="148"/>
        <v>6</v>
      </c>
      <c r="CI189" s="113">
        <f t="shared" si="148"/>
        <v>7</v>
      </c>
      <c r="CJ189" s="113">
        <f t="shared" si="148"/>
        <v>8</v>
      </c>
      <c r="CX189" s="88"/>
      <c r="CY189" s="88"/>
      <c r="CZ189" s="88"/>
      <c r="DA189" s="88"/>
      <c r="DB189" s="88"/>
      <c r="DC189" s="88"/>
      <c r="DD189" s="88"/>
    </row>
    <row r="190" spans="9:108" x14ac:dyDescent="0.25"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 s="114">
        <f t="shared" si="144"/>
        <v>5</v>
      </c>
      <c r="CB190" s="114">
        <f t="shared" si="145"/>
        <v>0</v>
      </c>
      <c r="CC190" s="114">
        <f t="shared" si="145"/>
        <v>0</v>
      </c>
      <c r="CD190" s="114">
        <f t="shared" si="145"/>
        <v>0</v>
      </c>
      <c r="CE190" s="114"/>
      <c r="CF190" s="114">
        <v>23</v>
      </c>
      <c r="CG190" s="113">
        <v>9</v>
      </c>
      <c r="CH190" s="113">
        <f t="shared" si="148"/>
        <v>10</v>
      </c>
      <c r="CI190" s="113">
        <f t="shared" si="148"/>
        <v>11</v>
      </c>
      <c r="CJ190" s="113">
        <f t="shared" si="148"/>
        <v>12</v>
      </c>
      <c r="CX190" s="88"/>
      <c r="CY190" s="88"/>
      <c r="CZ190" s="88"/>
      <c r="DA190" s="88"/>
      <c r="DB190" s="88"/>
      <c r="DC190" s="88"/>
      <c r="DD190" s="88"/>
    </row>
    <row r="191" spans="9:108" x14ac:dyDescent="0.25"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 s="114">
        <f t="shared" si="144"/>
        <v>5</v>
      </c>
      <c r="CB191" s="114">
        <f t="shared" si="145"/>
        <v>0</v>
      </c>
      <c r="CC191" s="114">
        <f t="shared" si="145"/>
        <v>0</v>
      </c>
      <c r="CD191" s="114">
        <f t="shared" si="145"/>
        <v>0</v>
      </c>
      <c r="CE191" s="114"/>
      <c r="CF191" s="114">
        <v>23</v>
      </c>
      <c r="CG191" s="113">
        <v>13</v>
      </c>
      <c r="CH191" s="113">
        <f t="shared" si="148"/>
        <v>14</v>
      </c>
      <c r="CI191" s="113">
        <f t="shared" si="148"/>
        <v>15</v>
      </c>
      <c r="CJ191" s="113">
        <f t="shared" si="148"/>
        <v>16</v>
      </c>
      <c r="CX191" s="88"/>
      <c r="CY191" s="88"/>
      <c r="CZ191" s="88"/>
      <c r="DA191" s="88"/>
      <c r="DB191" s="88"/>
      <c r="DC191" s="88"/>
      <c r="DD191" s="88"/>
    </row>
    <row r="192" spans="9:108" x14ac:dyDescent="0.25"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 s="114">
        <f t="shared" si="144"/>
        <v>5</v>
      </c>
      <c r="CB192" s="114">
        <f t="shared" si="145"/>
        <v>0</v>
      </c>
      <c r="CC192" s="114">
        <f t="shared" si="145"/>
        <v>0</v>
      </c>
      <c r="CD192" s="114">
        <f t="shared" si="145"/>
        <v>0</v>
      </c>
      <c r="CE192" s="114"/>
      <c r="CF192" s="114">
        <v>23</v>
      </c>
      <c r="CG192" s="113">
        <v>17</v>
      </c>
      <c r="CH192" s="113">
        <f t="shared" si="148"/>
        <v>18</v>
      </c>
      <c r="CI192" s="113">
        <f t="shared" si="148"/>
        <v>19</v>
      </c>
      <c r="CJ192" s="113">
        <f t="shared" si="148"/>
        <v>20</v>
      </c>
      <c r="CX192" s="88"/>
      <c r="CY192" s="88"/>
      <c r="CZ192" s="88"/>
      <c r="DA192" s="88"/>
      <c r="DB192" s="88"/>
      <c r="DC192" s="88"/>
      <c r="DD192" s="88"/>
    </row>
    <row r="193" spans="9:108" x14ac:dyDescent="0.25"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 s="114">
        <f t="shared" si="144"/>
        <v>5</v>
      </c>
      <c r="CB193" s="114">
        <f t="shared" si="145"/>
        <v>0</v>
      </c>
      <c r="CC193" s="114">
        <f t="shared" si="145"/>
        <v>0</v>
      </c>
      <c r="CD193" s="114">
        <f t="shared" si="145"/>
        <v>0</v>
      </c>
      <c r="CE193" s="114"/>
      <c r="CF193" s="114">
        <v>23</v>
      </c>
      <c r="CG193" s="113">
        <v>21</v>
      </c>
      <c r="CH193" s="113">
        <f t="shared" si="148"/>
        <v>22</v>
      </c>
      <c r="CI193" s="113">
        <f t="shared" si="148"/>
        <v>23</v>
      </c>
      <c r="CJ193" s="113">
        <f t="shared" si="148"/>
        <v>24</v>
      </c>
      <c r="CX193" s="88"/>
      <c r="CY193" s="88"/>
      <c r="CZ193" s="88"/>
      <c r="DA193" s="88"/>
      <c r="DB193" s="88"/>
      <c r="DC193" s="88"/>
      <c r="DD193" s="88"/>
    </row>
    <row r="194" spans="9:108" x14ac:dyDescent="0.25"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 s="114">
        <f t="shared" si="144"/>
        <v>5</v>
      </c>
      <c r="CB194" s="114">
        <f t="shared" si="145"/>
        <v>0</v>
      </c>
      <c r="CC194" s="114">
        <f t="shared" si="145"/>
        <v>0</v>
      </c>
      <c r="CD194" s="114">
        <f t="shared" si="145"/>
        <v>0</v>
      </c>
      <c r="CE194" s="114"/>
      <c r="CF194" s="114">
        <v>23</v>
      </c>
      <c r="CG194" s="113">
        <v>25</v>
      </c>
      <c r="CH194" s="113">
        <f t="shared" si="148"/>
        <v>26</v>
      </c>
      <c r="CI194" s="113">
        <f t="shared" si="148"/>
        <v>27</v>
      </c>
      <c r="CJ194" s="113">
        <f t="shared" si="148"/>
        <v>28</v>
      </c>
      <c r="CX194" s="88"/>
      <c r="CY194" s="88"/>
      <c r="CZ194" s="88"/>
      <c r="DA194" s="88"/>
      <c r="DB194" s="88"/>
      <c r="DC194" s="88"/>
      <c r="DD194" s="88"/>
    </row>
    <row r="195" spans="9:108" x14ac:dyDescent="0.25"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 s="114">
        <f t="shared" si="144"/>
        <v>5</v>
      </c>
      <c r="CB195" s="114">
        <f t="shared" si="145"/>
        <v>0</v>
      </c>
      <c r="CC195" s="114">
        <f t="shared" si="145"/>
        <v>0</v>
      </c>
      <c r="CD195" s="114">
        <f t="shared" si="145"/>
        <v>0</v>
      </c>
      <c r="CE195" s="114"/>
      <c r="CF195" s="114">
        <v>23</v>
      </c>
      <c r="CG195" s="113">
        <v>29</v>
      </c>
      <c r="CH195" s="113">
        <f t="shared" si="148"/>
        <v>30</v>
      </c>
      <c r="CI195" s="113">
        <f t="shared" si="148"/>
        <v>31</v>
      </c>
      <c r="CJ195" s="113">
        <f t="shared" si="148"/>
        <v>32</v>
      </c>
      <c r="CW195" s="88"/>
      <c r="CX195" s="88"/>
      <c r="CY195" s="88"/>
      <c r="CZ195" s="88"/>
      <c r="DA195" s="88"/>
      <c r="DB195" s="88"/>
      <c r="DC195" s="88"/>
      <c r="DD195" s="88"/>
    </row>
    <row r="196" spans="9:108" x14ac:dyDescent="0.25"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 s="114">
        <f t="shared" si="144"/>
        <v>5</v>
      </c>
      <c r="CB196" s="114">
        <f t="shared" si="145"/>
        <v>0</v>
      </c>
      <c r="CC196" s="114">
        <f t="shared" si="145"/>
        <v>0</v>
      </c>
      <c r="CD196" s="114">
        <f t="shared" si="145"/>
        <v>0</v>
      </c>
      <c r="CE196" s="114"/>
      <c r="CF196" s="114">
        <v>24</v>
      </c>
      <c r="CG196" s="113">
        <v>1</v>
      </c>
      <c r="CH196" s="113">
        <f t="shared" si="148"/>
        <v>2</v>
      </c>
      <c r="CI196" s="113">
        <f t="shared" si="148"/>
        <v>3</v>
      </c>
      <c r="CJ196" s="113">
        <f t="shared" si="148"/>
        <v>4</v>
      </c>
      <c r="CW196" s="88"/>
      <c r="CX196" s="88"/>
      <c r="CY196" s="88"/>
      <c r="CZ196" s="88"/>
      <c r="DA196" s="88"/>
      <c r="DB196" s="88"/>
      <c r="DC196" s="88"/>
    </row>
    <row r="197" spans="9:108" x14ac:dyDescent="0.25"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 s="114">
        <f t="shared" si="144"/>
        <v>5</v>
      </c>
      <c r="CB197" s="114">
        <f t="shared" si="145"/>
        <v>0</v>
      </c>
      <c r="CC197" s="114">
        <f t="shared" si="145"/>
        <v>0</v>
      </c>
      <c r="CD197" s="114">
        <f t="shared" si="145"/>
        <v>0</v>
      </c>
      <c r="CE197" s="114"/>
      <c r="CF197" s="114">
        <v>24</v>
      </c>
      <c r="CG197" s="113">
        <v>5</v>
      </c>
      <c r="CH197" s="113">
        <f t="shared" si="148"/>
        <v>6</v>
      </c>
      <c r="CI197" s="113">
        <f t="shared" si="148"/>
        <v>7</v>
      </c>
      <c r="CJ197" s="113">
        <f t="shared" si="148"/>
        <v>8</v>
      </c>
      <c r="CW197" s="88"/>
      <c r="CX197" s="88"/>
      <c r="CY197" s="88"/>
      <c r="CZ197" s="88"/>
      <c r="DA197" s="88"/>
      <c r="DB197" s="88"/>
      <c r="DC197" s="88"/>
    </row>
    <row r="198" spans="9:108" x14ac:dyDescent="0.25"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 s="114">
        <f t="shared" si="144"/>
        <v>5</v>
      </c>
      <c r="CB198" s="114">
        <f t="shared" si="145"/>
        <v>0</v>
      </c>
      <c r="CC198" s="114">
        <f t="shared" si="145"/>
        <v>0</v>
      </c>
      <c r="CD198" s="114">
        <f t="shared" si="145"/>
        <v>0</v>
      </c>
      <c r="CE198" s="114"/>
      <c r="CF198" s="114">
        <v>24</v>
      </c>
      <c r="CG198" s="113">
        <v>9</v>
      </c>
      <c r="CH198" s="113">
        <f t="shared" si="148"/>
        <v>10</v>
      </c>
      <c r="CI198" s="113">
        <f t="shared" si="148"/>
        <v>11</v>
      </c>
      <c r="CJ198" s="113">
        <f t="shared" si="148"/>
        <v>12</v>
      </c>
      <c r="CW198" s="88"/>
      <c r="CX198" s="88"/>
      <c r="CY198" s="88"/>
      <c r="CZ198" s="88"/>
      <c r="DA198" s="88"/>
      <c r="DB198" s="88"/>
      <c r="DC198" s="88"/>
    </row>
    <row r="199" spans="9:108" x14ac:dyDescent="0.25"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 s="114">
        <f t="shared" si="144"/>
        <v>5</v>
      </c>
      <c r="CB199" s="114">
        <f t="shared" si="145"/>
        <v>0</v>
      </c>
      <c r="CC199" s="114">
        <f t="shared" si="145"/>
        <v>0</v>
      </c>
      <c r="CD199" s="114">
        <f t="shared" si="145"/>
        <v>0</v>
      </c>
      <c r="CE199" s="114"/>
      <c r="CF199" s="114">
        <v>24</v>
      </c>
      <c r="CG199" s="113">
        <v>13</v>
      </c>
      <c r="CH199" s="113">
        <f t="shared" si="148"/>
        <v>14</v>
      </c>
      <c r="CI199" s="113">
        <f t="shared" si="148"/>
        <v>15</v>
      </c>
      <c r="CJ199" s="113">
        <f t="shared" si="148"/>
        <v>16</v>
      </c>
      <c r="CW199" s="88"/>
      <c r="CX199" s="88"/>
      <c r="CY199" s="88"/>
      <c r="CZ199" s="88"/>
      <c r="DA199" s="88"/>
      <c r="DB199" s="88"/>
      <c r="DC199" s="88"/>
    </row>
    <row r="200" spans="9:108" x14ac:dyDescent="0.25"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 s="114">
        <f t="shared" si="144"/>
        <v>5</v>
      </c>
      <c r="CB200" s="114">
        <f t="shared" si="145"/>
        <v>0</v>
      </c>
      <c r="CC200" s="114">
        <f t="shared" si="145"/>
        <v>0</v>
      </c>
      <c r="CD200" s="114">
        <f t="shared" si="145"/>
        <v>0</v>
      </c>
      <c r="CE200" s="114"/>
      <c r="CF200" s="114">
        <v>24</v>
      </c>
      <c r="CG200" s="113">
        <v>17</v>
      </c>
      <c r="CH200" s="113">
        <f t="shared" si="148"/>
        <v>18</v>
      </c>
      <c r="CI200" s="113">
        <f t="shared" si="148"/>
        <v>19</v>
      </c>
      <c r="CJ200" s="113">
        <f t="shared" si="148"/>
        <v>20</v>
      </c>
      <c r="CW200" s="88"/>
      <c r="CX200" s="88"/>
      <c r="CY200" s="88"/>
      <c r="CZ200" s="88"/>
      <c r="DA200" s="88"/>
      <c r="DB200" s="88"/>
      <c r="DC200" s="88"/>
    </row>
    <row r="201" spans="9:108" x14ac:dyDescent="0.25"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 s="114">
        <f t="shared" si="144"/>
        <v>5</v>
      </c>
      <c r="CB201" s="114">
        <f t="shared" si="145"/>
        <v>0</v>
      </c>
      <c r="CC201" s="114">
        <f t="shared" si="145"/>
        <v>0</v>
      </c>
      <c r="CD201" s="114">
        <f t="shared" si="145"/>
        <v>0</v>
      </c>
      <c r="CE201" s="114"/>
      <c r="CF201" s="114">
        <v>24</v>
      </c>
      <c r="CG201" s="113">
        <v>21</v>
      </c>
      <c r="CH201" s="113">
        <f t="shared" si="148"/>
        <v>22</v>
      </c>
      <c r="CI201" s="113">
        <f t="shared" si="148"/>
        <v>23</v>
      </c>
      <c r="CJ201" s="113">
        <f t="shared" si="148"/>
        <v>24</v>
      </c>
      <c r="CW201" s="88"/>
      <c r="CX201" s="88"/>
      <c r="CY201" s="88"/>
      <c r="CZ201" s="88"/>
      <c r="DA201" s="88"/>
      <c r="DB201" s="88"/>
      <c r="DC201" s="88"/>
    </row>
    <row r="202" spans="9:108" x14ac:dyDescent="0.25"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 s="114">
        <f t="shared" si="144"/>
        <v>5</v>
      </c>
      <c r="CB202" s="114">
        <f t="shared" si="145"/>
        <v>0</v>
      </c>
      <c r="CC202" s="114">
        <f t="shared" si="145"/>
        <v>0</v>
      </c>
      <c r="CD202" s="114">
        <f t="shared" si="145"/>
        <v>0</v>
      </c>
      <c r="CE202" s="114"/>
      <c r="CF202" s="114">
        <v>24</v>
      </c>
      <c r="CG202" s="113">
        <v>25</v>
      </c>
      <c r="CH202" s="113">
        <f t="shared" si="148"/>
        <v>26</v>
      </c>
      <c r="CI202" s="113">
        <f t="shared" si="148"/>
        <v>27</v>
      </c>
      <c r="CJ202" s="113">
        <f t="shared" si="148"/>
        <v>28</v>
      </c>
      <c r="CW202" s="88"/>
      <c r="CX202" s="88"/>
      <c r="CY202" s="88"/>
      <c r="CZ202" s="88"/>
      <c r="DA202" s="88"/>
      <c r="DB202" s="88"/>
      <c r="DC202" s="88"/>
    </row>
    <row r="203" spans="9:108" x14ac:dyDescent="0.25"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 s="114">
        <f t="shared" si="144"/>
        <v>5</v>
      </c>
      <c r="CB203" s="114">
        <f t="shared" si="145"/>
        <v>0</v>
      </c>
      <c r="CC203" s="114">
        <f t="shared" si="145"/>
        <v>0</v>
      </c>
      <c r="CD203" s="114">
        <f t="shared" si="145"/>
        <v>0</v>
      </c>
      <c r="CE203" s="114"/>
      <c r="CF203" s="114">
        <v>24</v>
      </c>
      <c r="CG203" s="113">
        <v>29</v>
      </c>
      <c r="CH203" s="113">
        <f t="shared" si="148"/>
        <v>30</v>
      </c>
      <c r="CI203" s="113">
        <f t="shared" si="148"/>
        <v>31</v>
      </c>
      <c r="CJ203" s="113">
        <f t="shared" si="148"/>
        <v>32</v>
      </c>
      <c r="CW203" s="88"/>
      <c r="CX203" s="88"/>
      <c r="CY203" s="88"/>
      <c r="CZ203" s="88"/>
      <c r="DA203" s="88"/>
      <c r="DB203" s="88"/>
      <c r="DC203" s="88"/>
    </row>
    <row r="204" spans="9:108" x14ac:dyDescent="0.25"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 s="114">
        <f t="shared" si="144"/>
        <v>5</v>
      </c>
      <c r="CB204" s="114">
        <f t="shared" si="145"/>
        <v>0</v>
      </c>
      <c r="CC204" s="114">
        <f t="shared" si="145"/>
        <v>0</v>
      </c>
      <c r="CD204" s="114">
        <f t="shared" si="145"/>
        <v>0</v>
      </c>
      <c r="CE204" s="114"/>
      <c r="CF204" s="114">
        <v>25</v>
      </c>
      <c r="CG204" s="113">
        <v>1</v>
      </c>
      <c r="CH204" s="113">
        <f t="shared" si="148"/>
        <v>2</v>
      </c>
      <c r="CI204" s="113">
        <f t="shared" si="148"/>
        <v>3</v>
      </c>
      <c r="CJ204" s="113">
        <f t="shared" si="148"/>
        <v>4</v>
      </c>
      <c r="CW204" s="88"/>
      <c r="CX204" s="88"/>
      <c r="CY204" s="88"/>
      <c r="CZ204" s="88"/>
      <c r="DA204" s="88"/>
      <c r="DB204" s="88"/>
      <c r="DC204" s="88"/>
    </row>
    <row r="205" spans="9:108" x14ac:dyDescent="0.25"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 s="114">
        <f t="shared" ref="CA205:CA268" si="149">INDEX($AS$11:$BX$120,$CF205,CJ205)</f>
        <v>5</v>
      </c>
      <c r="CB205" s="114">
        <f t="shared" ref="CB205:CD268" si="150">INDEX($AS$11:$BX$120,$CF205,CG205)</f>
        <v>0</v>
      </c>
      <c r="CC205" s="114">
        <f t="shared" si="150"/>
        <v>0</v>
      </c>
      <c r="CD205" s="114">
        <f t="shared" si="150"/>
        <v>0</v>
      </c>
      <c r="CE205" s="114"/>
      <c r="CF205" s="114">
        <v>25</v>
      </c>
      <c r="CG205" s="113">
        <v>5</v>
      </c>
      <c r="CH205" s="113">
        <f t="shared" si="148"/>
        <v>6</v>
      </c>
      <c r="CI205" s="113">
        <f t="shared" si="148"/>
        <v>7</v>
      </c>
      <c r="CJ205" s="113">
        <f t="shared" si="148"/>
        <v>8</v>
      </c>
      <c r="CW205" s="88"/>
      <c r="CX205" s="88"/>
      <c r="CY205" s="88"/>
      <c r="CZ205" s="88"/>
      <c r="DA205" s="88"/>
      <c r="DB205" s="88"/>
      <c r="DC205" s="88"/>
    </row>
    <row r="206" spans="9:108" x14ac:dyDescent="0.25"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 s="114">
        <f t="shared" si="149"/>
        <v>5</v>
      </c>
      <c r="CB206" s="114">
        <f t="shared" si="150"/>
        <v>0</v>
      </c>
      <c r="CC206" s="114">
        <f t="shared" si="150"/>
        <v>0</v>
      </c>
      <c r="CD206" s="114">
        <f t="shared" si="150"/>
        <v>0</v>
      </c>
      <c r="CE206" s="114"/>
      <c r="CF206" s="114">
        <v>25</v>
      </c>
      <c r="CG206" s="113">
        <v>9</v>
      </c>
      <c r="CH206" s="113">
        <f t="shared" ref="CH206:CJ225" si="151">CG206+1</f>
        <v>10</v>
      </c>
      <c r="CI206" s="113">
        <f t="shared" si="151"/>
        <v>11</v>
      </c>
      <c r="CJ206" s="113">
        <f t="shared" si="151"/>
        <v>12</v>
      </c>
      <c r="CW206" s="88"/>
      <c r="CX206" s="88"/>
      <c r="CY206" s="88"/>
      <c r="CZ206" s="88"/>
      <c r="DA206" s="88"/>
      <c r="DB206" s="88"/>
      <c r="DC206" s="88"/>
    </row>
    <row r="207" spans="9:108" x14ac:dyDescent="0.25"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 s="114">
        <f t="shared" si="149"/>
        <v>5</v>
      </c>
      <c r="CB207" s="114">
        <f t="shared" si="150"/>
        <v>0</v>
      </c>
      <c r="CC207" s="114">
        <f t="shared" si="150"/>
        <v>0</v>
      </c>
      <c r="CD207" s="114">
        <f t="shared" si="150"/>
        <v>0</v>
      </c>
      <c r="CE207" s="114"/>
      <c r="CF207" s="114">
        <v>25</v>
      </c>
      <c r="CG207" s="113">
        <v>13</v>
      </c>
      <c r="CH207" s="113">
        <f t="shared" si="151"/>
        <v>14</v>
      </c>
      <c r="CI207" s="113">
        <f t="shared" si="151"/>
        <v>15</v>
      </c>
      <c r="CJ207" s="113">
        <f t="shared" si="151"/>
        <v>16</v>
      </c>
      <c r="CW207" s="88"/>
      <c r="CX207" s="88"/>
      <c r="CY207" s="88"/>
      <c r="CZ207" s="88"/>
      <c r="DA207" s="88"/>
      <c r="DB207" s="88"/>
      <c r="DC207" s="88"/>
    </row>
    <row r="208" spans="9:108" x14ac:dyDescent="0.25"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 s="114">
        <f t="shared" si="149"/>
        <v>5</v>
      </c>
      <c r="CB208" s="114">
        <f t="shared" si="150"/>
        <v>0</v>
      </c>
      <c r="CC208" s="114">
        <f t="shared" si="150"/>
        <v>0</v>
      </c>
      <c r="CD208" s="114">
        <f t="shared" si="150"/>
        <v>0</v>
      </c>
      <c r="CE208" s="114"/>
      <c r="CF208" s="114">
        <v>25</v>
      </c>
      <c r="CG208" s="113">
        <v>17</v>
      </c>
      <c r="CH208" s="113">
        <f t="shared" si="151"/>
        <v>18</v>
      </c>
      <c r="CI208" s="113">
        <f t="shared" si="151"/>
        <v>19</v>
      </c>
      <c r="CJ208" s="113">
        <f t="shared" si="151"/>
        <v>20</v>
      </c>
      <c r="CW208" s="88"/>
      <c r="CX208" s="88"/>
      <c r="CY208" s="88"/>
      <c r="CZ208" s="88"/>
      <c r="DA208" s="88"/>
      <c r="DB208" s="88"/>
      <c r="DC208" s="88"/>
    </row>
    <row r="209" spans="9:107" x14ac:dyDescent="0.25"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 s="114">
        <f t="shared" si="149"/>
        <v>5</v>
      </c>
      <c r="CB209" s="114">
        <f t="shared" si="150"/>
        <v>0</v>
      </c>
      <c r="CC209" s="114">
        <f t="shared" si="150"/>
        <v>0</v>
      </c>
      <c r="CD209" s="114">
        <f t="shared" si="150"/>
        <v>0</v>
      </c>
      <c r="CE209" s="114"/>
      <c r="CF209" s="114">
        <v>25</v>
      </c>
      <c r="CG209" s="113">
        <v>21</v>
      </c>
      <c r="CH209" s="113">
        <f t="shared" si="151"/>
        <v>22</v>
      </c>
      <c r="CI209" s="113">
        <f t="shared" si="151"/>
        <v>23</v>
      </c>
      <c r="CJ209" s="113">
        <f t="shared" si="151"/>
        <v>24</v>
      </c>
      <c r="CW209" s="88"/>
      <c r="CX209" s="88"/>
      <c r="CY209" s="88"/>
      <c r="CZ209" s="88"/>
      <c r="DA209" s="88"/>
      <c r="DB209" s="88"/>
      <c r="DC209" s="88"/>
    </row>
    <row r="210" spans="9:107" x14ac:dyDescent="0.25"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 s="114">
        <f t="shared" si="149"/>
        <v>5</v>
      </c>
      <c r="CB210" s="114">
        <f t="shared" si="150"/>
        <v>0</v>
      </c>
      <c r="CC210" s="114">
        <f t="shared" si="150"/>
        <v>0</v>
      </c>
      <c r="CD210" s="114">
        <f t="shared" si="150"/>
        <v>0</v>
      </c>
      <c r="CE210" s="114"/>
      <c r="CF210" s="114">
        <v>25</v>
      </c>
      <c r="CG210" s="113">
        <v>25</v>
      </c>
      <c r="CH210" s="113">
        <f t="shared" si="151"/>
        <v>26</v>
      </c>
      <c r="CI210" s="113">
        <f t="shared" si="151"/>
        <v>27</v>
      </c>
      <c r="CJ210" s="113">
        <f t="shared" si="151"/>
        <v>28</v>
      </c>
      <c r="CW210" s="88"/>
      <c r="CX210" s="88"/>
      <c r="CY210" s="88"/>
      <c r="CZ210" s="88"/>
      <c r="DA210" s="88"/>
      <c r="DB210" s="88"/>
      <c r="DC210" s="88"/>
    </row>
    <row r="211" spans="9:107" x14ac:dyDescent="0.25"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 s="114">
        <f t="shared" si="149"/>
        <v>5</v>
      </c>
      <c r="CB211" s="114">
        <f t="shared" si="150"/>
        <v>0</v>
      </c>
      <c r="CC211" s="114">
        <f t="shared" si="150"/>
        <v>0</v>
      </c>
      <c r="CD211" s="114">
        <f t="shared" si="150"/>
        <v>0</v>
      </c>
      <c r="CE211" s="114"/>
      <c r="CF211" s="114">
        <v>25</v>
      </c>
      <c r="CG211" s="113">
        <v>29</v>
      </c>
      <c r="CH211" s="113">
        <f t="shared" si="151"/>
        <v>30</v>
      </c>
      <c r="CI211" s="113">
        <f t="shared" si="151"/>
        <v>31</v>
      </c>
      <c r="CJ211" s="113">
        <f t="shared" si="151"/>
        <v>32</v>
      </c>
      <c r="CW211" s="88"/>
      <c r="CX211" s="88"/>
      <c r="CY211" s="88"/>
      <c r="CZ211" s="88"/>
      <c r="DA211" s="88"/>
      <c r="DB211" s="88"/>
      <c r="DC211" s="88"/>
    </row>
    <row r="212" spans="9:107" x14ac:dyDescent="0.25"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 s="114">
        <f t="shared" si="149"/>
        <v>5</v>
      </c>
      <c r="CB212" s="114">
        <f t="shared" si="150"/>
        <v>0</v>
      </c>
      <c r="CC212" s="114">
        <f t="shared" si="150"/>
        <v>0</v>
      </c>
      <c r="CD212" s="114">
        <f t="shared" si="150"/>
        <v>0</v>
      </c>
      <c r="CE212" s="114"/>
      <c r="CF212" s="114">
        <v>26</v>
      </c>
      <c r="CG212" s="113">
        <v>1</v>
      </c>
      <c r="CH212" s="113">
        <f t="shared" si="151"/>
        <v>2</v>
      </c>
      <c r="CI212" s="113">
        <f t="shared" si="151"/>
        <v>3</v>
      </c>
      <c r="CJ212" s="113">
        <f t="shared" si="151"/>
        <v>4</v>
      </c>
      <c r="CW212" s="88"/>
      <c r="CX212" s="88"/>
      <c r="CY212" s="88"/>
      <c r="CZ212" s="88"/>
      <c r="DA212" s="88"/>
      <c r="DB212" s="88"/>
      <c r="DC212" s="88"/>
    </row>
    <row r="213" spans="9:107" x14ac:dyDescent="0.25"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 s="114">
        <f t="shared" si="149"/>
        <v>5</v>
      </c>
      <c r="CB213" s="114">
        <f t="shared" si="150"/>
        <v>0</v>
      </c>
      <c r="CC213" s="114">
        <f t="shared" si="150"/>
        <v>0</v>
      </c>
      <c r="CD213" s="114">
        <f t="shared" si="150"/>
        <v>0</v>
      </c>
      <c r="CE213" s="114"/>
      <c r="CF213" s="114">
        <v>26</v>
      </c>
      <c r="CG213" s="113">
        <v>5</v>
      </c>
      <c r="CH213" s="113">
        <f t="shared" si="151"/>
        <v>6</v>
      </c>
      <c r="CI213" s="113">
        <f t="shared" si="151"/>
        <v>7</v>
      </c>
      <c r="CJ213" s="113">
        <f t="shared" si="151"/>
        <v>8</v>
      </c>
      <c r="CW213" s="88"/>
      <c r="CX213" s="88"/>
      <c r="CY213" s="88"/>
      <c r="CZ213" s="88"/>
      <c r="DA213" s="88"/>
      <c r="DB213" s="88"/>
      <c r="DC213" s="88"/>
    </row>
    <row r="214" spans="9:107" x14ac:dyDescent="0.25"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 s="114">
        <f t="shared" si="149"/>
        <v>5</v>
      </c>
      <c r="CB214" s="114">
        <f t="shared" si="150"/>
        <v>0</v>
      </c>
      <c r="CC214" s="114">
        <f t="shared" si="150"/>
        <v>0</v>
      </c>
      <c r="CD214" s="114">
        <f t="shared" si="150"/>
        <v>0</v>
      </c>
      <c r="CE214" s="114"/>
      <c r="CF214" s="114">
        <v>26</v>
      </c>
      <c r="CG214" s="113">
        <v>9</v>
      </c>
      <c r="CH214" s="113">
        <f t="shared" si="151"/>
        <v>10</v>
      </c>
      <c r="CI214" s="113">
        <f t="shared" si="151"/>
        <v>11</v>
      </c>
      <c r="CJ214" s="113">
        <f t="shared" si="151"/>
        <v>12</v>
      </c>
      <c r="CW214" s="88"/>
      <c r="CX214" s="88"/>
      <c r="CY214" s="88"/>
      <c r="CZ214" s="88"/>
      <c r="DA214" s="88"/>
      <c r="DB214" s="88"/>
      <c r="DC214" s="88"/>
    </row>
    <row r="215" spans="9:107" x14ac:dyDescent="0.25"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 s="114">
        <f t="shared" si="149"/>
        <v>5</v>
      </c>
      <c r="CB215" s="114">
        <f t="shared" si="150"/>
        <v>0</v>
      </c>
      <c r="CC215" s="114">
        <f t="shared" si="150"/>
        <v>0</v>
      </c>
      <c r="CD215" s="114">
        <f t="shared" si="150"/>
        <v>0</v>
      </c>
      <c r="CE215" s="114"/>
      <c r="CF215" s="114">
        <v>26</v>
      </c>
      <c r="CG215" s="113">
        <v>13</v>
      </c>
      <c r="CH215" s="113">
        <f t="shared" si="151"/>
        <v>14</v>
      </c>
      <c r="CI215" s="113">
        <f t="shared" si="151"/>
        <v>15</v>
      </c>
      <c r="CJ215" s="113">
        <f t="shared" si="151"/>
        <v>16</v>
      </c>
      <c r="CW215" s="88"/>
      <c r="CX215" s="88"/>
      <c r="CY215" s="88"/>
      <c r="CZ215" s="88"/>
      <c r="DA215" s="88"/>
      <c r="DB215" s="88"/>
      <c r="DC215" s="88"/>
    </row>
    <row r="216" spans="9:107" x14ac:dyDescent="0.25"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 s="114">
        <f t="shared" si="149"/>
        <v>5</v>
      </c>
      <c r="CB216" s="114">
        <f t="shared" si="150"/>
        <v>0</v>
      </c>
      <c r="CC216" s="114">
        <f t="shared" si="150"/>
        <v>0</v>
      </c>
      <c r="CD216" s="114">
        <f t="shared" si="150"/>
        <v>0</v>
      </c>
      <c r="CE216" s="114"/>
      <c r="CF216" s="114">
        <v>26</v>
      </c>
      <c r="CG216" s="113">
        <v>17</v>
      </c>
      <c r="CH216" s="113">
        <f t="shared" si="151"/>
        <v>18</v>
      </c>
      <c r="CI216" s="113">
        <f t="shared" si="151"/>
        <v>19</v>
      </c>
      <c r="CJ216" s="113">
        <f t="shared" si="151"/>
        <v>20</v>
      </c>
      <c r="CW216" s="88"/>
      <c r="CX216" s="88"/>
      <c r="CY216" s="88"/>
      <c r="CZ216" s="88"/>
      <c r="DA216" s="88"/>
      <c r="DB216" s="88"/>
      <c r="DC216" s="88"/>
    </row>
    <row r="217" spans="9:107" x14ac:dyDescent="0.25"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 s="114">
        <f t="shared" si="149"/>
        <v>5</v>
      </c>
      <c r="CB217" s="114">
        <f t="shared" si="150"/>
        <v>0</v>
      </c>
      <c r="CC217" s="114">
        <f t="shared" si="150"/>
        <v>0</v>
      </c>
      <c r="CD217" s="114">
        <f t="shared" si="150"/>
        <v>0</v>
      </c>
      <c r="CE217" s="114"/>
      <c r="CF217" s="114">
        <v>26</v>
      </c>
      <c r="CG217" s="113">
        <v>21</v>
      </c>
      <c r="CH217" s="113">
        <f t="shared" si="151"/>
        <v>22</v>
      </c>
      <c r="CI217" s="113">
        <f t="shared" si="151"/>
        <v>23</v>
      </c>
      <c r="CJ217" s="113">
        <f t="shared" si="151"/>
        <v>24</v>
      </c>
      <c r="CW217" s="88"/>
      <c r="CX217" s="88"/>
      <c r="CY217" s="88"/>
      <c r="CZ217" s="88"/>
      <c r="DA217" s="88"/>
      <c r="DB217" s="88"/>
      <c r="DC217" s="88"/>
    </row>
    <row r="218" spans="9:107" x14ac:dyDescent="0.25"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 s="114">
        <f t="shared" si="149"/>
        <v>5</v>
      </c>
      <c r="CB218" s="114">
        <f t="shared" si="150"/>
        <v>0</v>
      </c>
      <c r="CC218" s="114">
        <f t="shared" si="150"/>
        <v>0</v>
      </c>
      <c r="CD218" s="114">
        <f t="shared" si="150"/>
        <v>0</v>
      </c>
      <c r="CE218" s="114"/>
      <c r="CF218" s="114">
        <v>26</v>
      </c>
      <c r="CG218" s="113">
        <v>25</v>
      </c>
      <c r="CH218" s="113">
        <f t="shared" si="151"/>
        <v>26</v>
      </c>
      <c r="CI218" s="113">
        <f t="shared" si="151"/>
        <v>27</v>
      </c>
      <c r="CJ218" s="113">
        <f t="shared" si="151"/>
        <v>28</v>
      </c>
      <c r="CW218" s="88"/>
      <c r="CX218" s="88"/>
      <c r="CY218" s="88"/>
      <c r="CZ218" s="88"/>
      <c r="DA218" s="88"/>
      <c r="DB218" s="88"/>
      <c r="DC218" s="88"/>
    </row>
    <row r="219" spans="9:107" x14ac:dyDescent="0.25"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 s="114">
        <f t="shared" si="149"/>
        <v>5</v>
      </c>
      <c r="CB219" s="114">
        <f t="shared" si="150"/>
        <v>0</v>
      </c>
      <c r="CC219" s="114">
        <f t="shared" si="150"/>
        <v>0</v>
      </c>
      <c r="CD219" s="114">
        <f t="shared" si="150"/>
        <v>0</v>
      </c>
      <c r="CE219" s="114"/>
      <c r="CF219" s="114">
        <v>26</v>
      </c>
      <c r="CG219" s="113">
        <v>29</v>
      </c>
      <c r="CH219" s="113">
        <f t="shared" si="151"/>
        <v>30</v>
      </c>
      <c r="CI219" s="113">
        <f t="shared" si="151"/>
        <v>31</v>
      </c>
      <c r="CJ219" s="113">
        <f t="shared" si="151"/>
        <v>32</v>
      </c>
      <c r="CW219" s="88"/>
      <c r="CX219" s="88"/>
      <c r="CY219" s="88"/>
      <c r="CZ219" s="88"/>
      <c r="DA219" s="88"/>
      <c r="DB219" s="88"/>
      <c r="DC219" s="88"/>
    </row>
    <row r="220" spans="9:107" x14ac:dyDescent="0.25"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 s="114">
        <f t="shared" si="149"/>
        <v>5</v>
      </c>
      <c r="CB220" s="114">
        <f t="shared" si="150"/>
        <v>0</v>
      </c>
      <c r="CC220" s="114">
        <f t="shared" si="150"/>
        <v>0</v>
      </c>
      <c r="CD220" s="114">
        <f t="shared" si="150"/>
        <v>0</v>
      </c>
      <c r="CE220" s="114"/>
      <c r="CF220" s="114">
        <v>27</v>
      </c>
      <c r="CG220" s="113">
        <v>1</v>
      </c>
      <c r="CH220" s="113">
        <f t="shared" si="151"/>
        <v>2</v>
      </c>
      <c r="CI220" s="113">
        <f t="shared" si="151"/>
        <v>3</v>
      </c>
      <c r="CJ220" s="113">
        <f t="shared" si="151"/>
        <v>4</v>
      </c>
      <c r="CW220" s="88"/>
      <c r="CX220" s="88"/>
      <c r="CY220" s="88"/>
      <c r="CZ220" s="88"/>
      <c r="DA220" s="88"/>
      <c r="DB220" s="88"/>
      <c r="DC220" s="88"/>
    </row>
    <row r="221" spans="9:107" x14ac:dyDescent="0.25"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 s="114">
        <f t="shared" si="149"/>
        <v>5</v>
      </c>
      <c r="CB221" s="114">
        <f t="shared" si="150"/>
        <v>0</v>
      </c>
      <c r="CC221" s="114">
        <f t="shared" si="150"/>
        <v>0</v>
      </c>
      <c r="CD221" s="114">
        <f t="shared" si="150"/>
        <v>0</v>
      </c>
      <c r="CE221" s="114"/>
      <c r="CF221" s="114">
        <v>27</v>
      </c>
      <c r="CG221" s="113">
        <v>5</v>
      </c>
      <c r="CH221" s="113">
        <f t="shared" si="151"/>
        <v>6</v>
      </c>
      <c r="CI221" s="113">
        <f t="shared" si="151"/>
        <v>7</v>
      </c>
      <c r="CJ221" s="113">
        <f t="shared" si="151"/>
        <v>8</v>
      </c>
      <c r="CW221" s="88"/>
      <c r="CX221" s="88"/>
      <c r="CY221" s="88"/>
      <c r="CZ221" s="88"/>
      <c r="DA221" s="88"/>
      <c r="DB221" s="88"/>
      <c r="DC221" s="88"/>
    </row>
    <row r="222" spans="9:107" x14ac:dyDescent="0.25"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 s="114">
        <f t="shared" si="149"/>
        <v>5</v>
      </c>
      <c r="CB222" s="114">
        <f t="shared" si="150"/>
        <v>0</v>
      </c>
      <c r="CC222" s="114">
        <f t="shared" si="150"/>
        <v>0</v>
      </c>
      <c r="CD222" s="114">
        <f t="shared" si="150"/>
        <v>0</v>
      </c>
      <c r="CE222" s="114"/>
      <c r="CF222" s="114">
        <v>27</v>
      </c>
      <c r="CG222" s="113">
        <v>9</v>
      </c>
      <c r="CH222" s="113">
        <f t="shared" si="151"/>
        <v>10</v>
      </c>
      <c r="CI222" s="113">
        <f t="shared" si="151"/>
        <v>11</v>
      </c>
      <c r="CJ222" s="113">
        <f t="shared" si="151"/>
        <v>12</v>
      </c>
      <c r="CW222" s="88"/>
      <c r="CX222" s="88"/>
      <c r="CY222" s="88"/>
      <c r="CZ222" s="88"/>
      <c r="DA222" s="88"/>
      <c r="DB222" s="88"/>
      <c r="DC222" s="88"/>
    </row>
    <row r="223" spans="9:107" x14ac:dyDescent="0.25"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 s="114">
        <f t="shared" si="149"/>
        <v>5</v>
      </c>
      <c r="CB223" s="114">
        <f t="shared" si="150"/>
        <v>0</v>
      </c>
      <c r="CC223" s="114">
        <f t="shared" si="150"/>
        <v>0</v>
      </c>
      <c r="CD223" s="114">
        <f t="shared" si="150"/>
        <v>0</v>
      </c>
      <c r="CE223" s="114"/>
      <c r="CF223" s="114">
        <v>27</v>
      </c>
      <c r="CG223" s="113">
        <v>13</v>
      </c>
      <c r="CH223" s="113">
        <f t="shared" si="151"/>
        <v>14</v>
      </c>
      <c r="CI223" s="113">
        <f t="shared" si="151"/>
        <v>15</v>
      </c>
      <c r="CJ223" s="113">
        <f t="shared" si="151"/>
        <v>16</v>
      </c>
      <c r="CW223" s="88"/>
      <c r="CX223" s="88"/>
      <c r="CY223" s="88"/>
      <c r="CZ223" s="88"/>
      <c r="DA223" s="88"/>
      <c r="DB223" s="88"/>
      <c r="DC223" s="88"/>
    </row>
    <row r="224" spans="9:107" x14ac:dyDescent="0.25"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 s="114">
        <f t="shared" si="149"/>
        <v>5</v>
      </c>
      <c r="CB224" s="114">
        <f t="shared" si="150"/>
        <v>0</v>
      </c>
      <c r="CC224" s="114">
        <f t="shared" si="150"/>
        <v>0</v>
      </c>
      <c r="CD224" s="114">
        <f t="shared" si="150"/>
        <v>0</v>
      </c>
      <c r="CE224" s="114"/>
      <c r="CF224" s="114">
        <v>27</v>
      </c>
      <c r="CG224" s="113">
        <v>17</v>
      </c>
      <c r="CH224" s="113">
        <f t="shared" si="151"/>
        <v>18</v>
      </c>
      <c r="CI224" s="113">
        <f t="shared" si="151"/>
        <v>19</v>
      </c>
      <c r="CJ224" s="113">
        <f t="shared" si="151"/>
        <v>20</v>
      </c>
      <c r="CW224" s="88"/>
      <c r="CX224" s="88"/>
      <c r="CY224" s="88"/>
      <c r="CZ224" s="88"/>
      <c r="DA224" s="88"/>
      <c r="DB224" s="88"/>
      <c r="DC224" s="88"/>
    </row>
    <row r="225" spans="9:107" x14ac:dyDescent="0.25"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 s="114">
        <f t="shared" si="149"/>
        <v>5</v>
      </c>
      <c r="CB225" s="114">
        <f t="shared" si="150"/>
        <v>0</v>
      </c>
      <c r="CC225" s="114">
        <f t="shared" si="150"/>
        <v>0</v>
      </c>
      <c r="CD225" s="114">
        <f t="shared" si="150"/>
        <v>0</v>
      </c>
      <c r="CE225" s="114"/>
      <c r="CF225" s="114">
        <v>27</v>
      </c>
      <c r="CG225" s="113">
        <v>21</v>
      </c>
      <c r="CH225" s="113">
        <f t="shared" si="151"/>
        <v>22</v>
      </c>
      <c r="CI225" s="113">
        <f t="shared" si="151"/>
        <v>23</v>
      </c>
      <c r="CJ225" s="113">
        <f t="shared" si="151"/>
        <v>24</v>
      </c>
      <c r="CW225" s="88"/>
      <c r="CX225" s="88"/>
      <c r="CY225" s="88"/>
      <c r="CZ225" s="88"/>
      <c r="DA225" s="88"/>
      <c r="DB225" s="88"/>
      <c r="DC225" s="88"/>
    </row>
    <row r="226" spans="9:107" x14ac:dyDescent="0.25"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 s="114">
        <f t="shared" si="149"/>
        <v>5</v>
      </c>
      <c r="CB226" s="114">
        <f t="shared" si="150"/>
        <v>0</v>
      </c>
      <c r="CC226" s="114">
        <f t="shared" si="150"/>
        <v>0</v>
      </c>
      <c r="CD226" s="114">
        <f t="shared" si="150"/>
        <v>0</v>
      </c>
      <c r="CE226" s="114"/>
      <c r="CF226" s="114">
        <v>27</v>
      </c>
      <c r="CG226" s="113">
        <v>25</v>
      </c>
      <c r="CH226" s="113">
        <f t="shared" ref="CH226:CJ245" si="152">CG226+1</f>
        <v>26</v>
      </c>
      <c r="CI226" s="113">
        <f t="shared" si="152"/>
        <v>27</v>
      </c>
      <c r="CJ226" s="113">
        <f t="shared" si="152"/>
        <v>28</v>
      </c>
      <c r="CW226" s="88"/>
      <c r="CX226" s="88"/>
      <c r="CY226" s="88"/>
      <c r="CZ226" s="88"/>
      <c r="DA226" s="88"/>
      <c r="DB226" s="88"/>
      <c r="DC226" s="88"/>
    </row>
    <row r="227" spans="9:107" x14ac:dyDescent="0.25"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 s="114">
        <f t="shared" si="149"/>
        <v>5</v>
      </c>
      <c r="CB227" s="114">
        <f t="shared" si="150"/>
        <v>0</v>
      </c>
      <c r="CC227" s="114">
        <f t="shared" si="150"/>
        <v>0</v>
      </c>
      <c r="CD227" s="114">
        <f t="shared" si="150"/>
        <v>0</v>
      </c>
      <c r="CE227" s="114"/>
      <c r="CF227" s="114">
        <v>27</v>
      </c>
      <c r="CG227" s="113">
        <v>29</v>
      </c>
      <c r="CH227" s="113">
        <f t="shared" si="152"/>
        <v>30</v>
      </c>
      <c r="CI227" s="113">
        <f t="shared" si="152"/>
        <v>31</v>
      </c>
      <c r="CJ227" s="113">
        <f t="shared" si="152"/>
        <v>32</v>
      </c>
      <c r="CW227" s="88"/>
      <c r="CX227" s="88"/>
      <c r="CY227" s="88"/>
      <c r="CZ227" s="88"/>
      <c r="DA227" s="88"/>
      <c r="DB227" s="88"/>
      <c r="DC227" s="88"/>
    </row>
    <row r="228" spans="9:107" x14ac:dyDescent="0.25"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 s="114">
        <f t="shared" si="149"/>
        <v>5</v>
      </c>
      <c r="CB228" s="114">
        <f t="shared" si="150"/>
        <v>0</v>
      </c>
      <c r="CC228" s="114">
        <f t="shared" si="150"/>
        <v>0</v>
      </c>
      <c r="CD228" s="114">
        <f t="shared" si="150"/>
        <v>0</v>
      </c>
      <c r="CE228" s="114"/>
      <c r="CF228" s="114">
        <v>28</v>
      </c>
      <c r="CG228" s="113">
        <v>1</v>
      </c>
      <c r="CH228" s="113">
        <f t="shared" si="152"/>
        <v>2</v>
      </c>
      <c r="CI228" s="113">
        <f t="shared" si="152"/>
        <v>3</v>
      </c>
      <c r="CJ228" s="113">
        <f t="shared" si="152"/>
        <v>4</v>
      </c>
      <c r="CW228" s="88"/>
      <c r="CX228" s="88"/>
      <c r="CY228" s="88"/>
      <c r="CZ228" s="88"/>
      <c r="DA228" s="88"/>
      <c r="DB228" s="88"/>
      <c r="DC228" s="88"/>
    </row>
    <row r="229" spans="9:107" x14ac:dyDescent="0.25"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 s="114">
        <f t="shared" si="149"/>
        <v>5</v>
      </c>
      <c r="CB229" s="114">
        <f t="shared" si="150"/>
        <v>0</v>
      </c>
      <c r="CC229" s="114">
        <f t="shared" si="150"/>
        <v>0</v>
      </c>
      <c r="CD229" s="114">
        <f t="shared" si="150"/>
        <v>0</v>
      </c>
      <c r="CE229" s="114"/>
      <c r="CF229" s="114">
        <v>28</v>
      </c>
      <c r="CG229" s="113">
        <v>5</v>
      </c>
      <c r="CH229" s="113">
        <f t="shared" si="152"/>
        <v>6</v>
      </c>
      <c r="CI229" s="113">
        <f t="shared" si="152"/>
        <v>7</v>
      </c>
      <c r="CJ229" s="113">
        <f t="shared" si="152"/>
        <v>8</v>
      </c>
      <c r="CW229" s="88"/>
      <c r="CX229" s="88"/>
      <c r="CY229" s="88"/>
      <c r="CZ229" s="88"/>
      <c r="DA229" s="88"/>
      <c r="DB229" s="88"/>
      <c r="DC229" s="88"/>
    </row>
    <row r="230" spans="9:107" x14ac:dyDescent="0.25"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 s="114">
        <f t="shared" si="149"/>
        <v>5</v>
      </c>
      <c r="CB230" s="114">
        <f t="shared" si="150"/>
        <v>0</v>
      </c>
      <c r="CC230" s="114">
        <f t="shared" si="150"/>
        <v>0</v>
      </c>
      <c r="CD230" s="114">
        <f t="shared" si="150"/>
        <v>0</v>
      </c>
      <c r="CE230" s="114"/>
      <c r="CF230" s="114">
        <v>28</v>
      </c>
      <c r="CG230" s="113">
        <v>9</v>
      </c>
      <c r="CH230" s="113">
        <f t="shared" si="152"/>
        <v>10</v>
      </c>
      <c r="CI230" s="113">
        <f t="shared" si="152"/>
        <v>11</v>
      </c>
      <c r="CJ230" s="113">
        <f t="shared" si="152"/>
        <v>12</v>
      </c>
      <c r="CW230" s="88"/>
      <c r="CX230" s="88"/>
      <c r="CY230" s="88"/>
      <c r="CZ230" s="88"/>
      <c r="DA230" s="88"/>
      <c r="DB230" s="88"/>
      <c r="DC230" s="88"/>
    </row>
    <row r="231" spans="9:107" x14ac:dyDescent="0.25"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 s="114">
        <f t="shared" si="149"/>
        <v>5</v>
      </c>
      <c r="CB231" s="114">
        <f t="shared" si="150"/>
        <v>0</v>
      </c>
      <c r="CC231" s="114">
        <f t="shared" si="150"/>
        <v>0</v>
      </c>
      <c r="CD231" s="114">
        <f t="shared" si="150"/>
        <v>0</v>
      </c>
      <c r="CE231" s="114"/>
      <c r="CF231" s="114">
        <v>28</v>
      </c>
      <c r="CG231" s="113">
        <v>13</v>
      </c>
      <c r="CH231" s="113">
        <f t="shared" si="152"/>
        <v>14</v>
      </c>
      <c r="CI231" s="113">
        <f t="shared" si="152"/>
        <v>15</v>
      </c>
      <c r="CJ231" s="113">
        <f t="shared" si="152"/>
        <v>16</v>
      </c>
      <c r="CW231" s="88"/>
      <c r="CX231" s="88"/>
      <c r="CY231" s="88"/>
      <c r="CZ231" s="88"/>
      <c r="DA231" s="88"/>
      <c r="DB231" s="88"/>
      <c r="DC231" s="88"/>
    </row>
    <row r="232" spans="9:107" x14ac:dyDescent="0.25"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 s="114">
        <f t="shared" si="149"/>
        <v>5</v>
      </c>
      <c r="CB232" s="114">
        <f t="shared" si="150"/>
        <v>0</v>
      </c>
      <c r="CC232" s="114">
        <f t="shared" si="150"/>
        <v>0</v>
      </c>
      <c r="CD232" s="114">
        <f t="shared" si="150"/>
        <v>0</v>
      </c>
      <c r="CE232" s="114"/>
      <c r="CF232" s="114">
        <v>28</v>
      </c>
      <c r="CG232" s="113">
        <v>17</v>
      </c>
      <c r="CH232" s="113">
        <f t="shared" si="152"/>
        <v>18</v>
      </c>
      <c r="CI232" s="113">
        <f t="shared" si="152"/>
        <v>19</v>
      </c>
      <c r="CJ232" s="113">
        <f t="shared" si="152"/>
        <v>20</v>
      </c>
      <c r="CW232" s="88"/>
      <c r="CX232" s="88"/>
      <c r="CY232" s="88"/>
      <c r="CZ232" s="88"/>
      <c r="DA232" s="88"/>
      <c r="DB232" s="88"/>
      <c r="DC232" s="88"/>
    </row>
    <row r="233" spans="9:107" x14ac:dyDescent="0.25"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 s="114">
        <f t="shared" si="149"/>
        <v>5</v>
      </c>
      <c r="CB233" s="114">
        <f t="shared" si="150"/>
        <v>0</v>
      </c>
      <c r="CC233" s="114">
        <f t="shared" si="150"/>
        <v>0</v>
      </c>
      <c r="CD233" s="114">
        <f t="shared" si="150"/>
        <v>0</v>
      </c>
      <c r="CE233" s="114"/>
      <c r="CF233" s="114">
        <v>28</v>
      </c>
      <c r="CG233" s="113">
        <v>21</v>
      </c>
      <c r="CH233" s="113">
        <f t="shared" si="152"/>
        <v>22</v>
      </c>
      <c r="CI233" s="113">
        <f t="shared" si="152"/>
        <v>23</v>
      </c>
      <c r="CJ233" s="113">
        <f t="shared" si="152"/>
        <v>24</v>
      </c>
      <c r="CW233" s="88"/>
      <c r="CX233" s="88"/>
      <c r="CY233" s="88"/>
      <c r="CZ233" s="88"/>
      <c r="DA233" s="88"/>
      <c r="DB233" s="88"/>
      <c r="DC233" s="88"/>
    </row>
    <row r="234" spans="9:107" x14ac:dyDescent="0.25"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 s="114">
        <f t="shared" si="149"/>
        <v>5</v>
      </c>
      <c r="CB234" s="114">
        <f t="shared" si="150"/>
        <v>0</v>
      </c>
      <c r="CC234" s="114">
        <f t="shared" si="150"/>
        <v>0</v>
      </c>
      <c r="CD234" s="114">
        <f t="shared" si="150"/>
        <v>0</v>
      </c>
      <c r="CE234" s="114"/>
      <c r="CF234" s="114">
        <v>28</v>
      </c>
      <c r="CG234" s="113">
        <v>25</v>
      </c>
      <c r="CH234" s="113">
        <f t="shared" si="152"/>
        <v>26</v>
      </c>
      <c r="CI234" s="113">
        <f t="shared" si="152"/>
        <v>27</v>
      </c>
      <c r="CJ234" s="113">
        <f t="shared" si="152"/>
        <v>28</v>
      </c>
      <c r="CW234" s="88"/>
      <c r="CX234" s="88"/>
      <c r="CY234" s="88"/>
      <c r="CZ234" s="88"/>
      <c r="DA234" s="88"/>
      <c r="DB234" s="88"/>
      <c r="DC234" s="88"/>
    </row>
    <row r="235" spans="9:107" x14ac:dyDescent="0.25"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 s="114">
        <f t="shared" si="149"/>
        <v>5</v>
      </c>
      <c r="CB235" s="114">
        <f t="shared" si="150"/>
        <v>0</v>
      </c>
      <c r="CC235" s="114">
        <f t="shared" si="150"/>
        <v>0</v>
      </c>
      <c r="CD235" s="114">
        <f t="shared" si="150"/>
        <v>0</v>
      </c>
      <c r="CE235" s="114"/>
      <c r="CF235" s="114">
        <v>28</v>
      </c>
      <c r="CG235" s="113">
        <v>29</v>
      </c>
      <c r="CH235" s="113">
        <f t="shared" si="152"/>
        <v>30</v>
      </c>
      <c r="CI235" s="113">
        <f t="shared" si="152"/>
        <v>31</v>
      </c>
      <c r="CJ235" s="113">
        <f t="shared" si="152"/>
        <v>32</v>
      </c>
      <c r="CW235" s="88"/>
      <c r="CX235" s="88"/>
      <c r="CY235" s="88"/>
      <c r="CZ235" s="88"/>
      <c r="DA235" s="88"/>
      <c r="DB235" s="88"/>
      <c r="DC235" s="88"/>
    </row>
    <row r="236" spans="9:107" x14ac:dyDescent="0.25"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 s="114">
        <f t="shared" si="149"/>
        <v>5</v>
      </c>
      <c r="CB236" s="114">
        <f t="shared" si="150"/>
        <v>0</v>
      </c>
      <c r="CC236" s="114">
        <f t="shared" si="150"/>
        <v>0</v>
      </c>
      <c r="CD236" s="114">
        <f t="shared" si="150"/>
        <v>0</v>
      </c>
      <c r="CE236" s="114"/>
      <c r="CF236" s="114">
        <v>29</v>
      </c>
      <c r="CG236" s="113">
        <v>1</v>
      </c>
      <c r="CH236" s="113">
        <f t="shared" si="152"/>
        <v>2</v>
      </c>
      <c r="CI236" s="113">
        <f t="shared" si="152"/>
        <v>3</v>
      </c>
      <c r="CJ236" s="113">
        <f t="shared" si="152"/>
        <v>4</v>
      </c>
      <c r="CW236" s="88"/>
      <c r="CX236" s="88"/>
      <c r="CY236" s="88"/>
      <c r="CZ236" s="88"/>
      <c r="DA236" s="88"/>
      <c r="DB236" s="88"/>
      <c r="DC236" s="88"/>
    </row>
    <row r="237" spans="9:107" x14ac:dyDescent="0.25"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 s="114">
        <f t="shared" si="149"/>
        <v>5</v>
      </c>
      <c r="CB237" s="114">
        <f t="shared" si="150"/>
        <v>0</v>
      </c>
      <c r="CC237" s="114">
        <f t="shared" si="150"/>
        <v>0</v>
      </c>
      <c r="CD237" s="114">
        <f t="shared" si="150"/>
        <v>0</v>
      </c>
      <c r="CE237" s="114"/>
      <c r="CF237" s="114">
        <v>29</v>
      </c>
      <c r="CG237" s="113">
        <v>5</v>
      </c>
      <c r="CH237" s="113">
        <f t="shared" si="152"/>
        <v>6</v>
      </c>
      <c r="CI237" s="113">
        <f t="shared" si="152"/>
        <v>7</v>
      </c>
      <c r="CJ237" s="113">
        <f t="shared" si="152"/>
        <v>8</v>
      </c>
      <c r="CW237" s="88"/>
      <c r="CX237" s="88"/>
      <c r="CY237" s="88"/>
      <c r="CZ237" s="88"/>
      <c r="DA237" s="88"/>
      <c r="DB237" s="88"/>
      <c r="DC237" s="88"/>
    </row>
    <row r="238" spans="9:107" x14ac:dyDescent="0.25"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 s="114">
        <f t="shared" si="149"/>
        <v>5</v>
      </c>
      <c r="CB238" s="114">
        <f t="shared" si="150"/>
        <v>0</v>
      </c>
      <c r="CC238" s="114">
        <f t="shared" si="150"/>
        <v>0</v>
      </c>
      <c r="CD238" s="114">
        <f t="shared" si="150"/>
        <v>0</v>
      </c>
      <c r="CE238" s="114"/>
      <c r="CF238" s="114">
        <v>29</v>
      </c>
      <c r="CG238" s="113">
        <v>9</v>
      </c>
      <c r="CH238" s="113">
        <f t="shared" si="152"/>
        <v>10</v>
      </c>
      <c r="CI238" s="113">
        <f t="shared" si="152"/>
        <v>11</v>
      </c>
      <c r="CJ238" s="113">
        <f t="shared" si="152"/>
        <v>12</v>
      </c>
      <c r="CW238" s="88"/>
      <c r="CX238" s="88"/>
      <c r="CY238" s="88"/>
      <c r="CZ238" s="88"/>
      <c r="DA238" s="88"/>
      <c r="DB238" s="88"/>
      <c r="DC238" s="88"/>
    </row>
    <row r="239" spans="9:107" x14ac:dyDescent="0.25"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 s="114">
        <f t="shared" si="149"/>
        <v>5</v>
      </c>
      <c r="CB239" s="114">
        <f t="shared" si="150"/>
        <v>0</v>
      </c>
      <c r="CC239" s="114">
        <f t="shared" si="150"/>
        <v>0</v>
      </c>
      <c r="CD239" s="114">
        <f t="shared" si="150"/>
        <v>0</v>
      </c>
      <c r="CE239" s="114"/>
      <c r="CF239" s="114">
        <v>29</v>
      </c>
      <c r="CG239" s="113">
        <v>13</v>
      </c>
      <c r="CH239" s="113">
        <f t="shared" si="152"/>
        <v>14</v>
      </c>
      <c r="CI239" s="113">
        <f t="shared" si="152"/>
        <v>15</v>
      </c>
      <c r="CJ239" s="113">
        <f t="shared" si="152"/>
        <v>16</v>
      </c>
      <c r="CW239" s="88"/>
      <c r="CX239" s="88"/>
      <c r="CY239" s="88"/>
      <c r="CZ239" s="88"/>
      <c r="DA239" s="88"/>
      <c r="DB239" s="88"/>
      <c r="DC239" s="88"/>
    </row>
    <row r="240" spans="9:107" x14ac:dyDescent="0.25"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 s="114">
        <f t="shared" si="149"/>
        <v>5</v>
      </c>
      <c r="CB240" s="114">
        <f t="shared" si="150"/>
        <v>0</v>
      </c>
      <c r="CC240" s="114">
        <f t="shared" si="150"/>
        <v>0</v>
      </c>
      <c r="CD240" s="114">
        <f t="shared" si="150"/>
        <v>0</v>
      </c>
      <c r="CE240" s="114"/>
      <c r="CF240" s="114">
        <v>29</v>
      </c>
      <c r="CG240" s="113">
        <v>17</v>
      </c>
      <c r="CH240" s="113">
        <f t="shared" si="152"/>
        <v>18</v>
      </c>
      <c r="CI240" s="113">
        <f t="shared" si="152"/>
        <v>19</v>
      </c>
      <c r="CJ240" s="113">
        <f t="shared" si="152"/>
        <v>20</v>
      </c>
      <c r="CW240" s="88"/>
      <c r="CX240" s="88"/>
      <c r="CY240" s="88"/>
      <c r="CZ240" s="88"/>
      <c r="DA240" s="88"/>
      <c r="DB240" s="88"/>
      <c r="DC240" s="88"/>
    </row>
    <row r="241" spans="9:107" x14ac:dyDescent="0.25"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 s="114">
        <f t="shared" si="149"/>
        <v>5</v>
      </c>
      <c r="CB241" s="114">
        <f t="shared" si="150"/>
        <v>0</v>
      </c>
      <c r="CC241" s="114">
        <f t="shared" si="150"/>
        <v>0</v>
      </c>
      <c r="CD241" s="114">
        <f t="shared" si="150"/>
        <v>0</v>
      </c>
      <c r="CE241" s="114"/>
      <c r="CF241" s="114">
        <v>29</v>
      </c>
      <c r="CG241" s="113">
        <v>21</v>
      </c>
      <c r="CH241" s="113">
        <f t="shared" si="152"/>
        <v>22</v>
      </c>
      <c r="CI241" s="113">
        <f t="shared" si="152"/>
        <v>23</v>
      </c>
      <c r="CJ241" s="113">
        <f t="shared" si="152"/>
        <v>24</v>
      </c>
      <c r="CW241" s="88"/>
      <c r="CX241" s="88"/>
      <c r="CY241" s="88"/>
      <c r="CZ241" s="88"/>
      <c r="DA241" s="88"/>
      <c r="DB241" s="88"/>
      <c r="DC241" s="88"/>
    </row>
    <row r="242" spans="9:107" x14ac:dyDescent="0.25"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 s="114">
        <f t="shared" si="149"/>
        <v>5</v>
      </c>
      <c r="CB242" s="114">
        <f t="shared" si="150"/>
        <v>0</v>
      </c>
      <c r="CC242" s="114">
        <f t="shared" si="150"/>
        <v>0</v>
      </c>
      <c r="CD242" s="114">
        <f t="shared" si="150"/>
        <v>0</v>
      </c>
      <c r="CE242" s="114"/>
      <c r="CF242" s="114">
        <v>29</v>
      </c>
      <c r="CG242" s="113">
        <v>25</v>
      </c>
      <c r="CH242" s="113">
        <f t="shared" si="152"/>
        <v>26</v>
      </c>
      <c r="CI242" s="113">
        <f t="shared" si="152"/>
        <v>27</v>
      </c>
      <c r="CJ242" s="113">
        <f t="shared" si="152"/>
        <v>28</v>
      </c>
      <c r="CW242" s="88"/>
      <c r="CX242" s="88"/>
      <c r="CY242" s="88"/>
      <c r="CZ242" s="88"/>
      <c r="DA242" s="88"/>
      <c r="DB242" s="88"/>
      <c r="DC242" s="88"/>
    </row>
    <row r="243" spans="9:107" x14ac:dyDescent="0.25"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 s="114">
        <f t="shared" si="149"/>
        <v>5</v>
      </c>
      <c r="CB243" s="114">
        <f t="shared" si="150"/>
        <v>0</v>
      </c>
      <c r="CC243" s="114">
        <f t="shared" si="150"/>
        <v>0</v>
      </c>
      <c r="CD243" s="114">
        <f t="shared" si="150"/>
        <v>0</v>
      </c>
      <c r="CE243" s="114"/>
      <c r="CF243" s="114">
        <v>29</v>
      </c>
      <c r="CG243" s="113">
        <v>29</v>
      </c>
      <c r="CH243" s="113">
        <f t="shared" si="152"/>
        <v>30</v>
      </c>
      <c r="CI243" s="113">
        <f t="shared" si="152"/>
        <v>31</v>
      </c>
      <c r="CJ243" s="113">
        <f t="shared" si="152"/>
        <v>32</v>
      </c>
      <c r="CW243" s="88"/>
      <c r="CX243" s="88"/>
      <c r="CY243" s="88"/>
      <c r="CZ243" s="88"/>
      <c r="DA243" s="88"/>
      <c r="DB243" s="88"/>
      <c r="DC243" s="88"/>
    </row>
    <row r="244" spans="9:107" x14ac:dyDescent="0.25"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 s="114">
        <f t="shared" si="149"/>
        <v>5</v>
      </c>
      <c r="CB244" s="114">
        <f t="shared" si="150"/>
        <v>0</v>
      </c>
      <c r="CC244" s="114">
        <f t="shared" si="150"/>
        <v>0</v>
      </c>
      <c r="CD244" s="114">
        <f t="shared" si="150"/>
        <v>0</v>
      </c>
      <c r="CE244" s="114"/>
      <c r="CF244" s="114">
        <v>30</v>
      </c>
      <c r="CG244" s="113">
        <v>1</v>
      </c>
      <c r="CH244" s="113">
        <f t="shared" si="152"/>
        <v>2</v>
      </c>
      <c r="CI244" s="113">
        <f t="shared" si="152"/>
        <v>3</v>
      </c>
      <c r="CJ244" s="113">
        <f t="shared" si="152"/>
        <v>4</v>
      </c>
      <c r="CW244" s="88"/>
      <c r="CX244" s="88"/>
      <c r="CY244" s="88"/>
      <c r="CZ244" s="88"/>
      <c r="DA244" s="88"/>
      <c r="DB244" s="88"/>
      <c r="DC244" s="88"/>
    </row>
    <row r="245" spans="9:107" x14ac:dyDescent="0.25"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 s="114">
        <f t="shared" si="149"/>
        <v>5</v>
      </c>
      <c r="CB245" s="114">
        <f t="shared" si="150"/>
        <v>0</v>
      </c>
      <c r="CC245" s="114">
        <f t="shared" si="150"/>
        <v>0</v>
      </c>
      <c r="CD245" s="114">
        <f t="shared" si="150"/>
        <v>0</v>
      </c>
      <c r="CE245" s="114"/>
      <c r="CF245" s="114">
        <v>30</v>
      </c>
      <c r="CG245" s="113">
        <v>5</v>
      </c>
      <c r="CH245" s="113">
        <f t="shared" si="152"/>
        <v>6</v>
      </c>
      <c r="CI245" s="113">
        <f t="shared" si="152"/>
        <v>7</v>
      </c>
      <c r="CJ245" s="113">
        <f t="shared" si="152"/>
        <v>8</v>
      </c>
      <c r="CW245" s="88"/>
      <c r="CX245" s="88"/>
      <c r="CY245" s="88"/>
      <c r="CZ245" s="88"/>
      <c r="DA245" s="88"/>
      <c r="DB245" s="88"/>
      <c r="DC245" s="88"/>
    </row>
    <row r="246" spans="9:107" x14ac:dyDescent="0.25"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 s="114">
        <f t="shared" si="149"/>
        <v>5</v>
      </c>
      <c r="CB246" s="114">
        <f t="shared" si="150"/>
        <v>0</v>
      </c>
      <c r="CC246" s="114">
        <f t="shared" si="150"/>
        <v>0</v>
      </c>
      <c r="CD246" s="114">
        <f t="shared" si="150"/>
        <v>0</v>
      </c>
      <c r="CE246" s="114"/>
      <c r="CF246" s="114">
        <v>30</v>
      </c>
      <c r="CG246" s="113">
        <v>9</v>
      </c>
      <c r="CH246" s="113">
        <f t="shared" ref="CH246:CJ265" si="153">CG246+1</f>
        <v>10</v>
      </c>
      <c r="CI246" s="113">
        <f t="shared" si="153"/>
        <v>11</v>
      </c>
      <c r="CJ246" s="113">
        <f t="shared" si="153"/>
        <v>12</v>
      </c>
      <c r="CW246" s="88"/>
      <c r="CX246" s="88"/>
      <c r="CY246" s="88"/>
      <c r="CZ246" s="88"/>
      <c r="DA246" s="88"/>
      <c r="DB246" s="88"/>
      <c r="DC246" s="88"/>
    </row>
    <row r="247" spans="9:107" x14ac:dyDescent="0.25"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 s="114">
        <f t="shared" si="149"/>
        <v>5</v>
      </c>
      <c r="CB247" s="114">
        <f t="shared" si="150"/>
        <v>0</v>
      </c>
      <c r="CC247" s="114">
        <f t="shared" si="150"/>
        <v>0</v>
      </c>
      <c r="CD247" s="114">
        <f t="shared" si="150"/>
        <v>0</v>
      </c>
      <c r="CE247" s="114"/>
      <c r="CF247" s="114">
        <v>30</v>
      </c>
      <c r="CG247" s="113">
        <v>13</v>
      </c>
      <c r="CH247" s="113">
        <f t="shared" si="153"/>
        <v>14</v>
      </c>
      <c r="CI247" s="113">
        <f t="shared" si="153"/>
        <v>15</v>
      </c>
      <c r="CJ247" s="113">
        <f t="shared" si="153"/>
        <v>16</v>
      </c>
      <c r="CW247" s="88"/>
      <c r="CX247" s="88"/>
      <c r="CY247" s="88"/>
      <c r="CZ247" s="88"/>
      <c r="DA247" s="88"/>
      <c r="DB247" s="88"/>
      <c r="DC247" s="88"/>
    </row>
    <row r="248" spans="9:107" x14ac:dyDescent="0.25"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 s="114">
        <f t="shared" si="149"/>
        <v>5</v>
      </c>
      <c r="CB248" s="114">
        <f t="shared" si="150"/>
        <v>0</v>
      </c>
      <c r="CC248" s="114">
        <f t="shared" si="150"/>
        <v>0</v>
      </c>
      <c r="CD248" s="114">
        <f t="shared" si="150"/>
        <v>0</v>
      </c>
      <c r="CE248" s="114"/>
      <c r="CF248" s="114">
        <v>30</v>
      </c>
      <c r="CG248" s="113">
        <v>17</v>
      </c>
      <c r="CH248" s="113">
        <f t="shared" si="153"/>
        <v>18</v>
      </c>
      <c r="CI248" s="113">
        <f t="shared" si="153"/>
        <v>19</v>
      </c>
      <c r="CJ248" s="113">
        <f t="shared" si="153"/>
        <v>20</v>
      </c>
      <c r="CW248" s="88"/>
      <c r="CX248" s="88"/>
      <c r="CY248" s="88"/>
      <c r="CZ248" s="88"/>
      <c r="DA248" s="88"/>
      <c r="DB248" s="88"/>
      <c r="DC248" s="88"/>
    </row>
    <row r="249" spans="9:107" x14ac:dyDescent="0.25"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 s="114">
        <f t="shared" si="149"/>
        <v>5</v>
      </c>
      <c r="CB249" s="114">
        <f t="shared" si="150"/>
        <v>0</v>
      </c>
      <c r="CC249" s="114">
        <f t="shared" si="150"/>
        <v>0</v>
      </c>
      <c r="CD249" s="114">
        <f t="shared" si="150"/>
        <v>0</v>
      </c>
      <c r="CE249" s="114"/>
      <c r="CF249" s="114">
        <v>30</v>
      </c>
      <c r="CG249" s="113">
        <v>21</v>
      </c>
      <c r="CH249" s="113">
        <f t="shared" si="153"/>
        <v>22</v>
      </c>
      <c r="CI249" s="113">
        <f t="shared" si="153"/>
        <v>23</v>
      </c>
      <c r="CJ249" s="113">
        <f t="shared" si="153"/>
        <v>24</v>
      </c>
      <c r="CW249" s="88"/>
      <c r="CX249" s="88"/>
      <c r="CY249" s="88"/>
      <c r="CZ249" s="88"/>
      <c r="DA249" s="88"/>
      <c r="DB249" s="88"/>
      <c r="DC249" s="88"/>
    </row>
    <row r="250" spans="9:107" x14ac:dyDescent="0.25"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 s="114">
        <f t="shared" si="149"/>
        <v>5</v>
      </c>
      <c r="CB250" s="114">
        <f t="shared" si="150"/>
        <v>0</v>
      </c>
      <c r="CC250" s="114">
        <f t="shared" si="150"/>
        <v>0</v>
      </c>
      <c r="CD250" s="114">
        <f t="shared" si="150"/>
        <v>0</v>
      </c>
      <c r="CE250" s="114"/>
      <c r="CF250" s="114">
        <v>30</v>
      </c>
      <c r="CG250" s="113">
        <v>25</v>
      </c>
      <c r="CH250" s="113">
        <f t="shared" si="153"/>
        <v>26</v>
      </c>
      <c r="CI250" s="113">
        <f t="shared" si="153"/>
        <v>27</v>
      </c>
      <c r="CJ250" s="113">
        <f t="shared" si="153"/>
        <v>28</v>
      </c>
      <c r="CW250" s="88"/>
      <c r="CX250" s="88"/>
      <c r="CY250" s="88"/>
      <c r="CZ250" s="88"/>
      <c r="DA250" s="88"/>
      <c r="DB250" s="88"/>
      <c r="DC250" s="88"/>
    </row>
    <row r="251" spans="9:107" x14ac:dyDescent="0.25"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 s="114">
        <f t="shared" si="149"/>
        <v>5</v>
      </c>
      <c r="CB251" s="114">
        <f t="shared" si="150"/>
        <v>0</v>
      </c>
      <c r="CC251" s="114">
        <f t="shared" si="150"/>
        <v>0</v>
      </c>
      <c r="CD251" s="114">
        <f t="shared" si="150"/>
        <v>0</v>
      </c>
      <c r="CE251" s="114"/>
      <c r="CF251" s="114">
        <v>30</v>
      </c>
      <c r="CG251" s="113">
        <v>29</v>
      </c>
      <c r="CH251" s="113">
        <f t="shared" si="153"/>
        <v>30</v>
      </c>
      <c r="CI251" s="113">
        <f t="shared" si="153"/>
        <v>31</v>
      </c>
      <c r="CJ251" s="113">
        <f t="shared" si="153"/>
        <v>32</v>
      </c>
      <c r="CW251" s="88"/>
      <c r="CX251" s="88"/>
      <c r="CY251" s="88"/>
      <c r="CZ251" s="88"/>
      <c r="DA251" s="88"/>
      <c r="DB251" s="88"/>
      <c r="DC251" s="88"/>
    </row>
    <row r="252" spans="9:107" x14ac:dyDescent="0.25"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 s="114">
        <f t="shared" si="149"/>
        <v>5</v>
      </c>
      <c r="CB252" s="114">
        <f t="shared" si="150"/>
        <v>0</v>
      </c>
      <c r="CC252" s="114">
        <f t="shared" si="150"/>
        <v>0</v>
      </c>
      <c r="CD252" s="114">
        <f t="shared" si="150"/>
        <v>0</v>
      </c>
      <c r="CE252" s="114"/>
      <c r="CF252" s="114">
        <v>31</v>
      </c>
      <c r="CG252" s="113">
        <v>1</v>
      </c>
      <c r="CH252" s="113">
        <f t="shared" si="153"/>
        <v>2</v>
      </c>
      <c r="CI252" s="113">
        <f t="shared" si="153"/>
        <v>3</v>
      </c>
      <c r="CJ252" s="113">
        <f t="shared" si="153"/>
        <v>4</v>
      </c>
      <c r="CW252" s="88"/>
      <c r="CX252" s="88"/>
      <c r="CY252" s="88"/>
      <c r="CZ252" s="88"/>
      <c r="DA252" s="88"/>
      <c r="DB252" s="88"/>
      <c r="DC252" s="88"/>
    </row>
    <row r="253" spans="9:107" x14ac:dyDescent="0.25"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 s="114">
        <f t="shared" si="149"/>
        <v>5</v>
      </c>
      <c r="CB253" s="114">
        <f t="shared" si="150"/>
        <v>0</v>
      </c>
      <c r="CC253" s="114">
        <f t="shared" si="150"/>
        <v>0</v>
      </c>
      <c r="CD253" s="114">
        <f t="shared" si="150"/>
        <v>0</v>
      </c>
      <c r="CE253" s="114"/>
      <c r="CF253" s="114">
        <v>31</v>
      </c>
      <c r="CG253" s="113">
        <v>5</v>
      </c>
      <c r="CH253" s="113">
        <f t="shared" si="153"/>
        <v>6</v>
      </c>
      <c r="CI253" s="113">
        <f t="shared" si="153"/>
        <v>7</v>
      </c>
      <c r="CJ253" s="113">
        <f t="shared" si="153"/>
        <v>8</v>
      </c>
      <c r="CW253" s="88"/>
      <c r="CX253" s="88"/>
      <c r="CY253" s="88"/>
      <c r="CZ253" s="88"/>
      <c r="DA253" s="88"/>
      <c r="DB253" s="88"/>
      <c r="DC253" s="88"/>
    </row>
    <row r="254" spans="9:107" x14ac:dyDescent="0.25"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 s="114">
        <f t="shared" si="149"/>
        <v>5</v>
      </c>
      <c r="CB254" s="114">
        <f t="shared" si="150"/>
        <v>0</v>
      </c>
      <c r="CC254" s="114">
        <f t="shared" si="150"/>
        <v>0</v>
      </c>
      <c r="CD254" s="114">
        <f t="shared" si="150"/>
        <v>0</v>
      </c>
      <c r="CE254" s="114"/>
      <c r="CF254" s="114">
        <v>31</v>
      </c>
      <c r="CG254" s="113">
        <v>9</v>
      </c>
      <c r="CH254" s="113">
        <f t="shared" si="153"/>
        <v>10</v>
      </c>
      <c r="CI254" s="113">
        <f t="shared" si="153"/>
        <v>11</v>
      </c>
      <c r="CJ254" s="113">
        <f t="shared" si="153"/>
        <v>12</v>
      </c>
      <c r="CW254" s="88"/>
      <c r="CX254" s="88"/>
      <c r="CY254" s="88"/>
      <c r="CZ254" s="88"/>
      <c r="DA254" s="88"/>
      <c r="DB254" s="88"/>
      <c r="DC254" s="88"/>
    </row>
    <row r="255" spans="9:107" x14ac:dyDescent="0.25"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 s="114">
        <f t="shared" si="149"/>
        <v>5</v>
      </c>
      <c r="CB255" s="114">
        <f t="shared" si="150"/>
        <v>0</v>
      </c>
      <c r="CC255" s="114">
        <f t="shared" si="150"/>
        <v>0</v>
      </c>
      <c r="CD255" s="114">
        <f t="shared" si="150"/>
        <v>0</v>
      </c>
      <c r="CE255" s="114"/>
      <c r="CF255" s="114">
        <v>31</v>
      </c>
      <c r="CG255" s="113">
        <v>13</v>
      </c>
      <c r="CH255" s="113">
        <f t="shared" si="153"/>
        <v>14</v>
      </c>
      <c r="CI255" s="113">
        <f t="shared" si="153"/>
        <v>15</v>
      </c>
      <c r="CJ255" s="113">
        <f t="shared" si="153"/>
        <v>16</v>
      </c>
      <c r="CW255" s="88"/>
      <c r="CX255" s="88"/>
      <c r="CY255" s="88"/>
      <c r="CZ255" s="88"/>
      <c r="DA255" s="88"/>
      <c r="DB255" s="88"/>
      <c r="DC255" s="88"/>
    </row>
    <row r="256" spans="9:107" x14ac:dyDescent="0.25"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 s="114">
        <f t="shared" si="149"/>
        <v>5</v>
      </c>
      <c r="CB256" s="114">
        <f t="shared" si="150"/>
        <v>0</v>
      </c>
      <c r="CC256" s="114">
        <f t="shared" si="150"/>
        <v>0</v>
      </c>
      <c r="CD256" s="114">
        <f t="shared" si="150"/>
        <v>0</v>
      </c>
      <c r="CE256" s="114"/>
      <c r="CF256" s="114">
        <v>31</v>
      </c>
      <c r="CG256" s="113">
        <v>17</v>
      </c>
      <c r="CH256" s="113">
        <f t="shared" si="153"/>
        <v>18</v>
      </c>
      <c r="CI256" s="113">
        <f t="shared" si="153"/>
        <v>19</v>
      </c>
      <c r="CJ256" s="113">
        <f t="shared" si="153"/>
        <v>20</v>
      </c>
      <c r="CW256" s="88"/>
      <c r="CX256" s="88"/>
      <c r="CY256" s="88"/>
      <c r="CZ256" s="88"/>
      <c r="DA256" s="88"/>
      <c r="DB256" s="88"/>
      <c r="DC256" s="88"/>
    </row>
    <row r="257" spans="9:107" x14ac:dyDescent="0.25"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 s="114">
        <f t="shared" si="149"/>
        <v>5</v>
      </c>
      <c r="CB257" s="114">
        <f t="shared" si="150"/>
        <v>0</v>
      </c>
      <c r="CC257" s="114">
        <f t="shared" si="150"/>
        <v>0</v>
      </c>
      <c r="CD257" s="114">
        <f t="shared" si="150"/>
        <v>0</v>
      </c>
      <c r="CE257" s="114"/>
      <c r="CF257" s="114">
        <v>31</v>
      </c>
      <c r="CG257" s="113">
        <v>21</v>
      </c>
      <c r="CH257" s="113">
        <f t="shared" si="153"/>
        <v>22</v>
      </c>
      <c r="CI257" s="113">
        <f t="shared" si="153"/>
        <v>23</v>
      </c>
      <c r="CJ257" s="113">
        <f t="shared" si="153"/>
        <v>24</v>
      </c>
      <c r="CW257" s="88"/>
      <c r="CX257" s="88"/>
      <c r="CY257" s="88"/>
      <c r="CZ257" s="88"/>
      <c r="DA257" s="88"/>
      <c r="DB257" s="88"/>
      <c r="DC257" s="88"/>
    </row>
    <row r="258" spans="9:107" x14ac:dyDescent="0.25"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 s="114">
        <f t="shared" si="149"/>
        <v>5</v>
      </c>
      <c r="CB258" s="114">
        <f t="shared" si="150"/>
        <v>0</v>
      </c>
      <c r="CC258" s="114">
        <f t="shared" si="150"/>
        <v>0</v>
      </c>
      <c r="CD258" s="114">
        <f t="shared" si="150"/>
        <v>0</v>
      </c>
      <c r="CE258" s="114"/>
      <c r="CF258" s="114">
        <v>31</v>
      </c>
      <c r="CG258" s="113">
        <v>25</v>
      </c>
      <c r="CH258" s="113">
        <f t="shared" si="153"/>
        <v>26</v>
      </c>
      <c r="CI258" s="113">
        <f t="shared" si="153"/>
        <v>27</v>
      </c>
      <c r="CJ258" s="113">
        <f t="shared" si="153"/>
        <v>28</v>
      </c>
      <c r="CW258" s="88"/>
      <c r="CX258" s="88"/>
      <c r="CY258" s="88"/>
      <c r="CZ258" s="88"/>
      <c r="DA258" s="88"/>
      <c r="DB258" s="88"/>
      <c r="DC258" s="88"/>
    </row>
    <row r="259" spans="9:107" x14ac:dyDescent="0.25"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 s="114">
        <f t="shared" si="149"/>
        <v>5</v>
      </c>
      <c r="CB259" s="114">
        <f t="shared" si="150"/>
        <v>0</v>
      </c>
      <c r="CC259" s="114">
        <f t="shared" si="150"/>
        <v>0</v>
      </c>
      <c r="CD259" s="114">
        <f t="shared" si="150"/>
        <v>0</v>
      </c>
      <c r="CE259" s="114"/>
      <c r="CF259" s="114">
        <v>31</v>
      </c>
      <c r="CG259" s="113">
        <v>29</v>
      </c>
      <c r="CH259" s="113">
        <f t="shared" si="153"/>
        <v>30</v>
      </c>
      <c r="CI259" s="113">
        <f t="shared" si="153"/>
        <v>31</v>
      </c>
      <c r="CJ259" s="113">
        <f t="shared" si="153"/>
        <v>32</v>
      </c>
      <c r="CW259" s="88"/>
      <c r="CX259" s="88"/>
      <c r="CY259" s="88"/>
      <c r="CZ259" s="88"/>
      <c r="DA259" s="88"/>
      <c r="DB259" s="88"/>
      <c r="DC259" s="88"/>
    </row>
    <row r="260" spans="9:107" x14ac:dyDescent="0.25"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 s="114">
        <f t="shared" si="149"/>
        <v>5</v>
      </c>
      <c r="CB260" s="114">
        <f t="shared" si="150"/>
        <v>0</v>
      </c>
      <c r="CC260" s="114">
        <f t="shared" si="150"/>
        <v>0</v>
      </c>
      <c r="CD260" s="114">
        <f t="shared" si="150"/>
        <v>0</v>
      </c>
      <c r="CE260" s="114"/>
      <c r="CF260" s="114">
        <v>32</v>
      </c>
      <c r="CG260" s="113">
        <v>1</v>
      </c>
      <c r="CH260" s="113">
        <f t="shared" si="153"/>
        <v>2</v>
      </c>
      <c r="CI260" s="113">
        <f t="shared" si="153"/>
        <v>3</v>
      </c>
      <c r="CJ260" s="113">
        <f t="shared" si="153"/>
        <v>4</v>
      </c>
      <c r="CW260" s="88"/>
      <c r="CX260" s="88"/>
      <c r="CY260" s="88"/>
      <c r="CZ260" s="88"/>
      <c r="DA260" s="88"/>
      <c r="DB260" s="88"/>
      <c r="DC260" s="88"/>
    </row>
    <row r="261" spans="9:107" x14ac:dyDescent="0.25"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 s="114">
        <f t="shared" si="149"/>
        <v>5</v>
      </c>
      <c r="CB261" s="114">
        <f t="shared" si="150"/>
        <v>0</v>
      </c>
      <c r="CC261" s="114">
        <f t="shared" si="150"/>
        <v>0</v>
      </c>
      <c r="CD261" s="114">
        <f t="shared" si="150"/>
        <v>0</v>
      </c>
      <c r="CE261" s="114"/>
      <c r="CF261" s="114">
        <v>32</v>
      </c>
      <c r="CG261" s="113">
        <v>5</v>
      </c>
      <c r="CH261" s="113">
        <f t="shared" si="153"/>
        <v>6</v>
      </c>
      <c r="CI261" s="113">
        <f t="shared" si="153"/>
        <v>7</v>
      </c>
      <c r="CJ261" s="113">
        <f t="shared" si="153"/>
        <v>8</v>
      </c>
      <c r="CW261" s="88"/>
      <c r="CX261" s="88"/>
      <c r="CY261" s="88"/>
      <c r="CZ261" s="88"/>
      <c r="DA261" s="88"/>
      <c r="DB261" s="88"/>
      <c r="DC261" s="88"/>
    </row>
    <row r="262" spans="9:107" x14ac:dyDescent="0.25"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 s="114">
        <f t="shared" si="149"/>
        <v>5</v>
      </c>
      <c r="CB262" s="114">
        <f t="shared" si="150"/>
        <v>0</v>
      </c>
      <c r="CC262" s="114">
        <f t="shared" si="150"/>
        <v>0</v>
      </c>
      <c r="CD262" s="114">
        <f t="shared" si="150"/>
        <v>0</v>
      </c>
      <c r="CE262" s="114"/>
      <c r="CF262" s="114">
        <v>32</v>
      </c>
      <c r="CG262" s="113">
        <v>9</v>
      </c>
      <c r="CH262" s="113">
        <f t="shared" si="153"/>
        <v>10</v>
      </c>
      <c r="CI262" s="113">
        <f t="shared" si="153"/>
        <v>11</v>
      </c>
      <c r="CJ262" s="113">
        <f t="shared" si="153"/>
        <v>12</v>
      </c>
      <c r="CW262" s="88"/>
      <c r="CX262" s="88"/>
      <c r="CY262" s="88"/>
      <c r="CZ262" s="88"/>
      <c r="DA262" s="88"/>
      <c r="DB262" s="88"/>
      <c r="DC262" s="88"/>
    </row>
    <row r="263" spans="9:107" x14ac:dyDescent="0.25"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 s="114">
        <f t="shared" si="149"/>
        <v>5</v>
      </c>
      <c r="CB263" s="114">
        <f t="shared" si="150"/>
        <v>0</v>
      </c>
      <c r="CC263" s="114">
        <f t="shared" si="150"/>
        <v>0</v>
      </c>
      <c r="CD263" s="114">
        <f t="shared" si="150"/>
        <v>0</v>
      </c>
      <c r="CE263" s="114"/>
      <c r="CF263" s="114">
        <v>32</v>
      </c>
      <c r="CG263" s="113">
        <v>13</v>
      </c>
      <c r="CH263" s="113">
        <f t="shared" si="153"/>
        <v>14</v>
      </c>
      <c r="CI263" s="113">
        <f t="shared" si="153"/>
        <v>15</v>
      </c>
      <c r="CJ263" s="113">
        <f t="shared" si="153"/>
        <v>16</v>
      </c>
      <c r="CW263" s="88"/>
      <c r="CX263" s="88"/>
      <c r="CY263" s="88"/>
      <c r="CZ263" s="88"/>
      <c r="DA263" s="88"/>
      <c r="DB263" s="88"/>
      <c r="DC263" s="88"/>
    </row>
    <row r="264" spans="9:107" x14ac:dyDescent="0.25"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 s="114">
        <f t="shared" si="149"/>
        <v>5</v>
      </c>
      <c r="CB264" s="114">
        <f t="shared" si="150"/>
        <v>0</v>
      </c>
      <c r="CC264" s="114">
        <f t="shared" si="150"/>
        <v>0</v>
      </c>
      <c r="CD264" s="114">
        <f t="shared" si="150"/>
        <v>0</v>
      </c>
      <c r="CE264" s="114"/>
      <c r="CF264" s="114">
        <v>32</v>
      </c>
      <c r="CG264" s="113">
        <v>17</v>
      </c>
      <c r="CH264" s="113">
        <f t="shared" si="153"/>
        <v>18</v>
      </c>
      <c r="CI264" s="113">
        <f t="shared" si="153"/>
        <v>19</v>
      </c>
      <c r="CJ264" s="113">
        <f t="shared" si="153"/>
        <v>20</v>
      </c>
      <c r="CW264" s="88"/>
      <c r="CX264" s="88"/>
      <c r="CY264" s="88"/>
      <c r="CZ264" s="88"/>
      <c r="DA264" s="88"/>
      <c r="DB264" s="88"/>
      <c r="DC264" s="88"/>
    </row>
    <row r="265" spans="9:107" x14ac:dyDescent="0.25"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 s="114">
        <f t="shared" si="149"/>
        <v>5</v>
      </c>
      <c r="CB265" s="114">
        <f t="shared" si="150"/>
        <v>0</v>
      </c>
      <c r="CC265" s="114">
        <f t="shared" si="150"/>
        <v>0</v>
      </c>
      <c r="CD265" s="114">
        <f t="shared" si="150"/>
        <v>0</v>
      </c>
      <c r="CE265" s="114"/>
      <c r="CF265" s="114">
        <v>32</v>
      </c>
      <c r="CG265" s="113">
        <v>21</v>
      </c>
      <c r="CH265" s="113">
        <f t="shared" si="153"/>
        <v>22</v>
      </c>
      <c r="CI265" s="113">
        <f t="shared" si="153"/>
        <v>23</v>
      </c>
      <c r="CJ265" s="113">
        <f t="shared" si="153"/>
        <v>24</v>
      </c>
      <c r="CW265" s="88"/>
      <c r="CX265" s="88"/>
      <c r="CY265" s="88"/>
      <c r="CZ265" s="88"/>
      <c r="DA265" s="88"/>
      <c r="DB265" s="88"/>
      <c r="DC265" s="88"/>
    </row>
    <row r="266" spans="9:107" x14ac:dyDescent="0.25"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 s="114">
        <f t="shared" si="149"/>
        <v>5</v>
      </c>
      <c r="CB266" s="114">
        <f t="shared" si="150"/>
        <v>0</v>
      </c>
      <c r="CC266" s="114">
        <f t="shared" si="150"/>
        <v>0</v>
      </c>
      <c r="CD266" s="114">
        <f t="shared" si="150"/>
        <v>0</v>
      </c>
      <c r="CE266" s="114"/>
      <c r="CF266" s="114">
        <v>32</v>
      </c>
      <c r="CG266" s="113">
        <v>25</v>
      </c>
      <c r="CH266" s="113">
        <f t="shared" ref="CH266:CJ285" si="154">CG266+1</f>
        <v>26</v>
      </c>
      <c r="CI266" s="113">
        <f t="shared" si="154"/>
        <v>27</v>
      </c>
      <c r="CJ266" s="113">
        <f t="shared" si="154"/>
        <v>28</v>
      </c>
      <c r="CW266" s="88"/>
      <c r="CX266" s="88"/>
      <c r="CY266" s="88"/>
      <c r="CZ266" s="88"/>
      <c r="DA266" s="88"/>
      <c r="DB266" s="88"/>
      <c r="DC266" s="88"/>
    </row>
    <row r="267" spans="9:107" x14ac:dyDescent="0.25"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 s="114">
        <f t="shared" si="149"/>
        <v>5</v>
      </c>
      <c r="CB267" s="114">
        <f t="shared" si="150"/>
        <v>0</v>
      </c>
      <c r="CC267" s="114">
        <f t="shared" si="150"/>
        <v>0</v>
      </c>
      <c r="CD267" s="114">
        <f t="shared" si="150"/>
        <v>0</v>
      </c>
      <c r="CE267" s="114"/>
      <c r="CF267" s="114">
        <v>32</v>
      </c>
      <c r="CG267" s="113">
        <v>29</v>
      </c>
      <c r="CH267" s="113">
        <f t="shared" si="154"/>
        <v>30</v>
      </c>
      <c r="CI267" s="113">
        <f t="shared" si="154"/>
        <v>31</v>
      </c>
      <c r="CJ267" s="113">
        <f t="shared" si="154"/>
        <v>32</v>
      </c>
      <c r="CW267" s="88"/>
      <c r="CX267" s="88"/>
      <c r="CY267" s="88"/>
      <c r="CZ267" s="88"/>
      <c r="DA267" s="88"/>
      <c r="DB267" s="88"/>
      <c r="DC267" s="88"/>
    </row>
    <row r="268" spans="9:107" x14ac:dyDescent="0.25"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 s="114">
        <f t="shared" si="149"/>
        <v>5</v>
      </c>
      <c r="CB268" s="114">
        <f t="shared" si="150"/>
        <v>0</v>
      </c>
      <c r="CC268" s="114">
        <f t="shared" si="150"/>
        <v>0</v>
      </c>
      <c r="CD268" s="114">
        <f t="shared" si="150"/>
        <v>0</v>
      </c>
      <c r="CE268" s="114"/>
      <c r="CF268" s="114">
        <v>33</v>
      </c>
      <c r="CG268" s="113">
        <v>1</v>
      </c>
      <c r="CH268" s="113">
        <f t="shared" si="154"/>
        <v>2</v>
      </c>
      <c r="CI268" s="113">
        <f t="shared" si="154"/>
        <v>3</v>
      </c>
      <c r="CJ268" s="113">
        <f t="shared" si="154"/>
        <v>4</v>
      </c>
      <c r="CW268" s="88"/>
      <c r="CX268" s="88"/>
      <c r="CY268" s="88"/>
      <c r="CZ268" s="88"/>
      <c r="DA268" s="88"/>
      <c r="DB268" s="88"/>
      <c r="DC268" s="88"/>
    </row>
    <row r="269" spans="9:107" x14ac:dyDescent="0.25"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 s="114">
        <f t="shared" ref="CA269:CA332" si="155">INDEX($AS$11:$BX$120,$CF269,CJ269)</f>
        <v>5</v>
      </c>
      <c r="CB269" s="114">
        <f t="shared" ref="CB269:CD332" si="156">INDEX($AS$11:$BX$120,$CF269,CG269)</f>
        <v>0</v>
      </c>
      <c r="CC269" s="114">
        <f t="shared" si="156"/>
        <v>0</v>
      </c>
      <c r="CD269" s="114">
        <f t="shared" si="156"/>
        <v>0</v>
      </c>
      <c r="CE269" s="114"/>
      <c r="CF269" s="114">
        <v>33</v>
      </c>
      <c r="CG269" s="113">
        <v>5</v>
      </c>
      <c r="CH269" s="113">
        <f t="shared" si="154"/>
        <v>6</v>
      </c>
      <c r="CI269" s="113">
        <f t="shared" si="154"/>
        <v>7</v>
      </c>
      <c r="CJ269" s="113">
        <f t="shared" si="154"/>
        <v>8</v>
      </c>
      <c r="CW269" s="88"/>
      <c r="CX269" s="88"/>
      <c r="CY269" s="88"/>
      <c r="CZ269" s="88"/>
      <c r="DA269" s="88"/>
      <c r="DB269" s="88"/>
      <c r="DC269" s="88"/>
    </row>
    <row r="270" spans="9:107" x14ac:dyDescent="0.25"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 s="114">
        <f t="shared" si="155"/>
        <v>5</v>
      </c>
      <c r="CB270" s="114">
        <f t="shared" si="156"/>
        <v>0</v>
      </c>
      <c r="CC270" s="114">
        <f t="shared" si="156"/>
        <v>0</v>
      </c>
      <c r="CD270" s="114">
        <f t="shared" si="156"/>
        <v>0</v>
      </c>
      <c r="CE270" s="114"/>
      <c r="CF270" s="114">
        <v>33</v>
      </c>
      <c r="CG270" s="113">
        <v>9</v>
      </c>
      <c r="CH270" s="113">
        <f t="shared" si="154"/>
        <v>10</v>
      </c>
      <c r="CI270" s="113">
        <f t="shared" si="154"/>
        <v>11</v>
      </c>
      <c r="CJ270" s="113">
        <f t="shared" si="154"/>
        <v>12</v>
      </c>
      <c r="CW270" s="88"/>
      <c r="CX270" s="88"/>
      <c r="CY270" s="88"/>
      <c r="CZ270" s="88"/>
      <c r="DA270" s="88"/>
      <c r="DB270" s="88"/>
      <c r="DC270" s="88"/>
    </row>
    <row r="271" spans="9:107" x14ac:dyDescent="0.25"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 s="114">
        <f t="shared" si="155"/>
        <v>5</v>
      </c>
      <c r="CB271" s="114">
        <f t="shared" si="156"/>
        <v>0</v>
      </c>
      <c r="CC271" s="114">
        <f t="shared" si="156"/>
        <v>0</v>
      </c>
      <c r="CD271" s="114">
        <f t="shared" si="156"/>
        <v>0</v>
      </c>
      <c r="CE271" s="114"/>
      <c r="CF271" s="114">
        <v>33</v>
      </c>
      <c r="CG271" s="113">
        <v>13</v>
      </c>
      <c r="CH271" s="113">
        <f t="shared" si="154"/>
        <v>14</v>
      </c>
      <c r="CI271" s="113">
        <f t="shared" si="154"/>
        <v>15</v>
      </c>
      <c r="CJ271" s="113">
        <f t="shared" si="154"/>
        <v>16</v>
      </c>
      <c r="CW271" s="88"/>
      <c r="CX271" s="88"/>
      <c r="CY271" s="88"/>
      <c r="CZ271" s="88"/>
      <c r="DA271" s="88"/>
      <c r="DB271" s="88"/>
      <c r="DC271" s="88"/>
    </row>
    <row r="272" spans="9:107" x14ac:dyDescent="0.25"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 s="114">
        <f t="shared" si="155"/>
        <v>5</v>
      </c>
      <c r="CB272" s="114">
        <f t="shared" si="156"/>
        <v>0</v>
      </c>
      <c r="CC272" s="114">
        <f t="shared" si="156"/>
        <v>0</v>
      </c>
      <c r="CD272" s="114">
        <f t="shared" si="156"/>
        <v>0</v>
      </c>
      <c r="CE272" s="114"/>
      <c r="CF272" s="114">
        <v>33</v>
      </c>
      <c r="CG272" s="113">
        <v>17</v>
      </c>
      <c r="CH272" s="113">
        <f t="shared" si="154"/>
        <v>18</v>
      </c>
      <c r="CI272" s="113">
        <f t="shared" si="154"/>
        <v>19</v>
      </c>
      <c r="CJ272" s="113">
        <f t="shared" si="154"/>
        <v>20</v>
      </c>
      <c r="CW272" s="88"/>
      <c r="CX272" s="88"/>
      <c r="CY272" s="88"/>
      <c r="CZ272" s="88"/>
      <c r="DA272" s="88"/>
      <c r="DB272" s="88"/>
      <c r="DC272" s="88"/>
    </row>
    <row r="273" spans="9:107" x14ac:dyDescent="0.25"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 s="114">
        <f t="shared" si="155"/>
        <v>5</v>
      </c>
      <c r="CB273" s="114">
        <f t="shared" si="156"/>
        <v>0</v>
      </c>
      <c r="CC273" s="114">
        <f t="shared" si="156"/>
        <v>0</v>
      </c>
      <c r="CD273" s="114">
        <f t="shared" si="156"/>
        <v>0</v>
      </c>
      <c r="CE273" s="114"/>
      <c r="CF273" s="114">
        <v>33</v>
      </c>
      <c r="CG273" s="113">
        <v>21</v>
      </c>
      <c r="CH273" s="113">
        <f t="shared" si="154"/>
        <v>22</v>
      </c>
      <c r="CI273" s="113">
        <f t="shared" si="154"/>
        <v>23</v>
      </c>
      <c r="CJ273" s="113">
        <f t="shared" si="154"/>
        <v>24</v>
      </c>
      <c r="CW273" s="88"/>
      <c r="CX273" s="88"/>
      <c r="CY273" s="88"/>
      <c r="CZ273" s="88"/>
      <c r="DA273" s="88"/>
      <c r="DB273" s="88"/>
      <c r="DC273" s="88"/>
    </row>
    <row r="274" spans="9:107" x14ac:dyDescent="0.25"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 s="114">
        <f t="shared" si="155"/>
        <v>5</v>
      </c>
      <c r="CB274" s="114">
        <f t="shared" si="156"/>
        <v>0</v>
      </c>
      <c r="CC274" s="114">
        <f t="shared" si="156"/>
        <v>0</v>
      </c>
      <c r="CD274" s="114">
        <f t="shared" si="156"/>
        <v>0</v>
      </c>
      <c r="CE274" s="114"/>
      <c r="CF274" s="114">
        <v>33</v>
      </c>
      <c r="CG274" s="113">
        <v>25</v>
      </c>
      <c r="CH274" s="113">
        <f t="shared" si="154"/>
        <v>26</v>
      </c>
      <c r="CI274" s="113">
        <f t="shared" si="154"/>
        <v>27</v>
      </c>
      <c r="CJ274" s="113">
        <f t="shared" si="154"/>
        <v>28</v>
      </c>
      <c r="CW274" s="88"/>
      <c r="CX274" s="88"/>
      <c r="CY274" s="88"/>
      <c r="CZ274" s="88"/>
      <c r="DA274" s="88"/>
      <c r="DB274" s="88"/>
      <c r="DC274" s="88"/>
    </row>
    <row r="275" spans="9:107" x14ac:dyDescent="0.25"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 s="114">
        <f t="shared" si="155"/>
        <v>5</v>
      </c>
      <c r="CB275" s="114">
        <f t="shared" si="156"/>
        <v>0</v>
      </c>
      <c r="CC275" s="114">
        <f t="shared" si="156"/>
        <v>0</v>
      </c>
      <c r="CD275" s="114">
        <f t="shared" si="156"/>
        <v>0</v>
      </c>
      <c r="CE275" s="114"/>
      <c r="CF275" s="114">
        <v>33</v>
      </c>
      <c r="CG275" s="113">
        <v>29</v>
      </c>
      <c r="CH275" s="113">
        <f t="shared" si="154"/>
        <v>30</v>
      </c>
      <c r="CI275" s="113">
        <f t="shared" si="154"/>
        <v>31</v>
      </c>
      <c r="CJ275" s="113">
        <f t="shared" si="154"/>
        <v>32</v>
      </c>
      <c r="CW275" s="88"/>
      <c r="CX275" s="88"/>
      <c r="CY275" s="88"/>
      <c r="CZ275" s="88"/>
      <c r="DA275" s="88"/>
      <c r="DB275" s="88"/>
      <c r="DC275" s="88"/>
    </row>
    <row r="276" spans="9:107" x14ac:dyDescent="0.25"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 s="114">
        <f t="shared" si="155"/>
        <v>5</v>
      </c>
      <c r="CB276" s="114">
        <f t="shared" si="156"/>
        <v>0</v>
      </c>
      <c r="CC276" s="114">
        <f t="shared" si="156"/>
        <v>0</v>
      </c>
      <c r="CD276" s="114">
        <f t="shared" si="156"/>
        <v>0</v>
      </c>
      <c r="CE276" s="114"/>
      <c r="CF276" s="114">
        <v>34</v>
      </c>
      <c r="CG276" s="113">
        <v>1</v>
      </c>
      <c r="CH276" s="113">
        <f t="shared" si="154"/>
        <v>2</v>
      </c>
      <c r="CI276" s="113">
        <f t="shared" si="154"/>
        <v>3</v>
      </c>
      <c r="CJ276" s="113">
        <f t="shared" si="154"/>
        <v>4</v>
      </c>
      <c r="CW276" s="88"/>
      <c r="CX276" s="88"/>
      <c r="CY276" s="88"/>
      <c r="CZ276" s="88"/>
      <c r="DA276" s="88"/>
      <c r="DB276" s="88"/>
      <c r="DC276" s="88"/>
    </row>
    <row r="277" spans="9:107" x14ac:dyDescent="0.25"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 s="114">
        <f t="shared" si="155"/>
        <v>5</v>
      </c>
      <c r="CB277" s="114">
        <f t="shared" si="156"/>
        <v>0</v>
      </c>
      <c r="CC277" s="114">
        <f t="shared" si="156"/>
        <v>0</v>
      </c>
      <c r="CD277" s="114">
        <f t="shared" si="156"/>
        <v>0</v>
      </c>
      <c r="CE277" s="114"/>
      <c r="CF277" s="114">
        <v>34</v>
      </c>
      <c r="CG277" s="113">
        <v>5</v>
      </c>
      <c r="CH277" s="113">
        <f t="shared" si="154"/>
        <v>6</v>
      </c>
      <c r="CI277" s="113">
        <f t="shared" si="154"/>
        <v>7</v>
      </c>
      <c r="CJ277" s="113">
        <f t="shared" si="154"/>
        <v>8</v>
      </c>
      <c r="CW277" s="88"/>
      <c r="CX277" s="88"/>
      <c r="CY277" s="88"/>
      <c r="CZ277" s="88"/>
      <c r="DA277" s="88"/>
      <c r="DB277" s="88"/>
      <c r="DC277" s="88"/>
    </row>
    <row r="278" spans="9:107" x14ac:dyDescent="0.25"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 s="114">
        <f t="shared" si="155"/>
        <v>5</v>
      </c>
      <c r="CB278" s="114">
        <f t="shared" si="156"/>
        <v>0</v>
      </c>
      <c r="CC278" s="114">
        <f t="shared" si="156"/>
        <v>0</v>
      </c>
      <c r="CD278" s="114">
        <f t="shared" si="156"/>
        <v>0</v>
      </c>
      <c r="CE278" s="114"/>
      <c r="CF278" s="114">
        <v>34</v>
      </c>
      <c r="CG278" s="113">
        <v>9</v>
      </c>
      <c r="CH278" s="113">
        <f t="shared" si="154"/>
        <v>10</v>
      </c>
      <c r="CI278" s="113">
        <f t="shared" si="154"/>
        <v>11</v>
      </c>
      <c r="CJ278" s="113">
        <f t="shared" si="154"/>
        <v>12</v>
      </c>
      <c r="CW278" s="88"/>
      <c r="CX278" s="88"/>
      <c r="CY278" s="88"/>
      <c r="CZ278" s="88"/>
      <c r="DA278" s="88"/>
      <c r="DB278" s="88"/>
      <c r="DC278" s="88"/>
    </row>
    <row r="279" spans="9:107" x14ac:dyDescent="0.25"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 s="114">
        <f t="shared" si="155"/>
        <v>5</v>
      </c>
      <c r="CB279" s="114">
        <f t="shared" si="156"/>
        <v>0</v>
      </c>
      <c r="CC279" s="114">
        <f t="shared" si="156"/>
        <v>0</v>
      </c>
      <c r="CD279" s="114">
        <f t="shared" si="156"/>
        <v>0</v>
      </c>
      <c r="CE279" s="114"/>
      <c r="CF279" s="114">
        <v>34</v>
      </c>
      <c r="CG279" s="113">
        <v>13</v>
      </c>
      <c r="CH279" s="113">
        <f t="shared" si="154"/>
        <v>14</v>
      </c>
      <c r="CI279" s="113">
        <f t="shared" si="154"/>
        <v>15</v>
      </c>
      <c r="CJ279" s="113">
        <f t="shared" si="154"/>
        <v>16</v>
      </c>
      <c r="CW279" s="88"/>
      <c r="CX279" s="88"/>
      <c r="CY279" s="88"/>
      <c r="CZ279" s="88"/>
      <c r="DA279" s="88"/>
      <c r="DB279" s="88"/>
      <c r="DC279" s="88"/>
    </row>
    <row r="280" spans="9:107" x14ac:dyDescent="0.25"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 s="114">
        <f t="shared" si="155"/>
        <v>5</v>
      </c>
      <c r="CB280" s="114">
        <f t="shared" si="156"/>
        <v>0</v>
      </c>
      <c r="CC280" s="114">
        <f t="shared" si="156"/>
        <v>0</v>
      </c>
      <c r="CD280" s="114">
        <f t="shared" si="156"/>
        <v>0</v>
      </c>
      <c r="CE280" s="114"/>
      <c r="CF280" s="114">
        <v>34</v>
      </c>
      <c r="CG280" s="113">
        <v>17</v>
      </c>
      <c r="CH280" s="113">
        <f t="shared" si="154"/>
        <v>18</v>
      </c>
      <c r="CI280" s="113">
        <f t="shared" si="154"/>
        <v>19</v>
      </c>
      <c r="CJ280" s="113">
        <f t="shared" si="154"/>
        <v>20</v>
      </c>
      <c r="CW280" s="88"/>
      <c r="CX280" s="88"/>
      <c r="CY280" s="88"/>
      <c r="CZ280" s="88"/>
      <c r="DA280" s="88"/>
      <c r="DB280" s="88"/>
      <c r="DC280" s="88"/>
    </row>
    <row r="281" spans="9:107" x14ac:dyDescent="0.25"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 s="114">
        <f t="shared" si="155"/>
        <v>5</v>
      </c>
      <c r="CB281" s="114">
        <f t="shared" si="156"/>
        <v>0</v>
      </c>
      <c r="CC281" s="114">
        <f t="shared" si="156"/>
        <v>0</v>
      </c>
      <c r="CD281" s="114">
        <f t="shared" si="156"/>
        <v>0</v>
      </c>
      <c r="CE281" s="114"/>
      <c r="CF281" s="114">
        <v>34</v>
      </c>
      <c r="CG281" s="113">
        <v>21</v>
      </c>
      <c r="CH281" s="113">
        <f t="shared" si="154"/>
        <v>22</v>
      </c>
      <c r="CI281" s="113">
        <f t="shared" si="154"/>
        <v>23</v>
      </c>
      <c r="CJ281" s="113">
        <f t="shared" si="154"/>
        <v>24</v>
      </c>
      <c r="CW281" s="88"/>
      <c r="CX281" s="88"/>
      <c r="CY281" s="88"/>
      <c r="CZ281" s="88"/>
      <c r="DA281" s="88"/>
      <c r="DB281" s="88"/>
      <c r="DC281" s="88"/>
    </row>
    <row r="282" spans="9:107" x14ac:dyDescent="0.25"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 s="114">
        <f t="shared" si="155"/>
        <v>5</v>
      </c>
      <c r="CB282" s="114">
        <f t="shared" si="156"/>
        <v>0</v>
      </c>
      <c r="CC282" s="114">
        <f t="shared" si="156"/>
        <v>0</v>
      </c>
      <c r="CD282" s="114">
        <f t="shared" si="156"/>
        <v>0</v>
      </c>
      <c r="CE282" s="114"/>
      <c r="CF282" s="114">
        <v>34</v>
      </c>
      <c r="CG282" s="113">
        <v>25</v>
      </c>
      <c r="CH282" s="113">
        <f t="shared" si="154"/>
        <v>26</v>
      </c>
      <c r="CI282" s="113">
        <f t="shared" si="154"/>
        <v>27</v>
      </c>
      <c r="CJ282" s="113">
        <f t="shared" si="154"/>
        <v>28</v>
      </c>
      <c r="CW282" s="88"/>
      <c r="CX282" s="88"/>
      <c r="CY282" s="88"/>
      <c r="CZ282" s="88"/>
      <c r="DA282" s="88"/>
      <c r="DB282" s="88"/>
      <c r="DC282" s="88"/>
    </row>
    <row r="283" spans="9:107" x14ac:dyDescent="0.25"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 s="114">
        <f t="shared" si="155"/>
        <v>5</v>
      </c>
      <c r="CB283" s="114">
        <f t="shared" si="156"/>
        <v>0</v>
      </c>
      <c r="CC283" s="114">
        <f t="shared" si="156"/>
        <v>0</v>
      </c>
      <c r="CD283" s="114">
        <f t="shared" si="156"/>
        <v>0</v>
      </c>
      <c r="CE283" s="114"/>
      <c r="CF283" s="114">
        <v>34</v>
      </c>
      <c r="CG283" s="113">
        <v>29</v>
      </c>
      <c r="CH283" s="113">
        <f t="shared" si="154"/>
        <v>30</v>
      </c>
      <c r="CI283" s="113">
        <f t="shared" si="154"/>
        <v>31</v>
      </c>
      <c r="CJ283" s="113">
        <f t="shared" si="154"/>
        <v>32</v>
      </c>
      <c r="CW283" s="88"/>
      <c r="CX283" s="88"/>
      <c r="CY283" s="88"/>
      <c r="CZ283" s="88"/>
      <c r="DA283" s="88"/>
      <c r="DB283" s="88"/>
      <c r="DC283" s="88"/>
    </row>
    <row r="284" spans="9:107" x14ac:dyDescent="0.25"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 s="114">
        <f t="shared" si="155"/>
        <v>5</v>
      </c>
      <c r="CB284" s="114">
        <f t="shared" si="156"/>
        <v>0</v>
      </c>
      <c r="CC284" s="114">
        <f t="shared" si="156"/>
        <v>0</v>
      </c>
      <c r="CD284" s="114">
        <f t="shared" si="156"/>
        <v>0</v>
      </c>
      <c r="CE284" s="114"/>
      <c r="CF284" s="114">
        <v>35</v>
      </c>
      <c r="CG284" s="113">
        <v>1</v>
      </c>
      <c r="CH284" s="113">
        <f t="shared" si="154"/>
        <v>2</v>
      </c>
      <c r="CI284" s="113">
        <f t="shared" si="154"/>
        <v>3</v>
      </c>
      <c r="CJ284" s="113">
        <f t="shared" si="154"/>
        <v>4</v>
      </c>
      <c r="CW284" s="88"/>
      <c r="CX284" s="88"/>
      <c r="CY284" s="88"/>
      <c r="CZ284" s="88"/>
      <c r="DA284" s="88"/>
      <c r="DB284" s="88"/>
      <c r="DC284" s="88"/>
    </row>
    <row r="285" spans="9:107" x14ac:dyDescent="0.25"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 s="114">
        <f t="shared" si="155"/>
        <v>5</v>
      </c>
      <c r="CB285" s="114">
        <f t="shared" si="156"/>
        <v>0</v>
      </c>
      <c r="CC285" s="114">
        <f t="shared" si="156"/>
        <v>0</v>
      </c>
      <c r="CD285" s="114">
        <f t="shared" si="156"/>
        <v>0</v>
      </c>
      <c r="CE285" s="114"/>
      <c r="CF285" s="114">
        <v>35</v>
      </c>
      <c r="CG285" s="113">
        <v>5</v>
      </c>
      <c r="CH285" s="113">
        <f t="shared" si="154"/>
        <v>6</v>
      </c>
      <c r="CI285" s="113">
        <f t="shared" si="154"/>
        <v>7</v>
      </c>
      <c r="CJ285" s="113">
        <f t="shared" si="154"/>
        <v>8</v>
      </c>
      <c r="CW285" s="88"/>
      <c r="CX285" s="88"/>
      <c r="CY285" s="88"/>
      <c r="CZ285" s="88"/>
      <c r="DA285" s="88"/>
      <c r="DB285" s="88"/>
      <c r="DC285" s="88"/>
    </row>
    <row r="286" spans="9:107" x14ac:dyDescent="0.25"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 s="114">
        <f t="shared" si="155"/>
        <v>5</v>
      </c>
      <c r="CB286" s="114">
        <f t="shared" si="156"/>
        <v>0</v>
      </c>
      <c r="CC286" s="114">
        <f t="shared" si="156"/>
        <v>0</v>
      </c>
      <c r="CD286" s="114">
        <f t="shared" si="156"/>
        <v>0</v>
      </c>
      <c r="CE286" s="114"/>
      <c r="CF286" s="114">
        <v>35</v>
      </c>
      <c r="CG286" s="113">
        <v>9</v>
      </c>
      <c r="CH286" s="113">
        <f t="shared" ref="CH286:CJ305" si="157">CG286+1</f>
        <v>10</v>
      </c>
      <c r="CI286" s="113">
        <f t="shared" si="157"/>
        <v>11</v>
      </c>
      <c r="CJ286" s="113">
        <f t="shared" si="157"/>
        <v>12</v>
      </c>
      <c r="CW286" s="88"/>
      <c r="CX286" s="88"/>
      <c r="CY286" s="88"/>
      <c r="CZ286" s="88"/>
      <c r="DA286" s="88"/>
      <c r="DB286" s="88"/>
      <c r="DC286" s="88"/>
    </row>
    <row r="287" spans="9:107" x14ac:dyDescent="0.25"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 s="114">
        <f t="shared" si="155"/>
        <v>5</v>
      </c>
      <c r="CB287" s="114">
        <f t="shared" si="156"/>
        <v>0</v>
      </c>
      <c r="CC287" s="114">
        <f t="shared" si="156"/>
        <v>0</v>
      </c>
      <c r="CD287" s="114">
        <f t="shared" si="156"/>
        <v>0</v>
      </c>
      <c r="CE287" s="114"/>
      <c r="CF287" s="114">
        <v>35</v>
      </c>
      <c r="CG287" s="113">
        <v>13</v>
      </c>
      <c r="CH287" s="113">
        <f t="shared" si="157"/>
        <v>14</v>
      </c>
      <c r="CI287" s="113">
        <f t="shared" si="157"/>
        <v>15</v>
      </c>
      <c r="CJ287" s="113">
        <f t="shared" si="157"/>
        <v>16</v>
      </c>
      <c r="CW287" s="88"/>
      <c r="CX287" s="88"/>
      <c r="CY287" s="88"/>
      <c r="CZ287" s="88"/>
      <c r="DA287" s="88"/>
      <c r="DB287" s="88"/>
      <c r="DC287" s="88"/>
    </row>
    <row r="288" spans="9:107" x14ac:dyDescent="0.25"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 s="114">
        <f t="shared" si="155"/>
        <v>5</v>
      </c>
      <c r="CB288" s="114">
        <f t="shared" si="156"/>
        <v>0</v>
      </c>
      <c r="CC288" s="114">
        <f t="shared" si="156"/>
        <v>0</v>
      </c>
      <c r="CD288" s="114">
        <f t="shared" si="156"/>
        <v>0</v>
      </c>
      <c r="CE288" s="114"/>
      <c r="CF288" s="114">
        <v>35</v>
      </c>
      <c r="CG288" s="113">
        <v>17</v>
      </c>
      <c r="CH288" s="113">
        <f t="shared" si="157"/>
        <v>18</v>
      </c>
      <c r="CI288" s="113">
        <f t="shared" si="157"/>
        <v>19</v>
      </c>
      <c r="CJ288" s="113">
        <f t="shared" si="157"/>
        <v>20</v>
      </c>
      <c r="CW288" s="88"/>
      <c r="CX288" s="88"/>
      <c r="CY288" s="88"/>
      <c r="CZ288" s="88"/>
      <c r="DA288" s="88"/>
      <c r="DB288" s="88"/>
      <c r="DC288" s="88"/>
    </row>
    <row r="289" spans="9:107" x14ac:dyDescent="0.25"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 s="114">
        <f t="shared" si="155"/>
        <v>5</v>
      </c>
      <c r="CB289" s="114">
        <f t="shared" si="156"/>
        <v>0</v>
      </c>
      <c r="CC289" s="114">
        <f t="shared" si="156"/>
        <v>0</v>
      </c>
      <c r="CD289" s="114">
        <f t="shared" si="156"/>
        <v>0</v>
      </c>
      <c r="CE289" s="114"/>
      <c r="CF289" s="114">
        <v>35</v>
      </c>
      <c r="CG289" s="113">
        <v>21</v>
      </c>
      <c r="CH289" s="113">
        <f t="shared" si="157"/>
        <v>22</v>
      </c>
      <c r="CI289" s="113">
        <f t="shared" si="157"/>
        <v>23</v>
      </c>
      <c r="CJ289" s="113">
        <f t="shared" si="157"/>
        <v>24</v>
      </c>
      <c r="CW289" s="88"/>
      <c r="CX289" s="88"/>
      <c r="CY289" s="88"/>
      <c r="CZ289" s="88"/>
      <c r="DA289" s="88"/>
      <c r="DB289" s="88"/>
      <c r="DC289" s="88"/>
    </row>
    <row r="290" spans="9:107" x14ac:dyDescent="0.25"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 s="114">
        <f t="shared" si="155"/>
        <v>5</v>
      </c>
      <c r="CB290" s="114">
        <f t="shared" si="156"/>
        <v>0</v>
      </c>
      <c r="CC290" s="114">
        <f t="shared" si="156"/>
        <v>0</v>
      </c>
      <c r="CD290" s="114">
        <f t="shared" si="156"/>
        <v>0</v>
      </c>
      <c r="CE290" s="114"/>
      <c r="CF290" s="114">
        <v>35</v>
      </c>
      <c r="CG290" s="113">
        <v>25</v>
      </c>
      <c r="CH290" s="113">
        <f t="shared" si="157"/>
        <v>26</v>
      </c>
      <c r="CI290" s="113">
        <f t="shared" si="157"/>
        <v>27</v>
      </c>
      <c r="CJ290" s="113">
        <f t="shared" si="157"/>
        <v>28</v>
      </c>
      <c r="CW290" s="88"/>
      <c r="CX290" s="88"/>
      <c r="CY290" s="88"/>
      <c r="CZ290" s="88"/>
      <c r="DA290" s="88"/>
      <c r="DB290" s="88"/>
      <c r="DC290" s="88"/>
    </row>
    <row r="291" spans="9:107" x14ac:dyDescent="0.25"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 s="114">
        <f t="shared" si="155"/>
        <v>5</v>
      </c>
      <c r="CB291" s="114">
        <f t="shared" si="156"/>
        <v>0</v>
      </c>
      <c r="CC291" s="114">
        <f t="shared" si="156"/>
        <v>0</v>
      </c>
      <c r="CD291" s="114">
        <f t="shared" si="156"/>
        <v>0</v>
      </c>
      <c r="CE291" s="114"/>
      <c r="CF291" s="114">
        <v>35</v>
      </c>
      <c r="CG291" s="113">
        <v>29</v>
      </c>
      <c r="CH291" s="113">
        <f t="shared" si="157"/>
        <v>30</v>
      </c>
      <c r="CI291" s="113">
        <f t="shared" si="157"/>
        <v>31</v>
      </c>
      <c r="CJ291" s="113">
        <f t="shared" si="157"/>
        <v>32</v>
      </c>
      <c r="CW291" s="88"/>
      <c r="CX291" s="88"/>
      <c r="CY291" s="88"/>
      <c r="CZ291" s="88"/>
      <c r="DA291" s="88"/>
      <c r="DB291" s="88"/>
      <c r="DC291" s="88"/>
    </row>
    <row r="292" spans="9:107" x14ac:dyDescent="0.25"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 s="114">
        <f t="shared" si="155"/>
        <v>5</v>
      </c>
      <c r="CB292" s="114">
        <f t="shared" si="156"/>
        <v>0</v>
      </c>
      <c r="CC292" s="114">
        <f t="shared" si="156"/>
        <v>0</v>
      </c>
      <c r="CD292" s="114">
        <f t="shared" si="156"/>
        <v>0</v>
      </c>
      <c r="CE292" s="114"/>
      <c r="CF292" s="114">
        <v>36</v>
      </c>
      <c r="CG292" s="113">
        <v>1</v>
      </c>
      <c r="CH292" s="113">
        <f t="shared" si="157"/>
        <v>2</v>
      </c>
      <c r="CI292" s="113">
        <f t="shared" si="157"/>
        <v>3</v>
      </c>
      <c r="CJ292" s="113">
        <f t="shared" si="157"/>
        <v>4</v>
      </c>
      <c r="CW292" s="88"/>
      <c r="CX292" s="88"/>
      <c r="CY292" s="88"/>
      <c r="CZ292" s="88"/>
      <c r="DA292" s="88"/>
      <c r="DB292" s="88"/>
      <c r="DC292" s="88"/>
    </row>
    <row r="293" spans="9:107" x14ac:dyDescent="0.25"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 s="114">
        <f t="shared" si="155"/>
        <v>5</v>
      </c>
      <c r="CB293" s="114">
        <f t="shared" si="156"/>
        <v>0</v>
      </c>
      <c r="CC293" s="114">
        <f t="shared" si="156"/>
        <v>0</v>
      </c>
      <c r="CD293" s="114">
        <f t="shared" si="156"/>
        <v>0</v>
      </c>
      <c r="CE293" s="114"/>
      <c r="CF293" s="114">
        <v>36</v>
      </c>
      <c r="CG293" s="113">
        <v>5</v>
      </c>
      <c r="CH293" s="113">
        <f t="shared" si="157"/>
        <v>6</v>
      </c>
      <c r="CI293" s="113">
        <f t="shared" si="157"/>
        <v>7</v>
      </c>
      <c r="CJ293" s="113">
        <f t="shared" si="157"/>
        <v>8</v>
      </c>
      <c r="CW293" s="88"/>
      <c r="CX293" s="88"/>
      <c r="CY293" s="88"/>
      <c r="CZ293" s="88"/>
      <c r="DA293" s="88"/>
      <c r="DB293" s="88"/>
      <c r="DC293" s="88"/>
    </row>
    <row r="294" spans="9:107" x14ac:dyDescent="0.25"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 s="114">
        <f t="shared" si="155"/>
        <v>5</v>
      </c>
      <c r="CB294" s="114">
        <f t="shared" si="156"/>
        <v>0</v>
      </c>
      <c r="CC294" s="114">
        <f t="shared" si="156"/>
        <v>0</v>
      </c>
      <c r="CD294" s="114">
        <f t="shared" si="156"/>
        <v>0</v>
      </c>
      <c r="CE294" s="114"/>
      <c r="CF294" s="114">
        <v>36</v>
      </c>
      <c r="CG294" s="113">
        <v>9</v>
      </c>
      <c r="CH294" s="113">
        <f t="shared" si="157"/>
        <v>10</v>
      </c>
      <c r="CI294" s="113">
        <f t="shared" si="157"/>
        <v>11</v>
      </c>
      <c r="CJ294" s="113">
        <f t="shared" si="157"/>
        <v>12</v>
      </c>
      <c r="CW294" s="88"/>
      <c r="CX294" s="88"/>
      <c r="CY294" s="88"/>
      <c r="CZ294" s="88"/>
      <c r="DA294" s="88"/>
      <c r="DB294" s="88"/>
      <c r="DC294" s="88"/>
    </row>
    <row r="295" spans="9:107" x14ac:dyDescent="0.25"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 s="114">
        <f t="shared" si="155"/>
        <v>5</v>
      </c>
      <c r="CB295" s="114">
        <f t="shared" si="156"/>
        <v>0</v>
      </c>
      <c r="CC295" s="114">
        <f t="shared" si="156"/>
        <v>0</v>
      </c>
      <c r="CD295" s="114">
        <f t="shared" si="156"/>
        <v>0</v>
      </c>
      <c r="CE295" s="114"/>
      <c r="CF295" s="114">
        <v>36</v>
      </c>
      <c r="CG295" s="113">
        <v>13</v>
      </c>
      <c r="CH295" s="113">
        <f t="shared" si="157"/>
        <v>14</v>
      </c>
      <c r="CI295" s="113">
        <f t="shared" si="157"/>
        <v>15</v>
      </c>
      <c r="CJ295" s="113">
        <f t="shared" si="157"/>
        <v>16</v>
      </c>
      <c r="CW295" s="88"/>
      <c r="CX295" s="88"/>
      <c r="CY295" s="88"/>
      <c r="CZ295" s="88"/>
      <c r="DA295" s="88"/>
      <c r="DB295" s="88"/>
      <c r="DC295" s="88"/>
    </row>
    <row r="296" spans="9:107" x14ac:dyDescent="0.25"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 s="114">
        <f t="shared" si="155"/>
        <v>5</v>
      </c>
      <c r="CB296" s="114">
        <f t="shared" si="156"/>
        <v>0</v>
      </c>
      <c r="CC296" s="114">
        <f t="shared" si="156"/>
        <v>0</v>
      </c>
      <c r="CD296" s="114">
        <f t="shared" si="156"/>
        <v>0</v>
      </c>
      <c r="CE296" s="114"/>
      <c r="CF296" s="114">
        <v>36</v>
      </c>
      <c r="CG296" s="113">
        <v>17</v>
      </c>
      <c r="CH296" s="113">
        <f t="shared" si="157"/>
        <v>18</v>
      </c>
      <c r="CI296" s="113">
        <f t="shared" si="157"/>
        <v>19</v>
      </c>
      <c r="CJ296" s="113">
        <f t="shared" si="157"/>
        <v>20</v>
      </c>
      <c r="CW296" s="88"/>
      <c r="CX296" s="88"/>
      <c r="CY296" s="88"/>
      <c r="CZ296" s="88"/>
      <c r="DA296" s="88"/>
      <c r="DB296" s="88"/>
      <c r="DC296" s="88"/>
    </row>
    <row r="297" spans="9:107" x14ac:dyDescent="0.25"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 s="114">
        <f t="shared" si="155"/>
        <v>5</v>
      </c>
      <c r="CB297" s="114">
        <f t="shared" si="156"/>
        <v>0</v>
      </c>
      <c r="CC297" s="114">
        <f t="shared" si="156"/>
        <v>0</v>
      </c>
      <c r="CD297" s="114">
        <f t="shared" si="156"/>
        <v>0</v>
      </c>
      <c r="CE297" s="114"/>
      <c r="CF297" s="114">
        <v>36</v>
      </c>
      <c r="CG297" s="113">
        <v>21</v>
      </c>
      <c r="CH297" s="113">
        <f t="shared" si="157"/>
        <v>22</v>
      </c>
      <c r="CI297" s="113">
        <f t="shared" si="157"/>
        <v>23</v>
      </c>
      <c r="CJ297" s="113">
        <f t="shared" si="157"/>
        <v>24</v>
      </c>
      <c r="CW297" s="88"/>
      <c r="CX297" s="88"/>
      <c r="CY297" s="88"/>
      <c r="CZ297" s="88"/>
      <c r="DA297" s="88"/>
      <c r="DB297" s="88"/>
      <c r="DC297" s="88"/>
    </row>
    <row r="298" spans="9:107" x14ac:dyDescent="0.25"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 s="114">
        <f t="shared" si="155"/>
        <v>5</v>
      </c>
      <c r="CB298" s="114">
        <f t="shared" si="156"/>
        <v>0</v>
      </c>
      <c r="CC298" s="114">
        <f t="shared" si="156"/>
        <v>0</v>
      </c>
      <c r="CD298" s="114">
        <f t="shared" si="156"/>
        <v>0</v>
      </c>
      <c r="CE298" s="114"/>
      <c r="CF298" s="114">
        <v>36</v>
      </c>
      <c r="CG298" s="113">
        <v>25</v>
      </c>
      <c r="CH298" s="113">
        <f t="shared" si="157"/>
        <v>26</v>
      </c>
      <c r="CI298" s="113">
        <f t="shared" si="157"/>
        <v>27</v>
      </c>
      <c r="CJ298" s="113">
        <f t="shared" si="157"/>
        <v>28</v>
      </c>
      <c r="CW298" s="88"/>
      <c r="CX298" s="88"/>
      <c r="CY298" s="88"/>
      <c r="CZ298" s="88"/>
      <c r="DA298" s="88"/>
      <c r="DB298" s="88"/>
      <c r="DC298" s="88"/>
    </row>
    <row r="299" spans="9:107" x14ac:dyDescent="0.25"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 s="114">
        <f t="shared" si="155"/>
        <v>5</v>
      </c>
      <c r="CB299" s="114">
        <f t="shared" si="156"/>
        <v>0</v>
      </c>
      <c r="CC299" s="114">
        <f t="shared" si="156"/>
        <v>0</v>
      </c>
      <c r="CD299" s="114">
        <f t="shared" si="156"/>
        <v>0</v>
      </c>
      <c r="CE299" s="114"/>
      <c r="CF299" s="114">
        <v>36</v>
      </c>
      <c r="CG299" s="113">
        <v>29</v>
      </c>
      <c r="CH299" s="113">
        <f t="shared" si="157"/>
        <v>30</v>
      </c>
      <c r="CI299" s="113">
        <f t="shared" si="157"/>
        <v>31</v>
      </c>
      <c r="CJ299" s="113">
        <f t="shared" si="157"/>
        <v>32</v>
      </c>
      <c r="CW299" s="88"/>
      <c r="CX299" s="88"/>
      <c r="CY299" s="88"/>
      <c r="CZ299" s="88"/>
      <c r="DA299" s="88"/>
      <c r="DB299" s="88"/>
      <c r="DC299" s="88"/>
    </row>
    <row r="300" spans="9:107" x14ac:dyDescent="0.25"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 s="114">
        <f t="shared" si="155"/>
        <v>5</v>
      </c>
      <c r="CB300" s="114">
        <f t="shared" si="156"/>
        <v>0</v>
      </c>
      <c r="CC300" s="114">
        <f t="shared" si="156"/>
        <v>0</v>
      </c>
      <c r="CD300" s="114">
        <f t="shared" si="156"/>
        <v>0</v>
      </c>
      <c r="CE300"/>
      <c r="CF300" s="114">
        <v>37</v>
      </c>
      <c r="CG300" s="113">
        <v>1</v>
      </c>
      <c r="CH300" s="113">
        <f t="shared" si="157"/>
        <v>2</v>
      </c>
      <c r="CI300" s="113">
        <f t="shared" si="157"/>
        <v>3</v>
      </c>
      <c r="CJ300" s="113">
        <f t="shared" si="157"/>
        <v>4</v>
      </c>
      <c r="CW300" s="88"/>
      <c r="CX300" s="88"/>
      <c r="CY300" s="88"/>
      <c r="CZ300" s="88"/>
      <c r="DA300" s="88"/>
      <c r="DB300" s="88"/>
      <c r="DC300" s="88"/>
    </row>
    <row r="301" spans="9:107" x14ac:dyDescent="0.25"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 s="114">
        <f t="shared" si="155"/>
        <v>5</v>
      </c>
      <c r="CB301" s="114">
        <f t="shared" si="156"/>
        <v>0</v>
      </c>
      <c r="CC301" s="114">
        <f t="shared" si="156"/>
        <v>0</v>
      </c>
      <c r="CD301" s="114">
        <f t="shared" si="156"/>
        <v>0</v>
      </c>
      <c r="CE301"/>
      <c r="CF301" s="114">
        <v>37</v>
      </c>
      <c r="CG301" s="113">
        <v>5</v>
      </c>
      <c r="CH301" s="113">
        <f t="shared" si="157"/>
        <v>6</v>
      </c>
      <c r="CI301" s="113">
        <f t="shared" si="157"/>
        <v>7</v>
      </c>
      <c r="CJ301" s="113">
        <f t="shared" si="157"/>
        <v>8</v>
      </c>
      <c r="CW301" s="88"/>
      <c r="CX301" s="88"/>
      <c r="CY301" s="88"/>
      <c r="CZ301" s="88"/>
      <c r="DA301" s="88"/>
      <c r="DB301" s="88"/>
      <c r="DC301" s="88"/>
    </row>
    <row r="302" spans="9:107" x14ac:dyDescent="0.25"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 s="114">
        <f t="shared" si="155"/>
        <v>5</v>
      </c>
      <c r="CB302" s="114">
        <f t="shared" si="156"/>
        <v>0</v>
      </c>
      <c r="CC302" s="114">
        <f t="shared" si="156"/>
        <v>0</v>
      </c>
      <c r="CD302" s="114">
        <f t="shared" si="156"/>
        <v>0</v>
      </c>
      <c r="CE302"/>
      <c r="CF302" s="114">
        <v>37</v>
      </c>
      <c r="CG302" s="113">
        <v>9</v>
      </c>
      <c r="CH302" s="113">
        <f t="shared" si="157"/>
        <v>10</v>
      </c>
      <c r="CI302" s="113">
        <f t="shared" si="157"/>
        <v>11</v>
      </c>
      <c r="CJ302" s="113">
        <f t="shared" si="157"/>
        <v>12</v>
      </c>
      <c r="CW302" s="88"/>
      <c r="CX302" s="88"/>
      <c r="CY302" s="88"/>
      <c r="CZ302" s="88"/>
      <c r="DA302" s="88"/>
      <c r="DB302" s="88"/>
      <c r="DC302" s="88"/>
    </row>
    <row r="303" spans="9:107" x14ac:dyDescent="0.25"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 s="114">
        <f t="shared" si="155"/>
        <v>5</v>
      </c>
      <c r="CB303" s="114">
        <f t="shared" si="156"/>
        <v>0</v>
      </c>
      <c r="CC303" s="114">
        <f t="shared" si="156"/>
        <v>0</v>
      </c>
      <c r="CD303" s="114">
        <f t="shared" si="156"/>
        <v>0</v>
      </c>
      <c r="CE303"/>
      <c r="CF303" s="114">
        <v>37</v>
      </c>
      <c r="CG303" s="113">
        <v>13</v>
      </c>
      <c r="CH303" s="113">
        <f t="shared" si="157"/>
        <v>14</v>
      </c>
      <c r="CI303" s="113">
        <f t="shared" si="157"/>
        <v>15</v>
      </c>
      <c r="CJ303" s="113">
        <f t="shared" si="157"/>
        <v>16</v>
      </c>
      <c r="CW303" s="88"/>
      <c r="CX303" s="88"/>
      <c r="CY303" s="88"/>
      <c r="CZ303" s="88"/>
      <c r="DA303" s="88"/>
      <c r="DB303" s="88"/>
      <c r="DC303" s="88"/>
    </row>
    <row r="304" spans="9:107" x14ac:dyDescent="0.25"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 s="114">
        <f t="shared" si="155"/>
        <v>5</v>
      </c>
      <c r="CB304" s="114">
        <f t="shared" si="156"/>
        <v>0</v>
      </c>
      <c r="CC304" s="114">
        <f t="shared" si="156"/>
        <v>0</v>
      </c>
      <c r="CD304" s="114">
        <f t="shared" si="156"/>
        <v>0</v>
      </c>
      <c r="CE304"/>
      <c r="CF304" s="114">
        <v>37</v>
      </c>
      <c r="CG304" s="113">
        <v>17</v>
      </c>
      <c r="CH304" s="113">
        <f t="shared" si="157"/>
        <v>18</v>
      </c>
      <c r="CI304" s="113">
        <f t="shared" si="157"/>
        <v>19</v>
      </c>
      <c r="CJ304" s="113">
        <f t="shared" si="157"/>
        <v>20</v>
      </c>
      <c r="CW304" s="88"/>
      <c r="CX304" s="88"/>
      <c r="CY304" s="88"/>
      <c r="CZ304" s="88"/>
      <c r="DA304" s="88"/>
      <c r="DB304" s="88"/>
      <c r="DC304" s="88"/>
    </row>
    <row r="305" spans="9:107" x14ac:dyDescent="0.25"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 s="114">
        <f t="shared" si="155"/>
        <v>5</v>
      </c>
      <c r="CB305" s="114">
        <f t="shared" si="156"/>
        <v>0</v>
      </c>
      <c r="CC305" s="114">
        <f t="shared" si="156"/>
        <v>0</v>
      </c>
      <c r="CD305" s="114">
        <f t="shared" si="156"/>
        <v>0</v>
      </c>
      <c r="CE305"/>
      <c r="CF305" s="114">
        <v>37</v>
      </c>
      <c r="CG305" s="113">
        <v>21</v>
      </c>
      <c r="CH305" s="113">
        <f t="shared" si="157"/>
        <v>22</v>
      </c>
      <c r="CI305" s="113">
        <f t="shared" si="157"/>
        <v>23</v>
      </c>
      <c r="CJ305" s="113">
        <f t="shared" si="157"/>
        <v>24</v>
      </c>
      <c r="CW305" s="88"/>
      <c r="CX305" s="88"/>
      <c r="CY305" s="88"/>
      <c r="CZ305" s="88"/>
      <c r="DA305" s="88"/>
      <c r="DB305" s="88"/>
      <c r="DC305" s="88"/>
    </row>
    <row r="306" spans="9:107" x14ac:dyDescent="0.25"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 s="114">
        <f t="shared" si="155"/>
        <v>5</v>
      </c>
      <c r="CB306" s="114">
        <f t="shared" si="156"/>
        <v>0</v>
      </c>
      <c r="CC306" s="114">
        <f t="shared" si="156"/>
        <v>0</v>
      </c>
      <c r="CD306" s="114">
        <f t="shared" si="156"/>
        <v>0</v>
      </c>
      <c r="CE306"/>
      <c r="CF306" s="114">
        <v>37</v>
      </c>
      <c r="CG306" s="113">
        <v>25</v>
      </c>
      <c r="CH306" s="113">
        <f t="shared" ref="CH306:CJ321" si="158">CG306+1</f>
        <v>26</v>
      </c>
      <c r="CI306" s="113">
        <f t="shared" si="158"/>
        <v>27</v>
      </c>
      <c r="CJ306" s="113">
        <f t="shared" si="158"/>
        <v>28</v>
      </c>
      <c r="CW306" s="88"/>
      <c r="CX306" s="88"/>
      <c r="CY306" s="88"/>
      <c r="CZ306" s="88"/>
      <c r="DA306" s="88"/>
      <c r="DB306" s="88"/>
      <c r="DC306" s="88"/>
    </row>
    <row r="307" spans="9:107" x14ac:dyDescent="0.25"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 s="114">
        <f t="shared" si="155"/>
        <v>5</v>
      </c>
      <c r="CB307" s="114">
        <f t="shared" si="156"/>
        <v>0</v>
      </c>
      <c r="CC307" s="114">
        <f t="shared" si="156"/>
        <v>0</v>
      </c>
      <c r="CD307" s="114">
        <f t="shared" si="156"/>
        <v>0</v>
      </c>
      <c r="CE307"/>
      <c r="CF307" s="114">
        <v>37</v>
      </c>
      <c r="CG307" s="113">
        <v>29</v>
      </c>
      <c r="CH307" s="113">
        <f t="shared" si="158"/>
        <v>30</v>
      </c>
      <c r="CI307" s="113">
        <f t="shared" si="158"/>
        <v>31</v>
      </c>
      <c r="CJ307" s="113">
        <f t="shared" si="158"/>
        <v>32</v>
      </c>
      <c r="CW307" s="88"/>
      <c r="CX307" s="88"/>
      <c r="CY307" s="88"/>
      <c r="CZ307" s="88"/>
      <c r="DA307" s="88"/>
      <c r="DB307" s="88"/>
      <c r="DC307" s="88"/>
    </row>
    <row r="308" spans="9:107" x14ac:dyDescent="0.25"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 s="114">
        <f t="shared" si="155"/>
        <v>5</v>
      </c>
      <c r="CB308" s="114">
        <f t="shared" si="156"/>
        <v>0</v>
      </c>
      <c r="CC308" s="114">
        <f t="shared" si="156"/>
        <v>0</v>
      </c>
      <c r="CD308" s="114">
        <f t="shared" si="156"/>
        <v>0</v>
      </c>
      <c r="CE308"/>
      <c r="CF308" s="114">
        <v>38</v>
      </c>
      <c r="CG308" s="113">
        <v>1</v>
      </c>
      <c r="CH308" s="113">
        <f t="shared" si="158"/>
        <v>2</v>
      </c>
      <c r="CI308" s="113">
        <f t="shared" si="158"/>
        <v>3</v>
      </c>
      <c r="CJ308" s="113">
        <f t="shared" si="158"/>
        <v>4</v>
      </c>
      <c r="CW308" s="88"/>
      <c r="CX308" s="88"/>
      <c r="CY308" s="88"/>
      <c r="CZ308" s="88"/>
      <c r="DA308" s="88"/>
      <c r="DB308" s="88"/>
      <c r="DC308" s="88"/>
    </row>
    <row r="309" spans="9:107" x14ac:dyDescent="0.25"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 s="114">
        <f t="shared" si="155"/>
        <v>5</v>
      </c>
      <c r="CB309" s="114">
        <f t="shared" si="156"/>
        <v>0</v>
      </c>
      <c r="CC309" s="114">
        <f t="shared" si="156"/>
        <v>0</v>
      </c>
      <c r="CD309" s="114">
        <f t="shared" si="156"/>
        <v>0</v>
      </c>
      <c r="CE309"/>
      <c r="CF309" s="114">
        <v>38</v>
      </c>
      <c r="CG309" s="113">
        <v>5</v>
      </c>
      <c r="CH309" s="113">
        <f t="shared" si="158"/>
        <v>6</v>
      </c>
      <c r="CI309" s="113">
        <f t="shared" si="158"/>
        <v>7</v>
      </c>
      <c r="CJ309" s="113">
        <f t="shared" si="158"/>
        <v>8</v>
      </c>
      <c r="CW309" s="88"/>
      <c r="CX309" s="88"/>
      <c r="CY309" s="88"/>
      <c r="CZ309" s="88"/>
      <c r="DA309" s="88"/>
      <c r="DB309" s="88"/>
      <c r="DC309" s="88"/>
    </row>
    <row r="310" spans="9:107" x14ac:dyDescent="0.25"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 s="114">
        <f t="shared" si="155"/>
        <v>5</v>
      </c>
      <c r="CB310" s="114">
        <f t="shared" si="156"/>
        <v>0</v>
      </c>
      <c r="CC310" s="114">
        <f t="shared" si="156"/>
        <v>0</v>
      </c>
      <c r="CD310" s="114">
        <f t="shared" si="156"/>
        <v>0</v>
      </c>
      <c r="CE310"/>
      <c r="CF310" s="114">
        <v>38</v>
      </c>
      <c r="CG310" s="113">
        <v>9</v>
      </c>
      <c r="CH310" s="113">
        <f t="shared" si="158"/>
        <v>10</v>
      </c>
      <c r="CI310" s="113">
        <f t="shared" si="158"/>
        <v>11</v>
      </c>
      <c r="CJ310" s="113">
        <f t="shared" si="158"/>
        <v>12</v>
      </c>
      <c r="CW310" s="88"/>
      <c r="CX310" s="88"/>
      <c r="CY310" s="88"/>
      <c r="CZ310" s="88"/>
      <c r="DA310" s="88"/>
      <c r="DB310" s="88"/>
      <c r="DC310" s="88"/>
    </row>
    <row r="311" spans="9:107" x14ac:dyDescent="0.25"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 s="114">
        <f t="shared" si="155"/>
        <v>5</v>
      </c>
      <c r="CB311" s="114">
        <f t="shared" si="156"/>
        <v>0</v>
      </c>
      <c r="CC311" s="114">
        <f t="shared" si="156"/>
        <v>0</v>
      </c>
      <c r="CD311" s="114">
        <f t="shared" si="156"/>
        <v>0</v>
      </c>
      <c r="CE311"/>
      <c r="CF311" s="114">
        <v>38</v>
      </c>
      <c r="CG311" s="113">
        <v>13</v>
      </c>
      <c r="CH311" s="113">
        <f t="shared" si="158"/>
        <v>14</v>
      </c>
      <c r="CI311" s="113">
        <f t="shared" si="158"/>
        <v>15</v>
      </c>
      <c r="CJ311" s="113">
        <f t="shared" si="158"/>
        <v>16</v>
      </c>
      <c r="CW311" s="88"/>
      <c r="CX311" s="88"/>
      <c r="CY311" s="88"/>
      <c r="CZ311" s="88"/>
      <c r="DA311" s="88"/>
      <c r="DB311" s="88"/>
      <c r="DC311" s="88"/>
    </row>
    <row r="312" spans="9:107" x14ac:dyDescent="0.25"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 s="114">
        <f t="shared" si="155"/>
        <v>5</v>
      </c>
      <c r="CB312" s="114">
        <f t="shared" si="156"/>
        <v>0</v>
      </c>
      <c r="CC312" s="114">
        <f t="shared" si="156"/>
        <v>0</v>
      </c>
      <c r="CD312" s="114">
        <f t="shared" si="156"/>
        <v>0</v>
      </c>
      <c r="CE312"/>
      <c r="CF312" s="114">
        <v>38</v>
      </c>
      <c r="CG312" s="113">
        <v>17</v>
      </c>
      <c r="CH312" s="113">
        <f t="shared" si="158"/>
        <v>18</v>
      </c>
      <c r="CI312" s="113">
        <f t="shared" si="158"/>
        <v>19</v>
      </c>
      <c r="CJ312" s="113">
        <f t="shared" si="158"/>
        <v>20</v>
      </c>
      <c r="CW312" s="88"/>
      <c r="CX312" s="88"/>
      <c r="CY312" s="88"/>
      <c r="CZ312" s="88"/>
      <c r="DA312" s="88"/>
      <c r="DB312" s="88"/>
      <c r="DC312" s="88"/>
    </row>
    <row r="313" spans="9:107" x14ac:dyDescent="0.25"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 s="114">
        <f t="shared" si="155"/>
        <v>5</v>
      </c>
      <c r="CB313" s="114">
        <f t="shared" si="156"/>
        <v>0</v>
      </c>
      <c r="CC313" s="114">
        <f t="shared" si="156"/>
        <v>0</v>
      </c>
      <c r="CD313" s="114">
        <f t="shared" si="156"/>
        <v>0</v>
      </c>
      <c r="CE313"/>
      <c r="CF313" s="114">
        <v>38</v>
      </c>
      <c r="CG313" s="113">
        <v>21</v>
      </c>
      <c r="CH313" s="113">
        <f t="shared" si="158"/>
        <v>22</v>
      </c>
      <c r="CI313" s="113">
        <f t="shared" si="158"/>
        <v>23</v>
      </c>
      <c r="CJ313" s="113">
        <f t="shared" si="158"/>
        <v>24</v>
      </c>
      <c r="CW313" s="88"/>
      <c r="CX313" s="88"/>
      <c r="CY313" s="88"/>
      <c r="CZ313" s="88"/>
      <c r="DA313" s="88"/>
      <c r="DB313" s="88"/>
      <c r="DC313" s="88"/>
    </row>
    <row r="314" spans="9:107" x14ac:dyDescent="0.25"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 s="114">
        <f t="shared" si="155"/>
        <v>5</v>
      </c>
      <c r="CB314" s="114">
        <f t="shared" si="156"/>
        <v>0</v>
      </c>
      <c r="CC314" s="114">
        <f t="shared" si="156"/>
        <v>0</v>
      </c>
      <c r="CD314" s="114">
        <f t="shared" si="156"/>
        <v>0</v>
      </c>
      <c r="CE314"/>
      <c r="CF314" s="114">
        <v>38</v>
      </c>
      <c r="CG314" s="113">
        <v>25</v>
      </c>
      <c r="CH314" s="113">
        <f t="shared" si="158"/>
        <v>26</v>
      </c>
      <c r="CI314" s="113">
        <f t="shared" si="158"/>
        <v>27</v>
      </c>
      <c r="CJ314" s="113">
        <f t="shared" si="158"/>
        <v>28</v>
      </c>
      <c r="CW314" s="88"/>
      <c r="CX314" s="88"/>
      <c r="CY314" s="88"/>
      <c r="CZ314" s="88"/>
      <c r="DA314" s="88"/>
      <c r="DB314" s="88"/>
      <c r="DC314" s="88"/>
    </row>
    <row r="315" spans="9:107" x14ac:dyDescent="0.25"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 s="114">
        <f t="shared" si="155"/>
        <v>5</v>
      </c>
      <c r="CB315" s="114">
        <f t="shared" si="156"/>
        <v>0</v>
      </c>
      <c r="CC315" s="114">
        <f t="shared" si="156"/>
        <v>0</v>
      </c>
      <c r="CD315" s="114">
        <f t="shared" si="156"/>
        <v>0</v>
      </c>
      <c r="CE315"/>
      <c r="CF315" s="114">
        <v>38</v>
      </c>
      <c r="CG315" s="113">
        <v>29</v>
      </c>
      <c r="CH315" s="113">
        <f t="shared" si="158"/>
        <v>30</v>
      </c>
      <c r="CI315" s="113">
        <f t="shared" si="158"/>
        <v>31</v>
      </c>
      <c r="CJ315" s="113">
        <f t="shared" si="158"/>
        <v>32</v>
      </c>
      <c r="CW315" s="88"/>
      <c r="CX315" s="88"/>
      <c r="CY315" s="88"/>
      <c r="CZ315" s="88"/>
      <c r="DA315" s="88"/>
      <c r="DB315" s="88"/>
      <c r="DC315" s="88"/>
    </row>
    <row r="316" spans="9:107" x14ac:dyDescent="0.25"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 s="114">
        <f t="shared" si="155"/>
        <v>5</v>
      </c>
      <c r="CB316" s="114">
        <f t="shared" si="156"/>
        <v>0</v>
      </c>
      <c r="CC316" s="114">
        <f t="shared" si="156"/>
        <v>0</v>
      </c>
      <c r="CD316" s="114">
        <f t="shared" si="156"/>
        <v>0</v>
      </c>
      <c r="CE316"/>
      <c r="CF316" s="114">
        <v>39</v>
      </c>
      <c r="CG316" s="113">
        <v>1</v>
      </c>
      <c r="CH316" s="113">
        <f t="shared" si="158"/>
        <v>2</v>
      </c>
      <c r="CI316" s="113">
        <f t="shared" si="158"/>
        <v>3</v>
      </c>
      <c r="CJ316" s="113">
        <f t="shared" si="158"/>
        <v>4</v>
      </c>
      <c r="CW316" s="88"/>
      <c r="CX316" s="88"/>
      <c r="CY316" s="88"/>
      <c r="CZ316" s="88"/>
      <c r="DA316" s="88"/>
      <c r="DB316" s="88"/>
      <c r="DC316" s="88"/>
    </row>
    <row r="317" spans="9:107" x14ac:dyDescent="0.25"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 s="114">
        <f t="shared" si="155"/>
        <v>5</v>
      </c>
      <c r="CB317" s="114">
        <f t="shared" si="156"/>
        <v>0</v>
      </c>
      <c r="CC317" s="114">
        <f t="shared" si="156"/>
        <v>0</v>
      </c>
      <c r="CD317" s="114">
        <f t="shared" si="156"/>
        <v>0</v>
      </c>
      <c r="CE317"/>
      <c r="CF317" s="114">
        <v>39</v>
      </c>
      <c r="CG317" s="113">
        <v>5</v>
      </c>
      <c r="CH317" s="113">
        <f t="shared" si="158"/>
        <v>6</v>
      </c>
      <c r="CI317" s="113">
        <f t="shared" si="158"/>
        <v>7</v>
      </c>
      <c r="CJ317" s="113">
        <f t="shared" si="158"/>
        <v>8</v>
      </c>
      <c r="CW317" s="88"/>
      <c r="CX317" s="88"/>
      <c r="CY317" s="88"/>
      <c r="CZ317" s="88"/>
      <c r="DA317" s="88"/>
      <c r="DB317" s="88"/>
      <c r="DC317" s="88"/>
    </row>
    <row r="318" spans="9:107" x14ac:dyDescent="0.25"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 s="114">
        <f t="shared" si="155"/>
        <v>5</v>
      </c>
      <c r="CB318" s="114">
        <f t="shared" si="156"/>
        <v>0</v>
      </c>
      <c r="CC318" s="114">
        <f t="shared" si="156"/>
        <v>0</v>
      </c>
      <c r="CD318" s="114">
        <f t="shared" si="156"/>
        <v>0</v>
      </c>
      <c r="CE318"/>
      <c r="CF318" s="114">
        <v>39</v>
      </c>
      <c r="CG318" s="113">
        <v>9</v>
      </c>
      <c r="CH318" s="113">
        <f t="shared" si="158"/>
        <v>10</v>
      </c>
      <c r="CI318" s="113">
        <f t="shared" si="158"/>
        <v>11</v>
      </c>
      <c r="CJ318" s="113">
        <f t="shared" si="158"/>
        <v>12</v>
      </c>
      <c r="CW318" s="88"/>
      <c r="CX318" s="88"/>
      <c r="CY318" s="88"/>
      <c r="CZ318" s="88"/>
      <c r="DA318" s="88"/>
      <c r="DB318" s="88"/>
      <c r="DC318" s="88"/>
    </row>
    <row r="319" spans="9:107" x14ac:dyDescent="0.25"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 s="114">
        <f t="shared" si="155"/>
        <v>5</v>
      </c>
      <c r="CB319" s="114">
        <f t="shared" si="156"/>
        <v>0</v>
      </c>
      <c r="CC319" s="114">
        <f t="shared" si="156"/>
        <v>0</v>
      </c>
      <c r="CD319" s="114">
        <f t="shared" si="156"/>
        <v>0</v>
      </c>
      <c r="CE319"/>
      <c r="CF319" s="114">
        <v>39</v>
      </c>
      <c r="CG319" s="113">
        <v>13</v>
      </c>
      <c r="CH319" s="113">
        <f t="shared" si="158"/>
        <v>14</v>
      </c>
      <c r="CI319" s="113">
        <f t="shared" si="158"/>
        <v>15</v>
      </c>
      <c r="CJ319" s="113">
        <f t="shared" si="158"/>
        <v>16</v>
      </c>
      <c r="CW319" s="88"/>
      <c r="CX319" s="88"/>
      <c r="CY319" s="88"/>
      <c r="CZ319" s="88"/>
      <c r="DA319" s="88"/>
      <c r="DB319" s="88"/>
      <c r="DC319" s="88"/>
    </row>
    <row r="320" spans="9:107" x14ac:dyDescent="0.25"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 s="114">
        <f t="shared" si="155"/>
        <v>5</v>
      </c>
      <c r="CB320" s="114">
        <f t="shared" si="156"/>
        <v>0</v>
      </c>
      <c r="CC320" s="114">
        <f t="shared" si="156"/>
        <v>0</v>
      </c>
      <c r="CD320" s="114">
        <f t="shared" si="156"/>
        <v>0</v>
      </c>
      <c r="CE320"/>
      <c r="CF320" s="114">
        <v>39</v>
      </c>
      <c r="CG320" s="113">
        <v>17</v>
      </c>
      <c r="CH320" s="113">
        <f t="shared" si="158"/>
        <v>18</v>
      </c>
      <c r="CI320" s="113">
        <f t="shared" si="158"/>
        <v>19</v>
      </c>
      <c r="CJ320" s="113">
        <f t="shared" si="158"/>
        <v>20</v>
      </c>
      <c r="CW320" s="88"/>
      <c r="CX320" s="88"/>
      <c r="CY320" s="88"/>
      <c r="CZ320" s="88"/>
      <c r="DA320" s="88"/>
      <c r="DB320" s="88"/>
      <c r="DC320" s="88"/>
    </row>
    <row r="321" spans="9:107" x14ac:dyDescent="0.25"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 s="114">
        <f t="shared" si="155"/>
        <v>5</v>
      </c>
      <c r="CB321" s="114">
        <f t="shared" si="156"/>
        <v>0</v>
      </c>
      <c r="CC321" s="114">
        <f t="shared" si="156"/>
        <v>0</v>
      </c>
      <c r="CD321" s="114">
        <f t="shared" si="156"/>
        <v>0</v>
      </c>
      <c r="CE321"/>
      <c r="CF321" s="114">
        <v>39</v>
      </c>
      <c r="CG321" s="113">
        <v>21</v>
      </c>
      <c r="CH321" s="113">
        <f t="shared" si="158"/>
        <v>22</v>
      </c>
      <c r="CI321" s="113">
        <f t="shared" si="158"/>
        <v>23</v>
      </c>
      <c r="CJ321" s="113">
        <f t="shared" si="158"/>
        <v>24</v>
      </c>
      <c r="CW321" s="88"/>
      <c r="CX321" s="88"/>
      <c r="CY321" s="88"/>
      <c r="CZ321" s="88"/>
      <c r="DA321" s="88"/>
      <c r="DB321" s="88"/>
      <c r="DC321" s="88"/>
    </row>
    <row r="322" spans="9:107" x14ac:dyDescent="0.25"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 s="114">
        <f t="shared" si="155"/>
        <v>5</v>
      </c>
      <c r="CB322" s="114">
        <f t="shared" si="156"/>
        <v>0</v>
      </c>
      <c r="CC322" s="114">
        <f t="shared" si="156"/>
        <v>0</v>
      </c>
      <c r="CD322" s="114">
        <f t="shared" si="156"/>
        <v>0</v>
      </c>
      <c r="CE322"/>
      <c r="CF322" s="114">
        <v>39</v>
      </c>
      <c r="CG322" s="113">
        <v>25</v>
      </c>
      <c r="CH322" s="113">
        <f t="shared" ref="CH322:CJ385" si="159">CG322+1</f>
        <v>26</v>
      </c>
      <c r="CI322" s="113">
        <f t="shared" si="159"/>
        <v>27</v>
      </c>
      <c r="CJ322" s="113">
        <f t="shared" si="159"/>
        <v>28</v>
      </c>
      <c r="CW322" s="88"/>
      <c r="CX322" s="88"/>
      <c r="CY322" s="88"/>
      <c r="CZ322" s="88"/>
      <c r="DA322" s="88"/>
      <c r="DB322" s="88"/>
      <c r="DC322" s="88"/>
    </row>
    <row r="323" spans="9:107" x14ac:dyDescent="0.25"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 s="114">
        <f t="shared" si="155"/>
        <v>5</v>
      </c>
      <c r="CB323" s="114">
        <f t="shared" si="156"/>
        <v>0</v>
      </c>
      <c r="CC323" s="114">
        <f t="shared" si="156"/>
        <v>0</v>
      </c>
      <c r="CD323" s="114">
        <f t="shared" si="156"/>
        <v>0</v>
      </c>
      <c r="CE323"/>
      <c r="CF323" s="114">
        <v>39</v>
      </c>
      <c r="CG323" s="113">
        <v>29</v>
      </c>
      <c r="CH323" s="113">
        <f t="shared" si="159"/>
        <v>30</v>
      </c>
      <c r="CI323" s="113">
        <f t="shared" si="159"/>
        <v>31</v>
      </c>
      <c r="CJ323" s="113">
        <f t="shared" si="159"/>
        <v>32</v>
      </c>
      <c r="CW323" s="88"/>
      <c r="CX323" s="88"/>
      <c r="CY323" s="88"/>
      <c r="CZ323" s="88"/>
      <c r="DA323" s="88"/>
      <c r="DB323" s="88"/>
      <c r="DC323" s="88"/>
    </row>
    <row r="324" spans="9:107" x14ac:dyDescent="0.25"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 s="114">
        <f t="shared" si="155"/>
        <v>5</v>
      </c>
      <c r="CB324" s="114">
        <f t="shared" si="156"/>
        <v>0</v>
      </c>
      <c r="CC324" s="114">
        <f t="shared" si="156"/>
        <v>0</v>
      </c>
      <c r="CD324" s="114">
        <f t="shared" si="156"/>
        <v>0</v>
      </c>
      <c r="CE324"/>
      <c r="CF324" s="114">
        <v>40</v>
      </c>
      <c r="CG324" s="113">
        <v>1</v>
      </c>
      <c r="CH324" s="113">
        <f t="shared" si="159"/>
        <v>2</v>
      </c>
      <c r="CI324" s="113">
        <f t="shared" si="159"/>
        <v>3</v>
      </c>
      <c r="CJ324" s="113">
        <f t="shared" si="159"/>
        <v>4</v>
      </c>
      <c r="CW324" s="88"/>
      <c r="CX324" s="88"/>
      <c r="CY324" s="88"/>
      <c r="CZ324" s="88"/>
      <c r="DA324" s="88"/>
      <c r="DB324" s="88"/>
      <c r="DC324" s="88"/>
    </row>
    <row r="325" spans="9:107" x14ac:dyDescent="0.25"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 s="114">
        <f t="shared" si="155"/>
        <v>5</v>
      </c>
      <c r="CB325" s="114">
        <f t="shared" si="156"/>
        <v>0</v>
      </c>
      <c r="CC325" s="114">
        <f t="shared" si="156"/>
        <v>0</v>
      </c>
      <c r="CD325" s="114">
        <f t="shared" si="156"/>
        <v>0</v>
      </c>
      <c r="CE325"/>
      <c r="CF325" s="114">
        <v>40</v>
      </c>
      <c r="CG325" s="113">
        <v>5</v>
      </c>
      <c r="CH325" s="113">
        <f t="shared" si="159"/>
        <v>6</v>
      </c>
      <c r="CI325" s="113">
        <f t="shared" si="159"/>
        <v>7</v>
      </c>
      <c r="CJ325" s="113">
        <f t="shared" si="159"/>
        <v>8</v>
      </c>
      <c r="CW325" s="88"/>
      <c r="CX325" s="88"/>
      <c r="CY325" s="88"/>
      <c r="CZ325" s="88"/>
      <c r="DA325" s="88"/>
      <c r="DB325" s="88"/>
      <c r="DC325" s="88"/>
    </row>
    <row r="326" spans="9:107" x14ac:dyDescent="0.25"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 s="114">
        <f t="shared" si="155"/>
        <v>5</v>
      </c>
      <c r="CB326" s="114">
        <f t="shared" si="156"/>
        <v>0</v>
      </c>
      <c r="CC326" s="114">
        <f t="shared" si="156"/>
        <v>0</v>
      </c>
      <c r="CD326" s="114">
        <f t="shared" si="156"/>
        <v>0</v>
      </c>
      <c r="CE326"/>
      <c r="CF326" s="114">
        <v>40</v>
      </c>
      <c r="CG326" s="113">
        <v>9</v>
      </c>
      <c r="CH326" s="113">
        <f t="shared" si="159"/>
        <v>10</v>
      </c>
      <c r="CI326" s="113">
        <f t="shared" si="159"/>
        <v>11</v>
      </c>
      <c r="CJ326" s="113">
        <f t="shared" si="159"/>
        <v>12</v>
      </c>
      <c r="CW326" s="88"/>
      <c r="CX326" s="88"/>
      <c r="CY326" s="88"/>
      <c r="CZ326" s="88"/>
      <c r="DA326" s="88"/>
      <c r="DB326" s="88"/>
      <c r="DC326" s="88"/>
    </row>
    <row r="327" spans="9:107" x14ac:dyDescent="0.25"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 s="114">
        <f t="shared" si="155"/>
        <v>5</v>
      </c>
      <c r="CB327" s="114">
        <f t="shared" si="156"/>
        <v>0</v>
      </c>
      <c r="CC327" s="114">
        <f t="shared" si="156"/>
        <v>0</v>
      </c>
      <c r="CD327" s="114">
        <f t="shared" si="156"/>
        <v>0</v>
      </c>
      <c r="CE327"/>
      <c r="CF327" s="114">
        <v>40</v>
      </c>
      <c r="CG327" s="113">
        <v>13</v>
      </c>
      <c r="CH327" s="113">
        <f t="shared" si="159"/>
        <v>14</v>
      </c>
      <c r="CI327" s="113">
        <f t="shared" si="159"/>
        <v>15</v>
      </c>
      <c r="CJ327" s="113">
        <f t="shared" si="159"/>
        <v>16</v>
      </c>
      <c r="CW327" s="88"/>
      <c r="CX327" s="88"/>
      <c r="CY327" s="88"/>
      <c r="CZ327" s="88"/>
      <c r="DA327" s="88"/>
      <c r="DB327" s="88"/>
      <c r="DC327" s="88"/>
    </row>
    <row r="328" spans="9:107" x14ac:dyDescent="0.25"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 s="114">
        <f t="shared" si="155"/>
        <v>5</v>
      </c>
      <c r="CB328" s="114">
        <f t="shared" si="156"/>
        <v>0</v>
      </c>
      <c r="CC328" s="114">
        <f t="shared" si="156"/>
        <v>0</v>
      </c>
      <c r="CD328" s="114">
        <f t="shared" si="156"/>
        <v>0</v>
      </c>
      <c r="CE328"/>
      <c r="CF328" s="114">
        <v>40</v>
      </c>
      <c r="CG328" s="113">
        <v>17</v>
      </c>
      <c r="CH328" s="113">
        <f t="shared" si="159"/>
        <v>18</v>
      </c>
      <c r="CI328" s="113">
        <f t="shared" si="159"/>
        <v>19</v>
      </c>
      <c r="CJ328" s="113">
        <f t="shared" si="159"/>
        <v>20</v>
      </c>
      <c r="CW328" s="88"/>
      <c r="CX328" s="88"/>
      <c r="CY328" s="88"/>
      <c r="CZ328" s="88"/>
      <c r="DA328" s="88"/>
      <c r="DB328" s="88"/>
      <c r="DC328" s="88"/>
    </row>
    <row r="329" spans="9:107" x14ac:dyDescent="0.25"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 s="114">
        <f t="shared" si="155"/>
        <v>5</v>
      </c>
      <c r="CB329" s="114">
        <f t="shared" si="156"/>
        <v>0</v>
      </c>
      <c r="CC329" s="114">
        <f t="shared" si="156"/>
        <v>0</v>
      </c>
      <c r="CD329" s="114">
        <f t="shared" si="156"/>
        <v>0</v>
      </c>
      <c r="CE329"/>
      <c r="CF329" s="114">
        <v>40</v>
      </c>
      <c r="CG329" s="113">
        <v>21</v>
      </c>
      <c r="CH329" s="113">
        <f t="shared" si="159"/>
        <v>22</v>
      </c>
      <c r="CI329" s="113">
        <f t="shared" si="159"/>
        <v>23</v>
      </c>
      <c r="CJ329" s="113">
        <f t="shared" si="159"/>
        <v>24</v>
      </c>
      <c r="CW329" s="88"/>
      <c r="CX329" s="88"/>
      <c r="CY329" s="88"/>
      <c r="CZ329" s="88"/>
      <c r="DA329" s="88"/>
      <c r="DB329" s="88"/>
      <c r="DC329" s="88"/>
    </row>
    <row r="330" spans="9:107" x14ac:dyDescent="0.25"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 s="114">
        <f t="shared" si="155"/>
        <v>5</v>
      </c>
      <c r="CB330" s="114">
        <f t="shared" si="156"/>
        <v>0</v>
      </c>
      <c r="CC330" s="114">
        <f t="shared" si="156"/>
        <v>0</v>
      </c>
      <c r="CD330" s="114">
        <f t="shared" si="156"/>
        <v>0</v>
      </c>
      <c r="CE330"/>
      <c r="CF330" s="114">
        <v>40</v>
      </c>
      <c r="CG330" s="113">
        <v>25</v>
      </c>
      <c r="CH330" s="113">
        <f t="shared" si="159"/>
        <v>26</v>
      </c>
      <c r="CI330" s="113">
        <f t="shared" si="159"/>
        <v>27</v>
      </c>
      <c r="CJ330" s="113">
        <f t="shared" si="159"/>
        <v>28</v>
      </c>
      <c r="CW330" s="88"/>
      <c r="CX330" s="88"/>
      <c r="CY330" s="88"/>
      <c r="CZ330" s="88"/>
      <c r="DA330" s="88"/>
      <c r="DB330" s="88"/>
      <c r="DC330" s="88"/>
    </row>
    <row r="331" spans="9:107" x14ac:dyDescent="0.25"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 s="114">
        <f t="shared" si="155"/>
        <v>5</v>
      </c>
      <c r="CB331" s="114">
        <f t="shared" si="156"/>
        <v>0</v>
      </c>
      <c r="CC331" s="114">
        <f t="shared" si="156"/>
        <v>0</v>
      </c>
      <c r="CD331" s="114">
        <f t="shared" si="156"/>
        <v>0</v>
      </c>
      <c r="CE331"/>
      <c r="CF331" s="114">
        <v>40</v>
      </c>
      <c r="CG331" s="113">
        <v>29</v>
      </c>
      <c r="CH331" s="113">
        <f t="shared" si="159"/>
        <v>30</v>
      </c>
      <c r="CI331" s="113">
        <f t="shared" si="159"/>
        <v>31</v>
      </c>
      <c r="CJ331" s="113">
        <f t="shared" si="159"/>
        <v>32</v>
      </c>
      <c r="CW331" s="88"/>
      <c r="CX331" s="88"/>
      <c r="CY331" s="88"/>
      <c r="CZ331" s="88"/>
      <c r="DA331" s="88"/>
      <c r="DB331" s="88"/>
      <c r="DC331" s="88"/>
    </row>
    <row r="332" spans="9:107" x14ac:dyDescent="0.25"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 s="114">
        <f t="shared" si="155"/>
        <v>5</v>
      </c>
      <c r="CB332" s="114">
        <f t="shared" si="156"/>
        <v>0</v>
      </c>
      <c r="CC332" s="114">
        <f t="shared" si="156"/>
        <v>0</v>
      </c>
      <c r="CD332" s="114">
        <f t="shared" si="156"/>
        <v>0</v>
      </c>
      <c r="CE332"/>
      <c r="CF332" s="114">
        <v>41</v>
      </c>
      <c r="CG332" s="113">
        <v>1</v>
      </c>
      <c r="CH332" s="113">
        <f t="shared" si="159"/>
        <v>2</v>
      </c>
      <c r="CI332" s="113">
        <f t="shared" si="159"/>
        <v>3</v>
      </c>
      <c r="CJ332" s="113">
        <f t="shared" si="159"/>
        <v>4</v>
      </c>
      <c r="CW332" s="88"/>
      <c r="CX332" s="88"/>
      <c r="CY332" s="88"/>
      <c r="CZ332" s="88"/>
      <c r="DA332" s="88"/>
      <c r="DB332" s="88"/>
      <c r="DC332" s="88"/>
    </row>
    <row r="333" spans="9:107" x14ac:dyDescent="0.25"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 s="114">
        <f t="shared" ref="CA333:CA396" si="160">INDEX($AS$11:$BX$120,$CF333,CJ333)</f>
        <v>5</v>
      </c>
      <c r="CB333" s="114">
        <f t="shared" ref="CB333:CD396" si="161">INDEX($AS$11:$BX$120,$CF333,CG333)</f>
        <v>0</v>
      </c>
      <c r="CC333" s="114">
        <f t="shared" si="161"/>
        <v>0</v>
      </c>
      <c r="CD333" s="114">
        <f t="shared" si="161"/>
        <v>0</v>
      </c>
      <c r="CE333"/>
      <c r="CF333" s="114">
        <v>41</v>
      </c>
      <c r="CG333" s="113">
        <v>5</v>
      </c>
      <c r="CH333" s="113">
        <f t="shared" si="159"/>
        <v>6</v>
      </c>
      <c r="CI333" s="113">
        <f t="shared" si="159"/>
        <v>7</v>
      </c>
      <c r="CJ333" s="113">
        <f t="shared" si="159"/>
        <v>8</v>
      </c>
      <c r="CW333" s="88"/>
      <c r="CX333" s="88"/>
      <c r="CY333" s="88"/>
      <c r="CZ333" s="88"/>
      <c r="DA333" s="88"/>
      <c r="DB333" s="88"/>
      <c r="DC333" s="88"/>
    </row>
    <row r="334" spans="9:107" x14ac:dyDescent="0.25"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 s="114">
        <f t="shared" si="160"/>
        <v>5</v>
      </c>
      <c r="CB334" s="114">
        <f t="shared" si="161"/>
        <v>0</v>
      </c>
      <c r="CC334" s="114">
        <f t="shared" si="161"/>
        <v>0</v>
      </c>
      <c r="CD334" s="114">
        <f t="shared" si="161"/>
        <v>0</v>
      </c>
      <c r="CE334"/>
      <c r="CF334" s="114">
        <v>41</v>
      </c>
      <c r="CG334" s="113">
        <v>9</v>
      </c>
      <c r="CH334" s="113">
        <f t="shared" si="159"/>
        <v>10</v>
      </c>
      <c r="CI334" s="113">
        <f t="shared" si="159"/>
        <v>11</v>
      </c>
      <c r="CJ334" s="113">
        <f t="shared" si="159"/>
        <v>12</v>
      </c>
      <c r="CW334" s="88"/>
      <c r="CX334" s="88"/>
      <c r="CY334" s="88"/>
      <c r="CZ334" s="88"/>
      <c r="DA334" s="88"/>
      <c r="DB334" s="88"/>
      <c r="DC334" s="88"/>
    </row>
    <row r="335" spans="9:107" x14ac:dyDescent="0.25"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 s="114">
        <f t="shared" si="160"/>
        <v>5</v>
      </c>
      <c r="CB335" s="114">
        <f t="shared" si="161"/>
        <v>0</v>
      </c>
      <c r="CC335" s="114">
        <f t="shared" si="161"/>
        <v>0</v>
      </c>
      <c r="CD335" s="114">
        <f t="shared" si="161"/>
        <v>0</v>
      </c>
      <c r="CE335"/>
      <c r="CF335" s="114">
        <v>41</v>
      </c>
      <c r="CG335" s="113">
        <v>13</v>
      </c>
      <c r="CH335" s="113">
        <f t="shared" si="159"/>
        <v>14</v>
      </c>
      <c r="CI335" s="113">
        <f t="shared" si="159"/>
        <v>15</v>
      </c>
      <c r="CJ335" s="113">
        <f t="shared" si="159"/>
        <v>16</v>
      </c>
      <c r="CW335" s="88"/>
      <c r="CX335" s="88"/>
      <c r="CY335" s="88"/>
      <c r="CZ335" s="88"/>
      <c r="DA335" s="88"/>
      <c r="DB335" s="88"/>
      <c r="DC335" s="88"/>
    </row>
    <row r="336" spans="9:107" x14ac:dyDescent="0.25"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 s="114">
        <f t="shared" si="160"/>
        <v>5</v>
      </c>
      <c r="CB336" s="114">
        <f t="shared" si="161"/>
        <v>0</v>
      </c>
      <c r="CC336" s="114">
        <f t="shared" si="161"/>
        <v>0</v>
      </c>
      <c r="CD336" s="114">
        <f t="shared" si="161"/>
        <v>0</v>
      </c>
      <c r="CE336"/>
      <c r="CF336" s="114">
        <v>41</v>
      </c>
      <c r="CG336" s="113">
        <v>17</v>
      </c>
      <c r="CH336" s="113">
        <f t="shared" si="159"/>
        <v>18</v>
      </c>
      <c r="CI336" s="113">
        <f t="shared" si="159"/>
        <v>19</v>
      </c>
      <c r="CJ336" s="113">
        <f t="shared" si="159"/>
        <v>20</v>
      </c>
      <c r="CW336" s="88"/>
      <c r="CX336" s="88"/>
      <c r="CY336" s="88"/>
      <c r="CZ336" s="88"/>
      <c r="DA336" s="88"/>
      <c r="DB336" s="88"/>
      <c r="DC336" s="88"/>
    </row>
    <row r="337" spans="9:107" x14ac:dyDescent="0.25"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 s="114">
        <f t="shared" si="160"/>
        <v>5</v>
      </c>
      <c r="CB337" s="114">
        <f t="shared" si="161"/>
        <v>0</v>
      </c>
      <c r="CC337" s="114">
        <f t="shared" si="161"/>
        <v>0</v>
      </c>
      <c r="CD337" s="114">
        <f t="shared" si="161"/>
        <v>0</v>
      </c>
      <c r="CE337"/>
      <c r="CF337" s="114">
        <v>41</v>
      </c>
      <c r="CG337" s="113">
        <v>21</v>
      </c>
      <c r="CH337" s="113">
        <f t="shared" si="159"/>
        <v>22</v>
      </c>
      <c r="CI337" s="113">
        <f t="shared" si="159"/>
        <v>23</v>
      </c>
      <c r="CJ337" s="113">
        <f t="shared" si="159"/>
        <v>24</v>
      </c>
      <c r="CW337" s="88"/>
      <c r="CX337" s="88"/>
      <c r="CY337" s="88"/>
      <c r="CZ337" s="88"/>
      <c r="DA337" s="88"/>
      <c r="DB337" s="88"/>
      <c r="DC337" s="88"/>
    </row>
    <row r="338" spans="9:107" x14ac:dyDescent="0.25"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 s="114">
        <f t="shared" si="160"/>
        <v>5</v>
      </c>
      <c r="CB338" s="114">
        <f t="shared" si="161"/>
        <v>0</v>
      </c>
      <c r="CC338" s="114">
        <f t="shared" si="161"/>
        <v>0</v>
      </c>
      <c r="CD338" s="114">
        <f t="shared" si="161"/>
        <v>0</v>
      </c>
      <c r="CE338"/>
      <c r="CF338" s="114">
        <v>41</v>
      </c>
      <c r="CG338" s="113">
        <v>25</v>
      </c>
      <c r="CH338" s="113">
        <f t="shared" si="159"/>
        <v>26</v>
      </c>
      <c r="CI338" s="113">
        <f t="shared" si="159"/>
        <v>27</v>
      </c>
      <c r="CJ338" s="113">
        <f t="shared" si="159"/>
        <v>28</v>
      </c>
      <c r="CW338" s="88"/>
      <c r="CX338" s="88"/>
      <c r="CY338" s="88"/>
      <c r="CZ338" s="88"/>
      <c r="DA338" s="88"/>
      <c r="DB338" s="88"/>
      <c r="DC338" s="88"/>
    </row>
    <row r="339" spans="9:107" x14ac:dyDescent="0.25"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 s="114">
        <f t="shared" si="160"/>
        <v>5</v>
      </c>
      <c r="CB339" s="114">
        <f t="shared" si="161"/>
        <v>0</v>
      </c>
      <c r="CC339" s="114">
        <f t="shared" si="161"/>
        <v>0</v>
      </c>
      <c r="CD339" s="114">
        <f t="shared" si="161"/>
        <v>0</v>
      </c>
      <c r="CE339"/>
      <c r="CF339" s="114">
        <v>41</v>
      </c>
      <c r="CG339" s="113">
        <v>29</v>
      </c>
      <c r="CH339" s="113">
        <f t="shared" si="159"/>
        <v>30</v>
      </c>
      <c r="CI339" s="113">
        <f t="shared" si="159"/>
        <v>31</v>
      </c>
      <c r="CJ339" s="113">
        <f t="shared" si="159"/>
        <v>32</v>
      </c>
      <c r="CW339" s="88"/>
      <c r="CX339" s="88"/>
      <c r="CY339" s="88"/>
      <c r="CZ339" s="88"/>
      <c r="DA339" s="88"/>
      <c r="DB339" s="88"/>
      <c r="DC339" s="88"/>
    </row>
    <row r="340" spans="9:107" x14ac:dyDescent="0.25"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 s="114">
        <f t="shared" si="160"/>
        <v>5</v>
      </c>
      <c r="CB340" s="114">
        <f t="shared" si="161"/>
        <v>0</v>
      </c>
      <c r="CC340" s="114">
        <f t="shared" si="161"/>
        <v>0</v>
      </c>
      <c r="CD340" s="114">
        <f t="shared" si="161"/>
        <v>0</v>
      </c>
      <c r="CE340"/>
      <c r="CF340" s="114">
        <v>42</v>
      </c>
      <c r="CG340" s="113">
        <v>1</v>
      </c>
      <c r="CH340" s="113">
        <f t="shared" si="159"/>
        <v>2</v>
      </c>
      <c r="CI340" s="113">
        <f t="shared" si="159"/>
        <v>3</v>
      </c>
      <c r="CJ340" s="113">
        <f t="shared" si="159"/>
        <v>4</v>
      </c>
      <c r="CW340" s="88"/>
      <c r="CX340" s="88"/>
      <c r="CY340" s="88"/>
      <c r="CZ340" s="88"/>
      <c r="DA340" s="88"/>
      <c r="DB340" s="88"/>
      <c r="DC340" s="88"/>
    </row>
    <row r="341" spans="9:107" x14ac:dyDescent="0.25"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 s="114">
        <f t="shared" si="160"/>
        <v>5</v>
      </c>
      <c r="CB341" s="114">
        <f t="shared" si="161"/>
        <v>0</v>
      </c>
      <c r="CC341" s="114">
        <f t="shared" si="161"/>
        <v>0</v>
      </c>
      <c r="CD341" s="114">
        <f t="shared" si="161"/>
        <v>0</v>
      </c>
      <c r="CE341"/>
      <c r="CF341" s="114">
        <v>42</v>
      </c>
      <c r="CG341" s="113">
        <v>5</v>
      </c>
      <c r="CH341" s="113">
        <f t="shared" si="159"/>
        <v>6</v>
      </c>
      <c r="CI341" s="113">
        <f t="shared" si="159"/>
        <v>7</v>
      </c>
      <c r="CJ341" s="113">
        <f t="shared" si="159"/>
        <v>8</v>
      </c>
      <c r="CW341" s="88"/>
      <c r="CX341" s="88"/>
      <c r="CY341" s="88"/>
      <c r="CZ341" s="88"/>
      <c r="DA341" s="88"/>
      <c r="DB341" s="88"/>
      <c r="DC341" s="88"/>
    </row>
    <row r="342" spans="9:107" x14ac:dyDescent="0.25"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 s="114">
        <f t="shared" si="160"/>
        <v>5</v>
      </c>
      <c r="CB342" s="114">
        <f t="shared" si="161"/>
        <v>0</v>
      </c>
      <c r="CC342" s="114">
        <f t="shared" si="161"/>
        <v>0</v>
      </c>
      <c r="CD342" s="114">
        <f t="shared" si="161"/>
        <v>0</v>
      </c>
      <c r="CE342"/>
      <c r="CF342" s="114">
        <v>42</v>
      </c>
      <c r="CG342" s="113">
        <v>9</v>
      </c>
      <c r="CH342" s="113">
        <f t="shared" si="159"/>
        <v>10</v>
      </c>
      <c r="CI342" s="113">
        <f t="shared" si="159"/>
        <v>11</v>
      </c>
      <c r="CJ342" s="113">
        <f t="shared" si="159"/>
        <v>12</v>
      </c>
      <c r="CW342" s="88"/>
      <c r="CX342" s="88"/>
      <c r="CY342" s="88"/>
      <c r="CZ342" s="88"/>
      <c r="DA342" s="88"/>
      <c r="DB342" s="88"/>
      <c r="DC342" s="88"/>
    </row>
    <row r="343" spans="9:107" x14ac:dyDescent="0.25"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 s="114">
        <f t="shared" si="160"/>
        <v>5</v>
      </c>
      <c r="CB343" s="114">
        <f t="shared" si="161"/>
        <v>0</v>
      </c>
      <c r="CC343" s="114">
        <f t="shared" si="161"/>
        <v>0</v>
      </c>
      <c r="CD343" s="114">
        <f t="shared" si="161"/>
        <v>0</v>
      </c>
      <c r="CE343"/>
      <c r="CF343" s="114">
        <v>42</v>
      </c>
      <c r="CG343" s="113">
        <v>13</v>
      </c>
      <c r="CH343" s="113">
        <f t="shared" si="159"/>
        <v>14</v>
      </c>
      <c r="CI343" s="113">
        <f t="shared" si="159"/>
        <v>15</v>
      </c>
      <c r="CJ343" s="113">
        <f t="shared" si="159"/>
        <v>16</v>
      </c>
      <c r="CW343" s="88"/>
      <c r="CX343" s="88"/>
      <c r="CY343" s="88"/>
      <c r="CZ343" s="88"/>
      <c r="DA343" s="88"/>
      <c r="DB343" s="88"/>
      <c r="DC343" s="88"/>
    </row>
    <row r="344" spans="9:107" x14ac:dyDescent="0.25"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 s="114">
        <f t="shared" si="160"/>
        <v>5</v>
      </c>
      <c r="CB344" s="114">
        <f t="shared" si="161"/>
        <v>0</v>
      </c>
      <c r="CC344" s="114">
        <f t="shared" si="161"/>
        <v>0</v>
      </c>
      <c r="CD344" s="114">
        <f t="shared" si="161"/>
        <v>0</v>
      </c>
      <c r="CE344"/>
      <c r="CF344" s="114">
        <v>42</v>
      </c>
      <c r="CG344" s="113">
        <v>17</v>
      </c>
      <c r="CH344" s="113">
        <f t="shared" si="159"/>
        <v>18</v>
      </c>
      <c r="CI344" s="113">
        <f t="shared" si="159"/>
        <v>19</v>
      </c>
      <c r="CJ344" s="113">
        <f t="shared" si="159"/>
        <v>20</v>
      </c>
      <c r="CW344" s="88"/>
      <c r="CX344" s="88"/>
      <c r="CY344" s="88"/>
      <c r="CZ344" s="88"/>
      <c r="DA344" s="88"/>
      <c r="DB344" s="88"/>
      <c r="DC344" s="88"/>
    </row>
    <row r="345" spans="9:107" x14ac:dyDescent="0.25"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 s="114">
        <f t="shared" si="160"/>
        <v>5</v>
      </c>
      <c r="CB345" s="114">
        <f t="shared" si="161"/>
        <v>0</v>
      </c>
      <c r="CC345" s="114">
        <f t="shared" si="161"/>
        <v>0</v>
      </c>
      <c r="CD345" s="114">
        <f t="shared" si="161"/>
        <v>0</v>
      </c>
      <c r="CE345"/>
      <c r="CF345" s="114">
        <v>42</v>
      </c>
      <c r="CG345" s="113">
        <v>21</v>
      </c>
      <c r="CH345" s="113">
        <f t="shared" si="159"/>
        <v>22</v>
      </c>
      <c r="CI345" s="113">
        <f t="shared" si="159"/>
        <v>23</v>
      </c>
      <c r="CJ345" s="113">
        <f t="shared" si="159"/>
        <v>24</v>
      </c>
      <c r="CW345" s="88"/>
      <c r="CX345" s="88"/>
      <c r="CY345" s="88"/>
      <c r="CZ345" s="88"/>
      <c r="DA345" s="88"/>
      <c r="DB345" s="88"/>
      <c r="DC345" s="88"/>
    </row>
    <row r="346" spans="9:107" x14ac:dyDescent="0.25"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 s="114">
        <f t="shared" si="160"/>
        <v>5</v>
      </c>
      <c r="CB346" s="114">
        <f t="shared" si="161"/>
        <v>0</v>
      </c>
      <c r="CC346" s="114">
        <f t="shared" si="161"/>
        <v>0</v>
      </c>
      <c r="CD346" s="114">
        <f t="shared" si="161"/>
        <v>0</v>
      </c>
      <c r="CE346"/>
      <c r="CF346" s="114">
        <v>42</v>
      </c>
      <c r="CG346" s="113">
        <v>25</v>
      </c>
      <c r="CH346" s="113">
        <f t="shared" si="159"/>
        <v>26</v>
      </c>
      <c r="CI346" s="113">
        <f t="shared" si="159"/>
        <v>27</v>
      </c>
      <c r="CJ346" s="113">
        <f t="shared" si="159"/>
        <v>28</v>
      </c>
      <c r="CW346" s="88"/>
      <c r="CX346" s="88"/>
      <c r="CY346" s="88"/>
      <c r="CZ346" s="88"/>
      <c r="DA346" s="88"/>
      <c r="DB346" s="88"/>
      <c r="DC346" s="88"/>
    </row>
    <row r="347" spans="9:107" x14ac:dyDescent="0.25"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 s="114">
        <f t="shared" si="160"/>
        <v>5</v>
      </c>
      <c r="CB347" s="114">
        <f t="shared" si="161"/>
        <v>0</v>
      </c>
      <c r="CC347" s="114">
        <f t="shared" si="161"/>
        <v>0</v>
      </c>
      <c r="CD347" s="114">
        <f t="shared" si="161"/>
        <v>0</v>
      </c>
      <c r="CE347"/>
      <c r="CF347" s="114">
        <v>42</v>
      </c>
      <c r="CG347" s="113">
        <v>29</v>
      </c>
      <c r="CH347" s="113">
        <f t="shared" si="159"/>
        <v>30</v>
      </c>
      <c r="CI347" s="113">
        <f t="shared" si="159"/>
        <v>31</v>
      </c>
      <c r="CJ347" s="113">
        <f t="shared" si="159"/>
        <v>32</v>
      </c>
      <c r="CW347" s="88"/>
      <c r="CX347" s="88"/>
      <c r="CY347" s="88"/>
      <c r="CZ347" s="88"/>
      <c r="DA347" s="88"/>
      <c r="DB347" s="88"/>
      <c r="DC347" s="88"/>
    </row>
    <row r="348" spans="9:107" x14ac:dyDescent="0.25"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 s="114">
        <f t="shared" si="160"/>
        <v>5</v>
      </c>
      <c r="CB348" s="114">
        <f t="shared" si="161"/>
        <v>0</v>
      </c>
      <c r="CC348" s="114">
        <f t="shared" si="161"/>
        <v>0</v>
      </c>
      <c r="CD348" s="114">
        <f t="shared" si="161"/>
        <v>0</v>
      </c>
      <c r="CE348"/>
      <c r="CF348" s="114">
        <v>43</v>
      </c>
      <c r="CG348" s="113">
        <v>1</v>
      </c>
      <c r="CH348" s="113">
        <f t="shared" si="159"/>
        <v>2</v>
      </c>
      <c r="CI348" s="113">
        <f t="shared" si="159"/>
        <v>3</v>
      </c>
      <c r="CJ348" s="113">
        <f t="shared" si="159"/>
        <v>4</v>
      </c>
      <c r="CW348" s="88"/>
      <c r="CX348" s="88"/>
      <c r="CY348" s="88"/>
      <c r="CZ348" s="88"/>
      <c r="DA348" s="88"/>
      <c r="DB348" s="88"/>
      <c r="DC348" s="88"/>
    </row>
    <row r="349" spans="9:107" x14ac:dyDescent="0.25"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 s="114">
        <f t="shared" si="160"/>
        <v>5</v>
      </c>
      <c r="CB349" s="114">
        <f t="shared" si="161"/>
        <v>0</v>
      </c>
      <c r="CC349" s="114">
        <f t="shared" si="161"/>
        <v>0</v>
      </c>
      <c r="CD349" s="114">
        <f t="shared" si="161"/>
        <v>0</v>
      </c>
      <c r="CE349"/>
      <c r="CF349" s="114">
        <v>43</v>
      </c>
      <c r="CG349" s="113">
        <v>5</v>
      </c>
      <c r="CH349" s="113">
        <f t="shared" si="159"/>
        <v>6</v>
      </c>
      <c r="CI349" s="113">
        <f t="shared" si="159"/>
        <v>7</v>
      </c>
      <c r="CJ349" s="113">
        <f t="shared" si="159"/>
        <v>8</v>
      </c>
      <c r="CW349" s="88"/>
      <c r="CX349" s="88"/>
      <c r="CY349" s="88"/>
      <c r="CZ349" s="88"/>
      <c r="DA349" s="88"/>
      <c r="DB349" s="88"/>
      <c r="DC349" s="88"/>
    </row>
    <row r="350" spans="9:107" x14ac:dyDescent="0.25"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 s="114">
        <f t="shared" si="160"/>
        <v>5</v>
      </c>
      <c r="CB350" s="114">
        <f t="shared" si="161"/>
        <v>0</v>
      </c>
      <c r="CC350" s="114">
        <f t="shared" si="161"/>
        <v>0</v>
      </c>
      <c r="CD350" s="114">
        <f t="shared" si="161"/>
        <v>0</v>
      </c>
      <c r="CE350"/>
      <c r="CF350" s="114">
        <v>43</v>
      </c>
      <c r="CG350" s="113">
        <v>9</v>
      </c>
      <c r="CH350" s="113">
        <f t="shared" si="159"/>
        <v>10</v>
      </c>
      <c r="CI350" s="113">
        <f t="shared" si="159"/>
        <v>11</v>
      </c>
      <c r="CJ350" s="113">
        <f t="shared" si="159"/>
        <v>12</v>
      </c>
      <c r="CW350" s="88"/>
      <c r="CX350" s="88"/>
      <c r="CY350" s="88"/>
      <c r="CZ350" s="88"/>
      <c r="DA350" s="88"/>
      <c r="DB350" s="88"/>
      <c r="DC350" s="88"/>
    </row>
    <row r="351" spans="9:107" x14ac:dyDescent="0.25"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 s="114">
        <f t="shared" si="160"/>
        <v>5</v>
      </c>
      <c r="CB351" s="114">
        <f t="shared" si="161"/>
        <v>0</v>
      </c>
      <c r="CC351" s="114">
        <f t="shared" si="161"/>
        <v>0</v>
      </c>
      <c r="CD351" s="114">
        <f t="shared" si="161"/>
        <v>0</v>
      </c>
      <c r="CE351"/>
      <c r="CF351" s="114">
        <v>43</v>
      </c>
      <c r="CG351" s="113">
        <v>13</v>
      </c>
      <c r="CH351" s="113">
        <f t="shared" si="159"/>
        <v>14</v>
      </c>
      <c r="CI351" s="113">
        <f t="shared" si="159"/>
        <v>15</v>
      </c>
      <c r="CJ351" s="113">
        <f t="shared" si="159"/>
        <v>16</v>
      </c>
      <c r="CW351" s="88"/>
      <c r="CX351" s="88"/>
      <c r="CY351" s="88"/>
      <c r="CZ351" s="88"/>
      <c r="DA351" s="88"/>
      <c r="DB351" s="88"/>
      <c r="DC351" s="88"/>
    </row>
    <row r="352" spans="9:107" x14ac:dyDescent="0.25"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 s="114">
        <f t="shared" si="160"/>
        <v>5</v>
      </c>
      <c r="CB352" s="114">
        <f t="shared" si="161"/>
        <v>0</v>
      </c>
      <c r="CC352" s="114">
        <f t="shared" si="161"/>
        <v>0</v>
      </c>
      <c r="CD352" s="114">
        <f t="shared" si="161"/>
        <v>0</v>
      </c>
      <c r="CE352"/>
      <c r="CF352" s="114">
        <v>43</v>
      </c>
      <c r="CG352" s="113">
        <v>17</v>
      </c>
      <c r="CH352" s="113">
        <f t="shared" si="159"/>
        <v>18</v>
      </c>
      <c r="CI352" s="113">
        <f t="shared" si="159"/>
        <v>19</v>
      </c>
      <c r="CJ352" s="113">
        <f t="shared" si="159"/>
        <v>20</v>
      </c>
      <c r="CW352" s="88"/>
      <c r="CX352" s="88"/>
      <c r="CY352" s="88"/>
      <c r="CZ352" s="88"/>
      <c r="DA352" s="88"/>
      <c r="DB352" s="88"/>
      <c r="DC352" s="88"/>
    </row>
    <row r="353" spans="9:107" x14ac:dyDescent="0.25"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 s="114">
        <f t="shared" si="160"/>
        <v>5</v>
      </c>
      <c r="CB353" s="114">
        <f t="shared" si="161"/>
        <v>0</v>
      </c>
      <c r="CC353" s="114">
        <f t="shared" si="161"/>
        <v>0</v>
      </c>
      <c r="CD353" s="114">
        <f t="shared" si="161"/>
        <v>0</v>
      </c>
      <c r="CE353"/>
      <c r="CF353" s="114">
        <v>43</v>
      </c>
      <c r="CG353" s="113">
        <v>21</v>
      </c>
      <c r="CH353" s="113">
        <f t="shared" si="159"/>
        <v>22</v>
      </c>
      <c r="CI353" s="113">
        <f t="shared" si="159"/>
        <v>23</v>
      </c>
      <c r="CJ353" s="113">
        <f t="shared" si="159"/>
        <v>24</v>
      </c>
      <c r="CW353" s="88"/>
      <c r="CX353" s="88"/>
      <c r="CY353" s="88"/>
      <c r="CZ353" s="88"/>
      <c r="DA353" s="88"/>
      <c r="DB353" s="88"/>
      <c r="DC353" s="88"/>
    </row>
    <row r="354" spans="9:107" x14ac:dyDescent="0.25"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 s="114">
        <f t="shared" si="160"/>
        <v>5</v>
      </c>
      <c r="CB354" s="114">
        <f t="shared" si="161"/>
        <v>0</v>
      </c>
      <c r="CC354" s="114">
        <f t="shared" si="161"/>
        <v>0</v>
      </c>
      <c r="CD354" s="114">
        <f t="shared" si="161"/>
        <v>0</v>
      </c>
      <c r="CE354"/>
      <c r="CF354" s="114">
        <v>43</v>
      </c>
      <c r="CG354" s="113">
        <v>25</v>
      </c>
      <c r="CH354" s="113">
        <f t="shared" si="159"/>
        <v>26</v>
      </c>
      <c r="CI354" s="113">
        <f t="shared" si="159"/>
        <v>27</v>
      </c>
      <c r="CJ354" s="113">
        <f t="shared" si="159"/>
        <v>28</v>
      </c>
      <c r="CW354" s="88"/>
      <c r="CX354" s="88"/>
      <c r="CY354" s="88"/>
      <c r="CZ354" s="88"/>
      <c r="DA354" s="88"/>
      <c r="DB354" s="88"/>
      <c r="DC354" s="88"/>
    </row>
    <row r="355" spans="9:107" x14ac:dyDescent="0.25"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 s="114">
        <f t="shared" si="160"/>
        <v>5</v>
      </c>
      <c r="CB355" s="114">
        <f t="shared" si="161"/>
        <v>0</v>
      </c>
      <c r="CC355" s="114">
        <f t="shared" si="161"/>
        <v>0</v>
      </c>
      <c r="CD355" s="114">
        <f t="shared" si="161"/>
        <v>0</v>
      </c>
      <c r="CE355"/>
      <c r="CF355" s="114">
        <v>43</v>
      </c>
      <c r="CG355" s="113">
        <v>29</v>
      </c>
      <c r="CH355" s="113">
        <f t="shared" si="159"/>
        <v>30</v>
      </c>
      <c r="CI355" s="113">
        <f t="shared" si="159"/>
        <v>31</v>
      </c>
      <c r="CJ355" s="113">
        <f t="shared" si="159"/>
        <v>32</v>
      </c>
      <c r="CW355" s="88"/>
      <c r="CX355" s="88"/>
      <c r="CY355" s="88"/>
      <c r="CZ355" s="88"/>
      <c r="DA355" s="88"/>
      <c r="DB355" s="88"/>
      <c r="DC355" s="88"/>
    </row>
    <row r="356" spans="9:107" x14ac:dyDescent="0.25"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 s="114">
        <f t="shared" si="160"/>
        <v>5</v>
      </c>
      <c r="CB356" s="114">
        <f t="shared" si="161"/>
        <v>0</v>
      </c>
      <c r="CC356" s="114">
        <f t="shared" si="161"/>
        <v>0</v>
      </c>
      <c r="CD356" s="114">
        <f t="shared" si="161"/>
        <v>0</v>
      </c>
      <c r="CE356"/>
      <c r="CF356" s="114">
        <v>44</v>
      </c>
      <c r="CG356" s="113">
        <v>1</v>
      </c>
      <c r="CH356" s="113">
        <f t="shared" si="159"/>
        <v>2</v>
      </c>
      <c r="CI356" s="113">
        <f t="shared" si="159"/>
        <v>3</v>
      </c>
      <c r="CJ356" s="113">
        <f t="shared" si="159"/>
        <v>4</v>
      </c>
      <c r="CW356" s="88"/>
      <c r="CX356" s="88"/>
      <c r="CY356" s="88"/>
      <c r="CZ356" s="88"/>
      <c r="DA356" s="88"/>
      <c r="DB356" s="88"/>
      <c r="DC356" s="88"/>
    </row>
    <row r="357" spans="9:107" x14ac:dyDescent="0.25"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 s="114">
        <f t="shared" si="160"/>
        <v>5</v>
      </c>
      <c r="CB357" s="114">
        <f t="shared" si="161"/>
        <v>0</v>
      </c>
      <c r="CC357" s="114">
        <f t="shared" si="161"/>
        <v>0</v>
      </c>
      <c r="CD357" s="114">
        <f t="shared" si="161"/>
        <v>0</v>
      </c>
      <c r="CE357"/>
      <c r="CF357" s="114">
        <v>44</v>
      </c>
      <c r="CG357" s="113">
        <v>5</v>
      </c>
      <c r="CH357" s="113">
        <f t="shared" si="159"/>
        <v>6</v>
      </c>
      <c r="CI357" s="113">
        <f t="shared" si="159"/>
        <v>7</v>
      </c>
      <c r="CJ357" s="113">
        <f t="shared" si="159"/>
        <v>8</v>
      </c>
      <c r="CW357" s="88"/>
      <c r="CX357" s="88"/>
      <c r="CY357" s="88"/>
      <c r="CZ357" s="88"/>
      <c r="DA357" s="88"/>
      <c r="DB357" s="88"/>
      <c r="DC357" s="88"/>
    </row>
    <row r="358" spans="9:107" x14ac:dyDescent="0.25"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 s="114">
        <f t="shared" si="160"/>
        <v>5</v>
      </c>
      <c r="CB358" s="114">
        <f t="shared" si="161"/>
        <v>0</v>
      </c>
      <c r="CC358" s="114">
        <f t="shared" si="161"/>
        <v>0</v>
      </c>
      <c r="CD358" s="114">
        <f t="shared" si="161"/>
        <v>0</v>
      </c>
      <c r="CE358"/>
      <c r="CF358" s="114">
        <v>44</v>
      </c>
      <c r="CG358" s="113">
        <v>9</v>
      </c>
      <c r="CH358" s="113">
        <f t="shared" si="159"/>
        <v>10</v>
      </c>
      <c r="CI358" s="113">
        <f t="shared" si="159"/>
        <v>11</v>
      </c>
      <c r="CJ358" s="113">
        <f t="shared" si="159"/>
        <v>12</v>
      </c>
      <c r="CW358" s="88"/>
      <c r="CX358" s="88"/>
      <c r="CY358" s="88"/>
      <c r="CZ358" s="88"/>
      <c r="DA358" s="88"/>
      <c r="DB358" s="88"/>
      <c r="DC358" s="88"/>
    </row>
    <row r="359" spans="9:107" x14ac:dyDescent="0.25"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 s="114">
        <f t="shared" si="160"/>
        <v>5</v>
      </c>
      <c r="CB359" s="114">
        <f t="shared" si="161"/>
        <v>0</v>
      </c>
      <c r="CC359" s="114">
        <f t="shared" si="161"/>
        <v>0</v>
      </c>
      <c r="CD359" s="114">
        <f t="shared" si="161"/>
        <v>0</v>
      </c>
      <c r="CE359"/>
      <c r="CF359" s="114">
        <v>44</v>
      </c>
      <c r="CG359" s="113">
        <v>13</v>
      </c>
      <c r="CH359" s="113">
        <f t="shared" si="159"/>
        <v>14</v>
      </c>
      <c r="CI359" s="113">
        <f t="shared" si="159"/>
        <v>15</v>
      </c>
      <c r="CJ359" s="113">
        <f t="shared" si="159"/>
        <v>16</v>
      </c>
      <c r="CW359" s="88"/>
      <c r="CX359" s="88"/>
      <c r="CY359" s="88"/>
      <c r="CZ359" s="88"/>
      <c r="DA359" s="88"/>
      <c r="DB359" s="88"/>
      <c r="DC359" s="88"/>
    </row>
    <row r="360" spans="9:107" x14ac:dyDescent="0.25"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 s="114">
        <f t="shared" si="160"/>
        <v>5</v>
      </c>
      <c r="CB360" s="114">
        <f t="shared" si="161"/>
        <v>0</v>
      </c>
      <c r="CC360" s="114">
        <f t="shared" si="161"/>
        <v>0</v>
      </c>
      <c r="CD360" s="114">
        <f t="shared" si="161"/>
        <v>0</v>
      </c>
      <c r="CE360"/>
      <c r="CF360" s="114">
        <v>44</v>
      </c>
      <c r="CG360" s="113">
        <v>17</v>
      </c>
      <c r="CH360" s="113">
        <f t="shared" si="159"/>
        <v>18</v>
      </c>
      <c r="CI360" s="113">
        <f t="shared" si="159"/>
        <v>19</v>
      </c>
      <c r="CJ360" s="113">
        <f t="shared" si="159"/>
        <v>20</v>
      </c>
      <c r="CW360" s="88"/>
      <c r="CX360" s="88"/>
      <c r="CY360" s="88"/>
      <c r="CZ360" s="88"/>
      <c r="DA360" s="88"/>
      <c r="DB360" s="88"/>
      <c r="DC360" s="88"/>
    </row>
    <row r="361" spans="9:107" x14ac:dyDescent="0.25"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 s="114">
        <f t="shared" si="160"/>
        <v>5</v>
      </c>
      <c r="CB361" s="114">
        <f t="shared" si="161"/>
        <v>0</v>
      </c>
      <c r="CC361" s="114">
        <f t="shared" si="161"/>
        <v>0</v>
      </c>
      <c r="CD361" s="114">
        <f t="shared" si="161"/>
        <v>0</v>
      </c>
      <c r="CE361"/>
      <c r="CF361" s="114">
        <v>44</v>
      </c>
      <c r="CG361" s="113">
        <v>21</v>
      </c>
      <c r="CH361" s="113">
        <f t="shared" si="159"/>
        <v>22</v>
      </c>
      <c r="CI361" s="113">
        <f t="shared" si="159"/>
        <v>23</v>
      </c>
      <c r="CJ361" s="113">
        <f t="shared" si="159"/>
        <v>24</v>
      </c>
      <c r="CW361" s="88"/>
      <c r="CX361" s="88"/>
      <c r="CY361" s="88"/>
      <c r="CZ361" s="88"/>
      <c r="DA361" s="88"/>
      <c r="DB361" s="88"/>
      <c r="DC361" s="88"/>
    </row>
    <row r="362" spans="9:107" x14ac:dyDescent="0.25"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 s="114">
        <f t="shared" si="160"/>
        <v>5</v>
      </c>
      <c r="CB362" s="114">
        <f t="shared" si="161"/>
        <v>0</v>
      </c>
      <c r="CC362" s="114">
        <f t="shared" si="161"/>
        <v>0</v>
      </c>
      <c r="CD362" s="114">
        <f t="shared" si="161"/>
        <v>0</v>
      </c>
      <c r="CE362"/>
      <c r="CF362" s="114">
        <v>44</v>
      </c>
      <c r="CG362" s="113">
        <v>25</v>
      </c>
      <c r="CH362" s="113">
        <f t="shared" si="159"/>
        <v>26</v>
      </c>
      <c r="CI362" s="113">
        <f t="shared" si="159"/>
        <v>27</v>
      </c>
      <c r="CJ362" s="113">
        <f t="shared" si="159"/>
        <v>28</v>
      </c>
      <c r="CW362" s="88"/>
      <c r="CX362" s="88"/>
      <c r="CY362" s="88"/>
      <c r="CZ362" s="88"/>
      <c r="DA362" s="88"/>
      <c r="DB362" s="88"/>
      <c r="DC362" s="88"/>
    </row>
    <row r="363" spans="9:107" x14ac:dyDescent="0.25"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 s="114">
        <f t="shared" si="160"/>
        <v>5</v>
      </c>
      <c r="CB363" s="114">
        <f t="shared" si="161"/>
        <v>0</v>
      </c>
      <c r="CC363" s="114">
        <f t="shared" si="161"/>
        <v>0</v>
      </c>
      <c r="CD363" s="114">
        <f t="shared" si="161"/>
        <v>0</v>
      </c>
      <c r="CE363"/>
      <c r="CF363" s="114">
        <v>44</v>
      </c>
      <c r="CG363" s="113">
        <v>29</v>
      </c>
      <c r="CH363" s="113">
        <f t="shared" si="159"/>
        <v>30</v>
      </c>
      <c r="CI363" s="113">
        <f t="shared" si="159"/>
        <v>31</v>
      </c>
      <c r="CJ363" s="113">
        <f t="shared" si="159"/>
        <v>32</v>
      </c>
      <c r="CW363" s="88"/>
      <c r="CX363" s="88"/>
      <c r="CY363" s="88"/>
      <c r="CZ363" s="88"/>
      <c r="DA363" s="88"/>
      <c r="DB363" s="88"/>
      <c r="DC363" s="88"/>
    </row>
    <row r="364" spans="9:107" x14ac:dyDescent="0.25"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 s="114">
        <f t="shared" si="160"/>
        <v>5</v>
      </c>
      <c r="CB364" s="114">
        <f t="shared" si="161"/>
        <v>0</v>
      </c>
      <c r="CC364" s="114">
        <f t="shared" si="161"/>
        <v>0</v>
      </c>
      <c r="CD364" s="114">
        <f t="shared" si="161"/>
        <v>0</v>
      </c>
      <c r="CE364"/>
      <c r="CF364" s="114">
        <v>45</v>
      </c>
      <c r="CG364" s="113">
        <v>1</v>
      </c>
      <c r="CH364" s="113">
        <f t="shared" si="159"/>
        <v>2</v>
      </c>
      <c r="CI364" s="113">
        <f t="shared" si="159"/>
        <v>3</v>
      </c>
      <c r="CJ364" s="113">
        <f t="shared" si="159"/>
        <v>4</v>
      </c>
      <c r="CW364" s="88"/>
      <c r="CX364" s="88"/>
      <c r="CY364" s="88"/>
      <c r="CZ364" s="88"/>
      <c r="DA364" s="88"/>
      <c r="DB364" s="88"/>
      <c r="DC364" s="88"/>
    </row>
    <row r="365" spans="9:107" x14ac:dyDescent="0.25"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 s="114">
        <f t="shared" si="160"/>
        <v>5</v>
      </c>
      <c r="CB365" s="114">
        <f t="shared" si="161"/>
        <v>0</v>
      </c>
      <c r="CC365" s="114">
        <f t="shared" si="161"/>
        <v>0</v>
      </c>
      <c r="CD365" s="114">
        <f t="shared" si="161"/>
        <v>0</v>
      </c>
      <c r="CE365"/>
      <c r="CF365" s="114">
        <v>45</v>
      </c>
      <c r="CG365" s="113">
        <v>5</v>
      </c>
      <c r="CH365" s="113">
        <f t="shared" si="159"/>
        <v>6</v>
      </c>
      <c r="CI365" s="113">
        <f t="shared" si="159"/>
        <v>7</v>
      </c>
      <c r="CJ365" s="113">
        <f t="shared" si="159"/>
        <v>8</v>
      </c>
      <c r="DC365" s="88"/>
    </row>
    <row r="366" spans="9:107" x14ac:dyDescent="0.25"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 s="114">
        <f t="shared" si="160"/>
        <v>5</v>
      </c>
      <c r="CB366" s="114">
        <f t="shared" si="161"/>
        <v>0</v>
      </c>
      <c r="CC366" s="114">
        <f t="shared" si="161"/>
        <v>0</v>
      </c>
      <c r="CD366" s="114">
        <f t="shared" si="161"/>
        <v>0</v>
      </c>
      <c r="CE366"/>
      <c r="CF366" s="114">
        <v>45</v>
      </c>
      <c r="CG366" s="113">
        <v>9</v>
      </c>
      <c r="CH366" s="113">
        <f t="shared" si="159"/>
        <v>10</v>
      </c>
      <c r="CI366" s="113">
        <f t="shared" si="159"/>
        <v>11</v>
      </c>
      <c r="CJ366" s="113">
        <f t="shared" si="159"/>
        <v>12</v>
      </c>
    </row>
    <row r="367" spans="9:107" x14ac:dyDescent="0.25"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 s="114">
        <f t="shared" si="160"/>
        <v>5</v>
      </c>
      <c r="CB367" s="114">
        <f t="shared" si="161"/>
        <v>0</v>
      </c>
      <c r="CC367" s="114">
        <f t="shared" si="161"/>
        <v>0</v>
      </c>
      <c r="CD367" s="114">
        <f t="shared" si="161"/>
        <v>0</v>
      </c>
      <c r="CE367"/>
      <c r="CF367" s="114">
        <v>45</v>
      </c>
      <c r="CG367" s="113">
        <v>13</v>
      </c>
      <c r="CH367" s="113">
        <f t="shared" si="159"/>
        <v>14</v>
      </c>
      <c r="CI367" s="113">
        <f t="shared" si="159"/>
        <v>15</v>
      </c>
      <c r="CJ367" s="113">
        <f t="shared" si="159"/>
        <v>16</v>
      </c>
    </row>
    <row r="368" spans="9:107" x14ac:dyDescent="0.25"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 s="114">
        <f t="shared" si="160"/>
        <v>5</v>
      </c>
      <c r="CB368" s="114">
        <f t="shared" si="161"/>
        <v>0</v>
      </c>
      <c r="CC368" s="114">
        <f t="shared" si="161"/>
        <v>0</v>
      </c>
      <c r="CD368" s="114">
        <f t="shared" si="161"/>
        <v>0</v>
      </c>
      <c r="CE368"/>
      <c r="CF368" s="114">
        <v>45</v>
      </c>
      <c r="CG368" s="113">
        <v>17</v>
      </c>
      <c r="CH368" s="113">
        <f t="shared" si="159"/>
        <v>18</v>
      </c>
      <c r="CI368" s="113">
        <f t="shared" si="159"/>
        <v>19</v>
      </c>
      <c r="CJ368" s="113">
        <f t="shared" si="159"/>
        <v>20</v>
      </c>
    </row>
    <row r="369" spans="9:88" x14ac:dyDescent="0.25"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 s="114">
        <f t="shared" si="160"/>
        <v>5</v>
      </c>
      <c r="CB369" s="114">
        <f t="shared" si="161"/>
        <v>0</v>
      </c>
      <c r="CC369" s="114">
        <f t="shared" si="161"/>
        <v>0</v>
      </c>
      <c r="CD369" s="114">
        <f t="shared" si="161"/>
        <v>0</v>
      </c>
      <c r="CE369"/>
      <c r="CF369" s="114">
        <v>45</v>
      </c>
      <c r="CG369" s="113">
        <v>21</v>
      </c>
      <c r="CH369" s="113">
        <f t="shared" si="159"/>
        <v>22</v>
      </c>
      <c r="CI369" s="113">
        <f t="shared" si="159"/>
        <v>23</v>
      </c>
      <c r="CJ369" s="113">
        <f t="shared" si="159"/>
        <v>24</v>
      </c>
    </row>
    <row r="370" spans="9:88" x14ac:dyDescent="0.25"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 s="114">
        <f t="shared" si="160"/>
        <v>5</v>
      </c>
      <c r="CB370" s="114">
        <f t="shared" si="161"/>
        <v>0</v>
      </c>
      <c r="CC370" s="114">
        <f t="shared" si="161"/>
        <v>0</v>
      </c>
      <c r="CD370" s="114">
        <f t="shared" si="161"/>
        <v>0</v>
      </c>
      <c r="CE370"/>
      <c r="CF370" s="114">
        <v>45</v>
      </c>
      <c r="CG370" s="113">
        <v>25</v>
      </c>
      <c r="CH370" s="113">
        <f t="shared" si="159"/>
        <v>26</v>
      </c>
      <c r="CI370" s="113">
        <f t="shared" si="159"/>
        <v>27</v>
      </c>
      <c r="CJ370" s="113">
        <f t="shared" si="159"/>
        <v>28</v>
      </c>
    </row>
    <row r="371" spans="9:88" x14ac:dyDescent="0.25"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 s="114">
        <f t="shared" si="160"/>
        <v>5</v>
      </c>
      <c r="CB371" s="114">
        <f t="shared" si="161"/>
        <v>0</v>
      </c>
      <c r="CC371" s="114">
        <f t="shared" si="161"/>
        <v>0</v>
      </c>
      <c r="CD371" s="114">
        <f t="shared" si="161"/>
        <v>0</v>
      </c>
      <c r="CE371"/>
      <c r="CF371" s="114">
        <v>45</v>
      </c>
      <c r="CG371" s="113">
        <v>29</v>
      </c>
      <c r="CH371" s="113">
        <f t="shared" si="159"/>
        <v>30</v>
      </c>
      <c r="CI371" s="113">
        <f t="shared" si="159"/>
        <v>31</v>
      </c>
      <c r="CJ371" s="113">
        <f t="shared" si="159"/>
        <v>32</v>
      </c>
    </row>
    <row r="372" spans="9:88" x14ac:dyDescent="0.25"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 s="114">
        <f t="shared" si="160"/>
        <v>5</v>
      </c>
      <c r="CB372" s="114">
        <f t="shared" si="161"/>
        <v>0</v>
      </c>
      <c r="CC372" s="114">
        <f t="shared" si="161"/>
        <v>0</v>
      </c>
      <c r="CD372" s="114">
        <f t="shared" si="161"/>
        <v>0</v>
      </c>
      <c r="CE372"/>
      <c r="CF372" s="114">
        <v>46</v>
      </c>
      <c r="CG372" s="113">
        <v>1</v>
      </c>
      <c r="CH372" s="113">
        <f t="shared" si="159"/>
        <v>2</v>
      </c>
      <c r="CI372" s="113">
        <f t="shared" si="159"/>
        <v>3</v>
      </c>
      <c r="CJ372" s="113">
        <f t="shared" si="159"/>
        <v>4</v>
      </c>
    </row>
    <row r="373" spans="9:88" x14ac:dyDescent="0.25"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 s="114">
        <f t="shared" si="160"/>
        <v>5</v>
      </c>
      <c r="CB373" s="114">
        <f t="shared" si="161"/>
        <v>0</v>
      </c>
      <c r="CC373" s="114">
        <f t="shared" si="161"/>
        <v>0</v>
      </c>
      <c r="CD373" s="114">
        <f t="shared" si="161"/>
        <v>0</v>
      </c>
      <c r="CE373"/>
      <c r="CF373" s="114">
        <v>46</v>
      </c>
      <c r="CG373" s="113">
        <v>5</v>
      </c>
      <c r="CH373" s="113">
        <f t="shared" si="159"/>
        <v>6</v>
      </c>
      <c r="CI373" s="113">
        <f t="shared" si="159"/>
        <v>7</v>
      </c>
      <c r="CJ373" s="113">
        <f t="shared" si="159"/>
        <v>8</v>
      </c>
    </row>
    <row r="374" spans="9:88" x14ac:dyDescent="0.25"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 s="114">
        <f t="shared" si="160"/>
        <v>5</v>
      </c>
      <c r="CB374" s="114">
        <f t="shared" si="161"/>
        <v>0</v>
      </c>
      <c r="CC374" s="114">
        <f t="shared" si="161"/>
        <v>0</v>
      </c>
      <c r="CD374" s="114">
        <f t="shared" si="161"/>
        <v>0</v>
      </c>
      <c r="CE374"/>
      <c r="CF374" s="114">
        <v>46</v>
      </c>
      <c r="CG374" s="113">
        <v>9</v>
      </c>
      <c r="CH374" s="113">
        <f t="shared" si="159"/>
        <v>10</v>
      </c>
      <c r="CI374" s="113">
        <f t="shared" si="159"/>
        <v>11</v>
      </c>
      <c r="CJ374" s="113">
        <f t="shared" si="159"/>
        <v>12</v>
      </c>
    </row>
    <row r="375" spans="9:88" x14ac:dyDescent="0.25"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 s="114">
        <f t="shared" si="160"/>
        <v>5</v>
      </c>
      <c r="CB375" s="114">
        <f t="shared" si="161"/>
        <v>0</v>
      </c>
      <c r="CC375" s="114">
        <f t="shared" si="161"/>
        <v>0</v>
      </c>
      <c r="CD375" s="114">
        <f t="shared" si="161"/>
        <v>0</v>
      </c>
      <c r="CE375"/>
      <c r="CF375" s="114">
        <v>46</v>
      </c>
      <c r="CG375" s="113">
        <v>13</v>
      </c>
      <c r="CH375" s="113">
        <f t="shared" si="159"/>
        <v>14</v>
      </c>
      <c r="CI375" s="113">
        <f t="shared" si="159"/>
        <v>15</v>
      </c>
      <c r="CJ375" s="113">
        <f t="shared" si="159"/>
        <v>16</v>
      </c>
    </row>
    <row r="376" spans="9:88" x14ac:dyDescent="0.25"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 s="114">
        <f t="shared" si="160"/>
        <v>5</v>
      </c>
      <c r="CB376" s="114">
        <f t="shared" si="161"/>
        <v>0</v>
      </c>
      <c r="CC376" s="114">
        <f t="shared" si="161"/>
        <v>0</v>
      </c>
      <c r="CD376" s="114">
        <f t="shared" si="161"/>
        <v>0</v>
      </c>
      <c r="CE376"/>
      <c r="CF376" s="114">
        <v>46</v>
      </c>
      <c r="CG376" s="113">
        <v>17</v>
      </c>
      <c r="CH376" s="113">
        <f t="shared" si="159"/>
        <v>18</v>
      </c>
      <c r="CI376" s="113">
        <f t="shared" si="159"/>
        <v>19</v>
      </c>
      <c r="CJ376" s="113">
        <f t="shared" si="159"/>
        <v>20</v>
      </c>
    </row>
    <row r="377" spans="9:88" x14ac:dyDescent="0.25"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 s="114">
        <f t="shared" si="160"/>
        <v>5</v>
      </c>
      <c r="CB377" s="114">
        <f t="shared" si="161"/>
        <v>0</v>
      </c>
      <c r="CC377" s="114">
        <f t="shared" si="161"/>
        <v>0</v>
      </c>
      <c r="CD377" s="114">
        <f t="shared" si="161"/>
        <v>0</v>
      </c>
      <c r="CE377"/>
      <c r="CF377" s="114">
        <v>46</v>
      </c>
      <c r="CG377" s="113">
        <v>21</v>
      </c>
      <c r="CH377" s="113">
        <f t="shared" si="159"/>
        <v>22</v>
      </c>
      <c r="CI377" s="113">
        <f t="shared" si="159"/>
        <v>23</v>
      </c>
      <c r="CJ377" s="113">
        <f t="shared" si="159"/>
        <v>24</v>
      </c>
    </row>
    <row r="378" spans="9:88" x14ac:dyDescent="0.25"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 s="114">
        <f t="shared" si="160"/>
        <v>5</v>
      </c>
      <c r="CB378" s="114">
        <f t="shared" si="161"/>
        <v>0</v>
      </c>
      <c r="CC378" s="114">
        <f t="shared" si="161"/>
        <v>0</v>
      </c>
      <c r="CD378" s="114">
        <f t="shared" si="161"/>
        <v>0</v>
      </c>
      <c r="CE378"/>
      <c r="CF378" s="114">
        <v>46</v>
      </c>
      <c r="CG378" s="113">
        <v>25</v>
      </c>
      <c r="CH378" s="113">
        <f t="shared" si="159"/>
        <v>26</v>
      </c>
      <c r="CI378" s="113">
        <f t="shared" si="159"/>
        <v>27</v>
      </c>
      <c r="CJ378" s="113">
        <f t="shared" si="159"/>
        <v>28</v>
      </c>
    </row>
    <row r="379" spans="9:88" x14ac:dyDescent="0.25"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 s="114">
        <f t="shared" si="160"/>
        <v>5</v>
      </c>
      <c r="CB379" s="114">
        <f t="shared" si="161"/>
        <v>0</v>
      </c>
      <c r="CC379" s="114">
        <f t="shared" si="161"/>
        <v>0</v>
      </c>
      <c r="CD379" s="114">
        <f t="shared" si="161"/>
        <v>0</v>
      </c>
      <c r="CE379"/>
      <c r="CF379" s="114">
        <v>46</v>
      </c>
      <c r="CG379" s="113">
        <v>29</v>
      </c>
      <c r="CH379" s="113">
        <f t="shared" si="159"/>
        <v>30</v>
      </c>
      <c r="CI379" s="113">
        <f t="shared" si="159"/>
        <v>31</v>
      </c>
      <c r="CJ379" s="113">
        <f t="shared" si="159"/>
        <v>32</v>
      </c>
    </row>
    <row r="380" spans="9:88" x14ac:dyDescent="0.25"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 s="114">
        <f t="shared" si="160"/>
        <v>5</v>
      </c>
      <c r="CB380" s="114">
        <f t="shared" si="161"/>
        <v>0</v>
      </c>
      <c r="CC380" s="114">
        <f t="shared" si="161"/>
        <v>0</v>
      </c>
      <c r="CD380" s="114">
        <f t="shared" si="161"/>
        <v>0</v>
      </c>
      <c r="CE380"/>
      <c r="CF380" s="114">
        <v>47</v>
      </c>
      <c r="CG380" s="113">
        <v>1</v>
      </c>
      <c r="CH380" s="113">
        <f t="shared" si="159"/>
        <v>2</v>
      </c>
      <c r="CI380" s="113">
        <f t="shared" si="159"/>
        <v>3</v>
      </c>
      <c r="CJ380" s="113">
        <f t="shared" si="159"/>
        <v>4</v>
      </c>
    </row>
    <row r="381" spans="9:88" x14ac:dyDescent="0.25"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 s="114">
        <f t="shared" si="160"/>
        <v>5</v>
      </c>
      <c r="CB381" s="114">
        <f t="shared" si="161"/>
        <v>0</v>
      </c>
      <c r="CC381" s="114">
        <f t="shared" si="161"/>
        <v>0</v>
      </c>
      <c r="CD381" s="114">
        <f t="shared" si="161"/>
        <v>0</v>
      </c>
      <c r="CE381"/>
      <c r="CF381" s="114">
        <v>47</v>
      </c>
      <c r="CG381" s="113">
        <v>5</v>
      </c>
      <c r="CH381" s="113">
        <f t="shared" si="159"/>
        <v>6</v>
      </c>
      <c r="CI381" s="113">
        <f t="shared" si="159"/>
        <v>7</v>
      </c>
      <c r="CJ381" s="113">
        <f t="shared" si="159"/>
        <v>8</v>
      </c>
    </row>
    <row r="382" spans="9:88" x14ac:dyDescent="0.25"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 s="114">
        <f t="shared" si="160"/>
        <v>5</v>
      </c>
      <c r="CB382" s="114">
        <f t="shared" si="161"/>
        <v>0</v>
      </c>
      <c r="CC382" s="114">
        <f t="shared" si="161"/>
        <v>0</v>
      </c>
      <c r="CD382" s="114">
        <f t="shared" si="161"/>
        <v>0</v>
      </c>
      <c r="CE382"/>
      <c r="CF382" s="114">
        <v>47</v>
      </c>
      <c r="CG382" s="113">
        <v>9</v>
      </c>
      <c r="CH382" s="113">
        <f t="shared" si="159"/>
        <v>10</v>
      </c>
      <c r="CI382" s="113">
        <f t="shared" si="159"/>
        <v>11</v>
      </c>
      <c r="CJ382" s="113">
        <f t="shared" si="159"/>
        <v>12</v>
      </c>
    </row>
    <row r="383" spans="9:88" x14ac:dyDescent="0.25"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 s="114">
        <f t="shared" si="160"/>
        <v>5</v>
      </c>
      <c r="CB383" s="114">
        <f t="shared" si="161"/>
        <v>0</v>
      </c>
      <c r="CC383" s="114">
        <f t="shared" si="161"/>
        <v>0</v>
      </c>
      <c r="CD383" s="114">
        <f t="shared" si="161"/>
        <v>0</v>
      </c>
      <c r="CE383"/>
      <c r="CF383" s="114">
        <v>47</v>
      </c>
      <c r="CG383" s="113">
        <v>13</v>
      </c>
      <c r="CH383" s="113">
        <f t="shared" si="159"/>
        <v>14</v>
      </c>
      <c r="CI383" s="113">
        <f t="shared" si="159"/>
        <v>15</v>
      </c>
      <c r="CJ383" s="113">
        <f t="shared" si="159"/>
        <v>16</v>
      </c>
    </row>
    <row r="384" spans="9:88" x14ac:dyDescent="0.25"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 s="114">
        <f t="shared" si="160"/>
        <v>5</v>
      </c>
      <c r="CB384" s="114">
        <f t="shared" si="161"/>
        <v>0</v>
      </c>
      <c r="CC384" s="114">
        <f t="shared" si="161"/>
        <v>0</v>
      </c>
      <c r="CD384" s="114">
        <f t="shared" si="161"/>
        <v>0</v>
      </c>
      <c r="CE384"/>
      <c r="CF384" s="114">
        <v>47</v>
      </c>
      <c r="CG384" s="113">
        <v>17</v>
      </c>
      <c r="CH384" s="113">
        <f t="shared" si="159"/>
        <v>18</v>
      </c>
      <c r="CI384" s="113">
        <f t="shared" si="159"/>
        <v>19</v>
      </c>
      <c r="CJ384" s="113">
        <f t="shared" si="159"/>
        <v>20</v>
      </c>
    </row>
    <row r="385" spans="9:88" x14ac:dyDescent="0.25"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 s="114">
        <f t="shared" si="160"/>
        <v>5</v>
      </c>
      <c r="CB385" s="114">
        <f t="shared" si="161"/>
        <v>0</v>
      </c>
      <c r="CC385" s="114">
        <f t="shared" si="161"/>
        <v>0</v>
      </c>
      <c r="CD385" s="114">
        <f t="shared" si="161"/>
        <v>0</v>
      </c>
      <c r="CE385"/>
      <c r="CF385" s="114">
        <v>47</v>
      </c>
      <c r="CG385" s="113">
        <v>21</v>
      </c>
      <c r="CH385" s="113">
        <f t="shared" si="159"/>
        <v>22</v>
      </c>
      <c r="CI385" s="113">
        <f t="shared" si="159"/>
        <v>23</v>
      </c>
      <c r="CJ385" s="113">
        <f t="shared" si="159"/>
        <v>24</v>
      </c>
    </row>
    <row r="386" spans="9:88" x14ac:dyDescent="0.25"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 s="114">
        <f t="shared" si="160"/>
        <v>5</v>
      </c>
      <c r="CB386" s="114">
        <f t="shared" si="161"/>
        <v>0</v>
      </c>
      <c r="CC386" s="114">
        <f t="shared" si="161"/>
        <v>0</v>
      </c>
      <c r="CD386" s="114">
        <f t="shared" si="161"/>
        <v>0</v>
      </c>
      <c r="CE386"/>
      <c r="CF386" s="114">
        <v>47</v>
      </c>
      <c r="CG386" s="113">
        <v>25</v>
      </c>
      <c r="CH386" s="113">
        <f t="shared" ref="CH386:CJ449" si="162">CG386+1</f>
        <v>26</v>
      </c>
      <c r="CI386" s="113">
        <f t="shared" si="162"/>
        <v>27</v>
      </c>
      <c r="CJ386" s="113">
        <f t="shared" si="162"/>
        <v>28</v>
      </c>
    </row>
    <row r="387" spans="9:88" x14ac:dyDescent="0.25"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 s="114">
        <f t="shared" si="160"/>
        <v>5</v>
      </c>
      <c r="CB387" s="114">
        <f t="shared" si="161"/>
        <v>0</v>
      </c>
      <c r="CC387" s="114">
        <f t="shared" si="161"/>
        <v>0</v>
      </c>
      <c r="CD387" s="114">
        <f t="shared" si="161"/>
        <v>0</v>
      </c>
      <c r="CE387"/>
      <c r="CF387" s="114">
        <v>47</v>
      </c>
      <c r="CG387" s="113">
        <v>29</v>
      </c>
      <c r="CH387" s="113">
        <f t="shared" si="162"/>
        <v>30</v>
      </c>
      <c r="CI387" s="113">
        <f t="shared" si="162"/>
        <v>31</v>
      </c>
      <c r="CJ387" s="113">
        <f t="shared" si="162"/>
        <v>32</v>
      </c>
    </row>
    <row r="388" spans="9:88" x14ac:dyDescent="0.25"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 s="114">
        <f t="shared" si="160"/>
        <v>5</v>
      </c>
      <c r="CB388" s="114">
        <f t="shared" si="161"/>
        <v>0</v>
      </c>
      <c r="CC388" s="114">
        <f t="shared" si="161"/>
        <v>0</v>
      </c>
      <c r="CD388" s="114">
        <f t="shared" si="161"/>
        <v>0</v>
      </c>
      <c r="CE388"/>
      <c r="CF388" s="114">
        <v>48</v>
      </c>
      <c r="CG388" s="113">
        <v>1</v>
      </c>
      <c r="CH388" s="113">
        <f t="shared" si="162"/>
        <v>2</v>
      </c>
      <c r="CI388" s="113">
        <f t="shared" si="162"/>
        <v>3</v>
      </c>
      <c r="CJ388" s="113">
        <f t="shared" si="162"/>
        <v>4</v>
      </c>
    </row>
    <row r="389" spans="9:88" x14ac:dyDescent="0.25"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 s="114">
        <f t="shared" si="160"/>
        <v>5</v>
      </c>
      <c r="CB389" s="114">
        <f t="shared" si="161"/>
        <v>0</v>
      </c>
      <c r="CC389" s="114">
        <f t="shared" si="161"/>
        <v>0</v>
      </c>
      <c r="CD389" s="114">
        <f t="shared" si="161"/>
        <v>0</v>
      </c>
      <c r="CE389"/>
      <c r="CF389" s="114">
        <v>48</v>
      </c>
      <c r="CG389" s="113">
        <v>5</v>
      </c>
      <c r="CH389" s="113">
        <f t="shared" si="162"/>
        <v>6</v>
      </c>
      <c r="CI389" s="113">
        <f t="shared" si="162"/>
        <v>7</v>
      </c>
      <c r="CJ389" s="113">
        <f t="shared" si="162"/>
        <v>8</v>
      </c>
    </row>
    <row r="390" spans="9:88" x14ac:dyDescent="0.25"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 s="114">
        <f t="shared" si="160"/>
        <v>5</v>
      </c>
      <c r="CB390" s="114">
        <f t="shared" si="161"/>
        <v>0</v>
      </c>
      <c r="CC390" s="114">
        <f t="shared" si="161"/>
        <v>0</v>
      </c>
      <c r="CD390" s="114">
        <f t="shared" si="161"/>
        <v>0</v>
      </c>
      <c r="CE390"/>
      <c r="CF390" s="114">
        <v>48</v>
      </c>
      <c r="CG390" s="113">
        <v>9</v>
      </c>
      <c r="CH390" s="113">
        <f t="shared" si="162"/>
        <v>10</v>
      </c>
      <c r="CI390" s="113">
        <f t="shared" si="162"/>
        <v>11</v>
      </c>
      <c r="CJ390" s="113">
        <f t="shared" si="162"/>
        <v>12</v>
      </c>
    </row>
    <row r="391" spans="9:88" x14ac:dyDescent="0.25"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 s="114">
        <f t="shared" si="160"/>
        <v>5</v>
      </c>
      <c r="CB391" s="114">
        <f t="shared" si="161"/>
        <v>0</v>
      </c>
      <c r="CC391" s="114">
        <f t="shared" si="161"/>
        <v>0</v>
      </c>
      <c r="CD391" s="114">
        <f t="shared" si="161"/>
        <v>0</v>
      </c>
      <c r="CE391"/>
      <c r="CF391" s="114">
        <v>48</v>
      </c>
      <c r="CG391" s="113">
        <v>13</v>
      </c>
      <c r="CH391" s="113">
        <f t="shared" si="162"/>
        <v>14</v>
      </c>
      <c r="CI391" s="113">
        <f t="shared" si="162"/>
        <v>15</v>
      </c>
      <c r="CJ391" s="113">
        <f t="shared" si="162"/>
        <v>16</v>
      </c>
    </row>
    <row r="392" spans="9:88" x14ac:dyDescent="0.25"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 s="114">
        <f t="shared" si="160"/>
        <v>5</v>
      </c>
      <c r="CB392" s="114">
        <f t="shared" si="161"/>
        <v>0</v>
      </c>
      <c r="CC392" s="114">
        <f t="shared" si="161"/>
        <v>0</v>
      </c>
      <c r="CD392" s="114">
        <f t="shared" si="161"/>
        <v>0</v>
      </c>
      <c r="CE392"/>
      <c r="CF392" s="114">
        <v>48</v>
      </c>
      <c r="CG392" s="113">
        <v>17</v>
      </c>
      <c r="CH392" s="113">
        <f t="shared" si="162"/>
        <v>18</v>
      </c>
      <c r="CI392" s="113">
        <f t="shared" si="162"/>
        <v>19</v>
      </c>
      <c r="CJ392" s="113">
        <f t="shared" si="162"/>
        <v>20</v>
      </c>
    </row>
    <row r="393" spans="9:88" x14ac:dyDescent="0.25"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 s="114">
        <f t="shared" si="160"/>
        <v>5</v>
      </c>
      <c r="CB393" s="114">
        <f t="shared" si="161"/>
        <v>0</v>
      </c>
      <c r="CC393" s="114">
        <f t="shared" si="161"/>
        <v>0</v>
      </c>
      <c r="CD393" s="114">
        <f t="shared" si="161"/>
        <v>0</v>
      </c>
      <c r="CE393"/>
      <c r="CF393" s="114">
        <v>48</v>
      </c>
      <c r="CG393" s="113">
        <v>21</v>
      </c>
      <c r="CH393" s="113">
        <f t="shared" si="162"/>
        <v>22</v>
      </c>
      <c r="CI393" s="113">
        <f t="shared" si="162"/>
        <v>23</v>
      </c>
      <c r="CJ393" s="113">
        <f t="shared" si="162"/>
        <v>24</v>
      </c>
    </row>
    <row r="394" spans="9:88" x14ac:dyDescent="0.25"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 s="114">
        <f t="shared" si="160"/>
        <v>5</v>
      </c>
      <c r="CB394" s="114">
        <f t="shared" si="161"/>
        <v>0</v>
      </c>
      <c r="CC394" s="114">
        <f t="shared" si="161"/>
        <v>0</v>
      </c>
      <c r="CD394" s="114">
        <f t="shared" si="161"/>
        <v>0</v>
      </c>
      <c r="CE394"/>
      <c r="CF394" s="114">
        <v>48</v>
      </c>
      <c r="CG394" s="113">
        <v>25</v>
      </c>
      <c r="CH394" s="113">
        <f t="shared" si="162"/>
        <v>26</v>
      </c>
      <c r="CI394" s="113">
        <f t="shared" si="162"/>
        <v>27</v>
      </c>
      <c r="CJ394" s="113">
        <f t="shared" si="162"/>
        <v>28</v>
      </c>
    </row>
    <row r="395" spans="9:88" x14ac:dyDescent="0.25"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 s="114">
        <f t="shared" si="160"/>
        <v>5</v>
      </c>
      <c r="CB395" s="114">
        <f t="shared" si="161"/>
        <v>0</v>
      </c>
      <c r="CC395" s="114">
        <f t="shared" si="161"/>
        <v>0</v>
      </c>
      <c r="CD395" s="114">
        <f t="shared" si="161"/>
        <v>0</v>
      </c>
      <c r="CE395"/>
      <c r="CF395" s="114">
        <v>48</v>
      </c>
      <c r="CG395" s="113">
        <v>29</v>
      </c>
      <c r="CH395" s="113">
        <f t="shared" si="162"/>
        <v>30</v>
      </c>
      <c r="CI395" s="113">
        <f t="shared" si="162"/>
        <v>31</v>
      </c>
      <c r="CJ395" s="113">
        <f t="shared" si="162"/>
        <v>32</v>
      </c>
    </row>
    <row r="396" spans="9:88" x14ac:dyDescent="0.25"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 s="114">
        <f t="shared" si="160"/>
        <v>5</v>
      </c>
      <c r="CB396" s="114">
        <f t="shared" si="161"/>
        <v>0</v>
      </c>
      <c r="CC396" s="114">
        <f t="shared" si="161"/>
        <v>0</v>
      </c>
      <c r="CD396" s="114">
        <f t="shared" si="161"/>
        <v>0</v>
      </c>
      <c r="CE396"/>
      <c r="CF396" s="114">
        <v>49</v>
      </c>
      <c r="CG396" s="113">
        <v>1</v>
      </c>
      <c r="CH396" s="113">
        <f t="shared" si="162"/>
        <v>2</v>
      </c>
      <c r="CI396" s="113">
        <f t="shared" si="162"/>
        <v>3</v>
      </c>
      <c r="CJ396" s="113">
        <f t="shared" si="162"/>
        <v>4</v>
      </c>
    </row>
    <row r="397" spans="9:88" x14ac:dyDescent="0.25"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 s="114">
        <f t="shared" ref="CA397:CA460" si="163">INDEX($AS$11:$BX$120,$CF397,CJ397)</f>
        <v>5</v>
      </c>
      <c r="CB397" s="114">
        <f t="shared" ref="CB397:CD460" si="164">INDEX($AS$11:$BX$120,$CF397,CG397)</f>
        <v>0</v>
      </c>
      <c r="CC397" s="114">
        <f t="shared" si="164"/>
        <v>0</v>
      </c>
      <c r="CD397" s="114">
        <f t="shared" si="164"/>
        <v>0</v>
      </c>
      <c r="CE397"/>
      <c r="CF397" s="114">
        <v>49</v>
      </c>
      <c r="CG397" s="113">
        <v>5</v>
      </c>
      <c r="CH397" s="113">
        <f t="shared" si="162"/>
        <v>6</v>
      </c>
      <c r="CI397" s="113">
        <f t="shared" si="162"/>
        <v>7</v>
      </c>
      <c r="CJ397" s="113">
        <f t="shared" si="162"/>
        <v>8</v>
      </c>
    </row>
    <row r="398" spans="9:88" x14ac:dyDescent="0.25"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 s="114">
        <f t="shared" si="163"/>
        <v>5</v>
      </c>
      <c r="CB398" s="114">
        <f t="shared" si="164"/>
        <v>0</v>
      </c>
      <c r="CC398" s="114">
        <f t="shared" si="164"/>
        <v>0</v>
      </c>
      <c r="CD398" s="114">
        <f t="shared" si="164"/>
        <v>0</v>
      </c>
      <c r="CE398"/>
      <c r="CF398" s="114">
        <v>49</v>
      </c>
      <c r="CG398" s="113">
        <v>9</v>
      </c>
      <c r="CH398" s="113">
        <f t="shared" si="162"/>
        <v>10</v>
      </c>
      <c r="CI398" s="113">
        <f t="shared" si="162"/>
        <v>11</v>
      </c>
      <c r="CJ398" s="113">
        <f t="shared" si="162"/>
        <v>12</v>
      </c>
    </row>
    <row r="399" spans="9:88" x14ac:dyDescent="0.25"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 s="114">
        <f t="shared" si="163"/>
        <v>5</v>
      </c>
      <c r="CB399" s="114">
        <f t="shared" si="164"/>
        <v>0</v>
      </c>
      <c r="CC399" s="114">
        <f t="shared" si="164"/>
        <v>0</v>
      </c>
      <c r="CD399" s="114">
        <f t="shared" si="164"/>
        <v>0</v>
      </c>
      <c r="CE399"/>
      <c r="CF399" s="114">
        <v>49</v>
      </c>
      <c r="CG399" s="113">
        <v>13</v>
      </c>
      <c r="CH399" s="113">
        <f t="shared" si="162"/>
        <v>14</v>
      </c>
      <c r="CI399" s="113">
        <f t="shared" si="162"/>
        <v>15</v>
      </c>
      <c r="CJ399" s="113">
        <f t="shared" si="162"/>
        <v>16</v>
      </c>
    </row>
    <row r="400" spans="9:88" x14ac:dyDescent="0.25"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 s="114">
        <f t="shared" si="163"/>
        <v>5</v>
      </c>
      <c r="CB400" s="114">
        <f t="shared" si="164"/>
        <v>0</v>
      </c>
      <c r="CC400" s="114">
        <f t="shared" si="164"/>
        <v>0</v>
      </c>
      <c r="CD400" s="114">
        <f t="shared" si="164"/>
        <v>0</v>
      </c>
      <c r="CE400"/>
      <c r="CF400" s="114">
        <v>49</v>
      </c>
      <c r="CG400" s="113">
        <v>17</v>
      </c>
      <c r="CH400" s="113">
        <f t="shared" si="162"/>
        <v>18</v>
      </c>
      <c r="CI400" s="113">
        <f t="shared" si="162"/>
        <v>19</v>
      </c>
      <c r="CJ400" s="113">
        <f t="shared" si="162"/>
        <v>20</v>
      </c>
    </row>
    <row r="401" spans="9:88" x14ac:dyDescent="0.25"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 s="114">
        <f t="shared" si="163"/>
        <v>5</v>
      </c>
      <c r="CB401" s="114">
        <f t="shared" si="164"/>
        <v>0</v>
      </c>
      <c r="CC401" s="114">
        <f t="shared" si="164"/>
        <v>0</v>
      </c>
      <c r="CD401" s="114">
        <f t="shared" si="164"/>
        <v>0</v>
      </c>
      <c r="CE401"/>
      <c r="CF401" s="114">
        <v>49</v>
      </c>
      <c r="CG401" s="113">
        <v>21</v>
      </c>
      <c r="CH401" s="113">
        <f t="shared" si="162"/>
        <v>22</v>
      </c>
      <c r="CI401" s="113">
        <f t="shared" si="162"/>
        <v>23</v>
      </c>
      <c r="CJ401" s="113">
        <f t="shared" si="162"/>
        <v>24</v>
      </c>
    </row>
    <row r="402" spans="9:88" x14ac:dyDescent="0.25"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 s="114">
        <f t="shared" si="163"/>
        <v>5</v>
      </c>
      <c r="CB402" s="114">
        <f t="shared" si="164"/>
        <v>0</v>
      </c>
      <c r="CC402" s="114">
        <f t="shared" si="164"/>
        <v>0</v>
      </c>
      <c r="CD402" s="114">
        <f t="shared" si="164"/>
        <v>0</v>
      </c>
      <c r="CE402"/>
      <c r="CF402" s="114">
        <v>49</v>
      </c>
      <c r="CG402" s="113">
        <v>25</v>
      </c>
      <c r="CH402" s="113">
        <f t="shared" si="162"/>
        <v>26</v>
      </c>
      <c r="CI402" s="113">
        <f t="shared" si="162"/>
        <v>27</v>
      </c>
      <c r="CJ402" s="113">
        <f t="shared" si="162"/>
        <v>28</v>
      </c>
    </row>
    <row r="403" spans="9:88" x14ac:dyDescent="0.25"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 s="114">
        <f t="shared" si="163"/>
        <v>5</v>
      </c>
      <c r="CB403" s="114">
        <f t="shared" si="164"/>
        <v>0</v>
      </c>
      <c r="CC403" s="114">
        <f t="shared" si="164"/>
        <v>0</v>
      </c>
      <c r="CD403" s="114">
        <f t="shared" si="164"/>
        <v>0</v>
      </c>
      <c r="CE403"/>
      <c r="CF403" s="114">
        <v>49</v>
      </c>
      <c r="CG403" s="113">
        <v>29</v>
      </c>
      <c r="CH403" s="113">
        <f t="shared" si="162"/>
        <v>30</v>
      </c>
      <c r="CI403" s="113">
        <f t="shared" si="162"/>
        <v>31</v>
      </c>
      <c r="CJ403" s="113">
        <f t="shared" si="162"/>
        <v>32</v>
      </c>
    </row>
    <row r="404" spans="9:88" x14ac:dyDescent="0.25"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 s="114">
        <f t="shared" si="163"/>
        <v>5</v>
      </c>
      <c r="CB404" s="114">
        <f t="shared" si="164"/>
        <v>0</v>
      </c>
      <c r="CC404" s="114">
        <f t="shared" si="164"/>
        <v>0</v>
      </c>
      <c r="CD404" s="114">
        <f t="shared" si="164"/>
        <v>0</v>
      </c>
      <c r="CE404"/>
      <c r="CF404" s="114">
        <v>50</v>
      </c>
      <c r="CG404" s="113">
        <v>1</v>
      </c>
      <c r="CH404" s="113">
        <f t="shared" si="162"/>
        <v>2</v>
      </c>
      <c r="CI404" s="113">
        <f t="shared" si="162"/>
        <v>3</v>
      </c>
      <c r="CJ404" s="113">
        <f t="shared" si="162"/>
        <v>4</v>
      </c>
    </row>
    <row r="405" spans="9:88" x14ac:dyDescent="0.25"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 s="114">
        <f t="shared" si="163"/>
        <v>5</v>
      </c>
      <c r="CB405" s="114">
        <f t="shared" si="164"/>
        <v>0</v>
      </c>
      <c r="CC405" s="114">
        <f t="shared" si="164"/>
        <v>0</v>
      </c>
      <c r="CD405" s="114">
        <f t="shared" si="164"/>
        <v>0</v>
      </c>
      <c r="CE405"/>
      <c r="CF405" s="114">
        <v>50</v>
      </c>
      <c r="CG405" s="113">
        <v>5</v>
      </c>
      <c r="CH405" s="113">
        <f t="shared" si="162"/>
        <v>6</v>
      </c>
      <c r="CI405" s="113">
        <f t="shared" si="162"/>
        <v>7</v>
      </c>
      <c r="CJ405" s="113">
        <f t="shared" si="162"/>
        <v>8</v>
      </c>
    </row>
    <row r="406" spans="9:88" x14ac:dyDescent="0.25"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 s="114">
        <f t="shared" si="163"/>
        <v>5</v>
      </c>
      <c r="CB406" s="114">
        <f t="shared" si="164"/>
        <v>0</v>
      </c>
      <c r="CC406" s="114">
        <f t="shared" si="164"/>
        <v>0</v>
      </c>
      <c r="CD406" s="114">
        <f t="shared" si="164"/>
        <v>0</v>
      </c>
      <c r="CE406"/>
      <c r="CF406" s="114">
        <v>50</v>
      </c>
      <c r="CG406" s="113">
        <v>9</v>
      </c>
      <c r="CH406" s="113">
        <f t="shared" si="162"/>
        <v>10</v>
      </c>
      <c r="CI406" s="113">
        <f t="shared" si="162"/>
        <v>11</v>
      </c>
      <c r="CJ406" s="113">
        <f t="shared" si="162"/>
        <v>12</v>
      </c>
    </row>
    <row r="407" spans="9:88" x14ac:dyDescent="0.25"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 s="114">
        <f t="shared" si="163"/>
        <v>5</v>
      </c>
      <c r="CB407" s="114">
        <f t="shared" si="164"/>
        <v>0</v>
      </c>
      <c r="CC407" s="114">
        <f t="shared" si="164"/>
        <v>0</v>
      </c>
      <c r="CD407" s="114">
        <f t="shared" si="164"/>
        <v>0</v>
      </c>
      <c r="CE407"/>
      <c r="CF407" s="114">
        <v>50</v>
      </c>
      <c r="CG407" s="113">
        <v>13</v>
      </c>
      <c r="CH407" s="113">
        <f t="shared" si="162"/>
        <v>14</v>
      </c>
      <c r="CI407" s="113">
        <f t="shared" si="162"/>
        <v>15</v>
      </c>
      <c r="CJ407" s="113">
        <f t="shared" si="162"/>
        <v>16</v>
      </c>
    </row>
    <row r="408" spans="9:88" x14ac:dyDescent="0.25"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 s="114">
        <f t="shared" si="163"/>
        <v>5</v>
      </c>
      <c r="CB408" s="114">
        <f t="shared" si="164"/>
        <v>0</v>
      </c>
      <c r="CC408" s="114">
        <f t="shared" si="164"/>
        <v>0</v>
      </c>
      <c r="CD408" s="114">
        <f t="shared" si="164"/>
        <v>0</v>
      </c>
      <c r="CE408"/>
      <c r="CF408" s="114">
        <v>50</v>
      </c>
      <c r="CG408" s="113">
        <v>17</v>
      </c>
      <c r="CH408" s="113">
        <f t="shared" si="162"/>
        <v>18</v>
      </c>
      <c r="CI408" s="113">
        <f t="shared" si="162"/>
        <v>19</v>
      </c>
      <c r="CJ408" s="113">
        <f t="shared" si="162"/>
        <v>20</v>
      </c>
    </row>
    <row r="409" spans="9:88" x14ac:dyDescent="0.25"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 s="114">
        <f t="shared" si="163"/>
        <v>5</v>
      </c>
      <c r="CB409" s="114">
        <f t="shared" si="164"/>
        <v>0</v>
      </c>
      <c r="CC409" s="114">
        <f t="shared" si="164"/>
        <v>0</v>
      </c>
      <c r="CD409" s="114">
        <f t="shared" si="164"/>
        <v>0</v>
      </c>
      <c r="CE409"/>
      <c r="CF409" s="114">
        <v>50</v>
      </c>
      <c r="CG409" s="113">
        <v>21</v>
      </c>
      <c r="CH409" s="113">
        <f t="shared" si="162"/>
        <v>22</v>
      </c>
      <c r="CI409" s="113">
        <f t="shared" si="162"/>
        <v>23</v>
      </c>
      <c r="CJ409" s="113">
        <f t="shared" si="162"/>
        <v>24</v>
      </c>
    </row>
    <row r="410" spans="9:88" x14ac:dyDescent="0.25"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 s="114">
        <f t="shared" si="163"/>
        <v>5</v>
      </c>
      <c r="CB410" s="114">
        <f t="shared" si="164"/>
        <v>0</v>
      </c>
      <c r="CC410" s="114">
        <f t="shared" si="164"/>
        <v>0</v>
      </c>
      <c r="CD410" s="114">
        <f t="shared" si="164"/>
        <v>0</v>
      </c>
      <c r="CE410"/>
      <c r="CF410" s="114">
        <v>50</v>
      </c>
      <c r="CG410" s="113">
        <v>25</v>
      </c>
      <c r="CH410" s="113">
        <f t="shared" si="162"/>
        <v>26</v>
      </c>
      <c r="CI410" s="113">
        <f t="shared" si="162"/>
        <v>27</v>
      </c>
      <c r="CJ410" s="113">
        <f t="shared" si="162"/>
        <v>28</v>
      </c>
    </row>
    <row r="411" spans="9:88" x14ac:dyDescent="0.25"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 s="114">
        <f t="shared" si="163"/>
        <v>5</v>
      </c>
      <c r="CB411" s="114">
        <f t="shared" si="164"/>
        <v>0</v>
      </c>
      <c r="CC411" s="114">
        <f t="shared" si="164"/>
        <v>0</v>
      </c>
      <c r="CD411" s="114">
        <f t="shared" si="164"/>
        <v>0</v>
      </c>
      <c r="CE411"/>
      <c r="CF411" s="114">
        <v>50</v>
      </c>
      <c r="CG411" s="113">
        <v>29</v>
      </c>
      <c r="CH411" s="113">
        <f t="shared" si="162"/>
        <v>30</v>
      </c>
      <c r="CI411" s="113">
        <f t="shared" si="162"/>
        <v>31</v>
      </c>
      <c r="CJ411" s="113">
        <f t="shared" si="162"/>
        <v>32</v>
      </c>
    </row>
    <row r="412" spans="9:88" x14ac:dyDescent="0.25"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 s="114">
        <f t="shared" si="163"/>
        <v>5</v>
      </c>
      <c r="CB412" s="114">
        <f t="shared" si="164"/>
        <v>0</v>
      </c>
      <c r="CC412" s="114">
        <f t="shared" si="164"/>
        <v>0</v>
      </c>
      <c r="CD412" s="114">
        <f t="shared" si="164"/>
        <v>0</v>
      </c>
      <c r="CE412"/>
      <c r="CF412" s="114">
        <v>51</v>
      </c>
      <c r="CG412" s="113">
        <v>1</v>
      </c>
      <c r="CH412" s="113">
        <f t="shared" si="162"/>
        <v>2</v>
      </c>
      <c r="CI412" s="113">
        <f t="shared" si="162"/>
        <v>3</v>
      </c>
      <c r="CJ412" s="113">
        <f t="shared" si="162"/>
        <v>4</v>
      </c>
    </row>
    <row r="413" spans="9:88" x14ac:dyDescent="0.25"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 s="114">
        <f t="shared" si="163"/>
        <v>5</v>
      </c>
      <c r="CB413" s="114">
        <f t="shared" si="164"/>
        <v>0</v>
      </c>
      <c r="CC413" s="114">
        <f t="shared" si="164"/>
        <v>0</v>
      </c>
      <c r="CD413" s="114">
        <f t="shared" si="164"/>
        <v>0</v>
      </c>
      <c r="CE413"/>
      <c r="CF413" s="114">
        <v>51</v>
      </c>
      <c r="CG413" s="113">
        <v>5</v>
      </c>
      <c r="CH413" s="113">
        <f t="shared" si="162"/>
        <v>6</v>
      </c>
      <c r="CI413" s="113">
        <f t="shared" si="162"/>
        <v>7</v>
      </c>
      <c r="CJ413" s="113">
        <f t="shared" si="162"/>
        <v>8</v>
      </c>
    </row>
    <row r="414" spans="9:88" x14ac:dyDescent="0.25"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 s="114">
        <f t="shared" si="163"/>
        <v>5</v>
      </c>
      <c r="CB414" s="114">
        <f t="shared" si="164"/>
        <v>0</v>
      </c>
      <c r="CC414" s="114">
        <f t="shared" si="164"/>
        <v>0</v>
      </c>
      <c r="CD414" s="114">
        <f t="shared" si="164"/>
        <v>0</v>
      </c>
      <c r="CE414"/>
      <c r="CF414" s="114">
        <v>51</v>
      </c>
      <c r="CG414" s="113">
        <v>9</v>
      </c>
      <c r="CH414" s="113">
        <f t="shared" si="162"/>
        <v>10</v>
      </c>
      <c r="CI414" s="113">
        <f t="shared" si="162"/>
        <v>11</v>
      </c>
      <c r="CJ414" s="113">
        <f t="shared" si="162"/>
        <v>12</v>
      </c>
    </row>
    <row r="415" spans="9:88" x14ac:dyDescent="0.25"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 s="114">
        <f t="shared" si="163"/>
        <v>5</v>
      </c>
      <c r="CB415" s="114">
        <f t="shared" si="164"/>
        <v>0</v>
      </c>
      <c r="CC415" s="114">
        <f t="shared" si="164"/>
        <v>0</v>
      </c>
      <c r="CD415" s="114">
        <f t="shared" si="164"/>
        <v>0</v>
      </c>
      <c r="CE415"/>
      <c r="CF415" s="114">
        <v>51</v>
      </c>
      <c r="CG415" s="113">
        <v>13</v>
      </c>
      <c r="CH415" s="113">
        <f t="shared" si="162"/>
        <v>14</v>
      </c>
      <c r="CI415" s="113">
        <f t="shared" si="162"/>
        <v>15</v>
      </c>
      <c r="CJ415" s="113">
        <f t="shared" si="162"/>
        <v>16</v>
      </c>
    </row>
    <row r="416" spans="9:88" x14ac:dyDescent="0.25"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 s="114">
        <f t="shared" si="163"/>
        <v>5</v>
      </c>
      <c r="CB416" s="114">
        <f t="shared" si="164"/>
        <v>0</v>
      </c>
      <c r="CC416" s="114">
        <f t="shared" si="164"/>
        <v>0</v>
      </c>
      <c r="CD416" s="114">
        <f t="shared" si="164"/>
        <v>0</v>
      </c>
      <c r="CE416"/>
      <c r="CF416" s="114">
        <v>51</v>
      </c>
      <c r="CG416" s="113">
        <v>17</v>
      </c>
      <c r="CH416" s="113">
        <f t="shared" si="162"/>
        <v>18</v>
      </c>
      <c r="CI416" s="113">
        <f t="shared" si="162"/>
        <v>19</v>
      </c>
      <c r="CJ416" s="113">
        <f t="shared" si="162"/>
        <v>20</v>
      </c>
    </row>
    <row r="417" spans="9:88" x14ac:dyDescent="0.25"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 s="114">
        <f t="shared" si="163"/>
        <v>5</v>
      </c>
      <c r="CB417" s="114">
        <f t="shared" si="164"/>
        <v>0</v>
      </c>
      <c r="CC417" s="114">
        <f t="shared" si="164"/>
        <v>0</v>
      </c>
      <c r="CD417" s="114">
        <f t="shared" si="164"/>
        <v>0</v>
      </c>
      <c r="CE417"/>
      <c r="CF417" s="114">
        <v>51</v>
      </c>
      <c r="CG417" s="113">
        <v>21</v>
      </c>
      <c r="CH417" s="113">
        <f t="shared" si="162"/>
        <v>22</v>
      </c>
      <c r="CI417" s="113">
        <f t="shared" si="162"/>
        <v>23</v>
      </c>
      <c r="CJ417" s="113">
        <f t="shared" si="162"/>
        <v>24</v>
      </c>
    </row>
    <row r="418" spans="9:88" x14ac:dyDescent="0.25"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 s="114">
        <f t="shared" si="163"/>
        <v>5</v>
      </c>
      <c r="CB418" s="114">
        <f t="shared" si="164"/>
        <v>0</v>
      </c>
      <c r="CC418" s="114">
        <f t="shared" si="164"/>
        <v>0</v>
      </c>
      <c r="CD418" s="114">
        <f t="shared" si="164"/>
        <v>0</v>
      </c>
      <c r="CE418"/>
      <c r="CF418" s="114">
        <v>51</v>
      </c>
      <c r="CG418" s="113">
        <v>25</v>
      </c>
      <c r="CH418" s="113">
        <f t="shared" si="162"/>
        <v>26</v>
      </c>
      <c r="CI418" s="113">
        <f t="shared" si="162"/>
        <v>27</v>
      </c>
      <c r="CJ418" s="113">
        <f t="shared" si="162"/>
        <v>28</v>
      </c>
    </row>
    <row r="419" spans="9:88" x14ac:dyDescent="0.25"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 s="114">
        <f t="shared" si="163"/>
        <v>5</v>
      </c>
      <c r="CB419" s="114">
        <f t="shared" si="164"/>
        <v>0</v>
      </c>
      <c r="CC419" s="114">
        <f t="shared" si="164"/>
        <v>0</v>
      </c>
      <c r="CD419" s="114">
        <f t="shared" si="164"/>
        <v>0</v>
      </c>
      <c r="CE419"/>
      <c r="CF419" s="114">
        <v>51</v>
      </c>
      <c r="CG419" s="113">
        <v>29</v>
      </c>
      <c r="CH419" s="113">
        <f t="shared" si="162"/>
        <v>30</v>
      </c>
      <c r="CI419" s="113">
        <f t="shared" si="162"/>
        <v>31</v>
      </c>
      <c r="CJ419" s="113">
        <f t="shared" si="162"/>
        <v>32</v>
      </c>
    </row>
    <row r="420" spans="9:88" x14ac:dyDescent="0.25"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 s="114">
        <f t="shared" si="163"/>
        <v>5</v>
      </c>
      <c r="CB420" s="114">
        <f t="shared" si="164"/>
        <v>0</v>
      </c>
      <c r="CC420" s="114">
        <f t="shared" si="164"/>
        <v>0</v>
      </c>
      <c r="CD420" s="114">
        <f t="shared" si="164"/>
        <v>0</v>
      </c>
      <c r="CE420"/>
      <c r="CF420" s="114">
        <v>52</v>
      </c>
      <c r="CG420" s="113">
        <v>1</v>
      </c>
      <c r="CH420" s="113">
        <f t="shared" si="162"/>
        <v>2</v>
      </c>
      <c r="CI420" s="113">
        <f t="shared" si="162"/>
        <v>3</v>
      </c>
      <c r="CJ420" s="113">
        <f t="shared" si="162"/>
        <v>4</v>
      </c>
    </row>
    <row r="421" spans="9:88" x14ac:dyDescent="0.25"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 s="114">
        <f t="shared" si="163"/>
        <v>5</v>
      </c>
      <c r="CB421" s="114">
        <f t="shared" si="164"/>
        <v>0</v>
      </c>
      <c r="CC421" s="114">
        <f t="shared" si="164"/>
        <v>0</v>
      </c>
      <c r="CD421" s="114">
        <f t="shared" si="164"/>
        <v>0</v>
      </c>
      <c r="CE421"/>
      <c r="CF421" s="114">
        <v>52</v>
      </c>
      <c r="CG421" s="113">
        <v>5</v>
      </c>
      <c r="CH421" s="113">
        <f t="shared" si="162"/>
        <v>6</v>
      </c>
      <c r="CI421" s="113">
        <f t="shared" si="162"/>
        <v>7</v>
      </c>
      <c r="CJ421" s="113">
        <f t="shared" si="162"/>
        <v>8</v>
      </c>
    </row>
    <row r="422" spans="9:88" x14ac:dyDescent="0.25"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 s="114">
        <f t="shared" si="163"/>
        <v>5</v>
      </c>
      <c r="CB422" s="114">
        <f t="shared" si="164"/>
        <v>0</v>
      </c>
      <c r="CC422" s="114">
        <f t="shared" si="164"/>
        <v>0</v>
      </c>
      <c r="CD422" s="114">
        <f t="shared" si="164"/>
        <v>0</v>
      </c>
      <c r="CE422"/>
      <c r="CF422" s="114">
        <v>52</v>
      </c>
      <c r="CG422" s="113">
        <v>9</v>
      </c>
      <c r="CH422" s="113">
        <f t="shared" si="162"/>
        <v>10</v>
      </c>
      <c r="CI422" s="113">
        <f t="shared" si="162"/>
        <v>11</v>
      </c>
      <c r="CJ422" s="113">
        <f t="shared" si="162"/>
        <v>12</v>
      </c>
    </row>
    <row r="423" spans="9:88" x14ac:dyDescent="0.25"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 s="114">
        <f t="shared" si="163"/>
        <v>5</v>
      </c>
      <c r="CB423" s="114">
        <f t="shared" si="164"/>
        <v>0</v>
      </c>
      <c r="CC423" s="114">
        <f t="shared" si="164"/>
        <v>0</v>
      </c>
      <c r="CD423" s="114">
        <f t="shared" si="164"/>
        <v>0</v>
      </c>
      <c r="CE423"/>
      <c r="CF423" s="114">
        <v>52</v>
      </c>
      <c r="CG423" s="113">
        <v>13</v>
      </c>
      <c r="CH423" s="113">
        <f t="shared" si="162"/>
        <v>14</v>
      </c>
      <c r="CI423" s="113">
        <f t="shared" si="162"/>
        <v>15</v>
      </c>
      <c r="CJ423" s="113">
        <f t="shared" si="162"/>
        <v>16</v>
      </c>
    </row>
    <row r="424" spans="9:88" x14ac:dyDescent="0.25"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 s="114">
        <f t="shared" si="163"/>
        <v>5</v>
      </c>
      <c r="CB424" s="114">
        <f t="shared" si="164"/>
        <v>0</v>
      </c>
      <c r="CC424" s="114">
        <f t="shared" si="164"/>
        <v>0</v>
      </c>
      <c r="CD424" s="114">
        <f t="shared" si="164"/>
        <v>0</v>
      </c>
      <c r="CE424"/>
      <c r="CF424" s="114">
        <v>52</v>
      </c>
      <c r="CG424" s="113">
        <v>17</v>
      </c>
      <c r="CH424" s="113">
        <f t="shared" si="162"/>
        <v>18</v>
      </c>
      <c r="CI424" s="113">
        <f t="shared" si="162"/>
        <v>19</v>
      </c>
      <c r="CJ424" s="113">
        <f t="shared" si="162"/>
        <v>20</v>
      </c>
    </row>
    <row r="425" spans="9:88" x14ac:dyDescent="0.25"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 s="114">
        <f t="shared" si="163"/>
        <v>5</v>
      </c>
      <c r="CB425" s="114">
        <f t="shared" si="164"/>
        <v>0</v>
      </c>
      <c r="CC425" s="114">
        <f t="shared" si="164"/>
        <v>0</v>
      </c>
      <c r="CD425" s="114">
        <f t="shared" si="164"/>
        <v>0</v>
      </c>
      <c r="CE425"/>
      <c r="CF425" s="114">
        <v>52</v>
      </c>
      <c r="CG425" s="113">
        <v>21</v>
      </c>
      <c r="CH425" s="113">
        <f t="shared" si="162"/>
        <v>22</v>
      </c>
      <c r="CI425" s="113">
        <f t="shared" si="162"/>
        <v>23</v>
      </c>
      <c r="CJ425" s="113">
        <f t="shared" si="162"/>
        <v>24</v>
      </c>
    </row>
    <row r="426" spans="9:88" x14ac:dyDescent="0.25"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 s="114">
        <f t="shared" si="163"/>
        <v>5</v>
      </c>
      <c r="CB426" s="114">
        <f t="shared" si="164"/>
        <v>0</v>
      </c>
      <c r="CC426" s="114">
        <f t="shared" si="164"/>
        <v>0</v>
      </c>
      <c r="CD426" s="114">
        <f t="shared" si="164"/>
        <v>0</v>
      </c>
      <c r="CE426"/>
      <c r="CF426" s="114">
        <v>52</v>
      </c>
      <c r="CG426" s="113">
        <v>25</v>
      </c>
      <c r="CH426" s="113">
        <f t="shared" si="162"/>
        <v>26</v>
      </c>
      <c r="CI426" s="113">
        <f t="shared" si="162"/>
        <v>27</v>
      </c>
      <c r="CJ426" s="113">
        <f t="shared" si="162"/>
        <v>28</v>
      </c>
    </row>
    <row r="427" spans="9:88" x14ac:dyDescent="0.25"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 s="114">
        <f t="shared" si="163"/>
        <v>5</v>
      </c>
      <c r="CB427" s="114">
        <f t="shared" si="164"/>
        <v>0</v>
      </c>
      <c r="CC427" s="114">
        <f t="shared" si="164"/>
        <v>0</v>
      </c>
      <c r="CD427" s="114">
        <f t="shared" si="164"/>
        <v>0</v>
      </c>
      <c r="CE427"/>
      <c r="CF427" s="114">
        <v>52</v>
      </c>
      <c r="CG427" s="113">
        <v>29</v>
      </c>
      <c r="CH427" s="113">
        <f t="shared" si="162"/>
        <v>30</v>
      </c>
      <c r="CI427" s="113">
        <f t="shared" si="162"/>
        <v>31</v>
      </c>
      <c r="CJ427" s="113">
        <f t="shared" si="162"/>
        <v>32</v>
      </c>
    </row>
    <row r="428" spans="9:88" x14ac:dyDescent="0.25"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 s="114">
        <f t="shared" si="163"/>
        <v>5</v>
      </c>
      <c r="CB428" s="114">
        <f t="shared" si="164"/>
        <v>0</v>
      </c>
      <c r="CC428" s="114">
        <f t="shared" si="164"/>
        <v>0</v>
      </c>
      <c r="CD428" s="114">
        <f t="shared" si="164"/>
        <v>0</v>
      </c>
      <c r="CE428"/>
      <c r="CF428" s="114">
        <v>53</v>
      </c>
      <c r="CG428" s="113">
        <v>1</v>
      </c>
      <c r="CH428" s="113">
        <f t="shared" si="162"/>
        <v>2</v>
      </c>
      <c r="CI428" s="113">
        <f t="shared" si="162"/>
        <v>3</v>
      </c>
      <c r="CJ428" s="113">
        <f t="shared" si="162"/>
        <v>4</v>
      </c>
    </row>
    <row r="429" spans="9:88" x14ac:dyDescent="0.25"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 s="114">
        <f t="shared" si="163"/>
        <v>5</v>
      </c>
      <c r="CB429" s="114">
        <f t="shared" si="164"/>
        <v>0</v>
      </c>
      <c r="CC429" s="114">
        <f t="shared" si="164"/>
        <v>0</v>
      </c>
      <c r="CD429" s="114">
        <f t="shared" si="164"/>
        <v>0</v>
      </c>
      <c r="CE429"/>
      <c r="CF429" s="114">
        <v>53</v>
      </c>
      <c r="CG429" s="113">
        <v>5</v>
      </c>
      <c r="CH429" s="113">
        <f t="shared" si="162"/>
        <v>6</v>
      </c>
      <c r="CI429" s="113">
        <f t="shared" si="162"/>
        <v>7</v>
      </c>
      <c r="CJ429" s="113">
        <f t="shared" si="162"/>
        <v>8</v>
      </c>
    </row>
    <row r="430" spans="9:88" x14ac:dyDescent="0.25"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 s="114">
        <f t="shared" si="163"/>
        <v>5</v>
      </c>
      <c r="CB430" s="114">
        <f t="shared" si="164"/>
        <v>0</v>
      </c>
      <c r="CC430" s="114">
        <f t="shared" si="164"/>
        <v>0</v>
      </c>
      <c r="CD430" s="114">
        <f t="shared" si="164"/>
        <v>0</v>
      </c>
      <c r="CE430"/>
      <c r="CF430" s="114">
        <v>53</v>
      </c>
      <c r="CG430" s="113">
        <v>9</v>
      </c>
      <c r="CH430" s="113">
        <f t="shared" si="162"/>
        <v>10</v>
      </c>
      <c r="CI430" s="113">
        <f t="shared" si="162"/>
        <v>11</v>
      </c>
      <c r="CJ430" s="113">
        <f t="shared" si="162"/>
        <v>12</v>
      </c>
    </row>
    <row r="431" spans="9:88" x14ac:dyDescent="0.25"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 s="114">
        <f t="shared" si="163"/>
        <v>5</v>
      </c>
      <c r="CB431" s="114">
        <f t="shared" si="164"/>
        <v>0</v>
      </c>
      <c r="CC431" s="114">
        <f t="shared" si="164"/>
        <v>0</v>
      </c>
      <c r="CD431" s="114">
        <f t="shared" si="164"/>
        <v>0</v>
      </c>
      <c r="CE431"/>
      <c r="CF431" s="114">
        <v>53</v>
      </c>
      <c r="CG431" s="113">
        <v>13</v>
      </c>
      <c r="CH431" s="113">
        <f t="shared" si="162"/>
        <v>14</v>
      </c>
      <c r="CI431" s="113">
        <f t="shared" si="162"/>
        <v>15</v>
      </c>
      <c r="CJ431" s="113">
        <f t="shared" si="162"/>
        <v>16</v>
      </c>
    </row>
    <row r="432" spans="9:88" x14ac:dyDescent="0.25"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 s="114">
        <f t="shared" si="163"/>
        <v>5</v>
      </c>
      <c r="CB432" s="114">
        <f t="shared" si="164"/>
        <v>0</v>
      </c>
      <c r="CC432" s="114">
        <f t="shared" si="164"/>
        <v>0</v>
      </c>
      <c r="CD432" s="114">
        <f t="shared" si="164"/>
        <v>0</v>
      </c>
      <c r="CE432"/>
      <c r="CF432" s="114">
        <v>53</v>
      </c>
      <c r="CG432" s="113">
        <v>17</v>
      </c>
      <c r="CH432" s="113">
        <f t="shared" si="162"/>
        <v>18</v>
      </c>
      <c r="CI432" s="113">
        <f t="shared" si="162"/>
        <v>19</v>
      </c>
      <c r="CJ432" s="113">
        <f t="shared" si="162"/>
        <v>20</v>
      </c>
    </row>
    <row r="433" spans="9:88" x14ac:dyDescent="0.25"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 s="114">
        <f t="shared" si="163"/>
        <v>5</v>
      </c>
      <c r="CB433" s="114">
        <f t="shared" si="164"/>
        <v>0</v>
      </c>
      <c r="CC433" s="114">
        <f t="shared" si="164"/>
        <v>0</v>
      </c>
      <c r="CD433" s="114">
        <f t="shared" si="164"/>
        <v>0</v>
      </c>
      <c r="CE433"/>
      <c r="CF433" s="114">
        <v>53</v>
      </c>
      <c r="CG433" s="113">
        <v>21</v>
      </c>
      <c r="CH433" s="113">
        <f t="shared" si="162"/>
        <v>22</v>
      </c>
      <c r="CI433" s="113">
        <f t="shared" si="162"/>
        <v>23</v>
      </c>
      <c r="CJ433" s="113">
        <f t="shared" si="162"/>
        <v>24</v>
      </c>
    </row>
    <row r="434" spans="9:88" x14ac:dyDescent="0.25"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 s="114">
        <f t="shared" si="163"/>
        <v>5</v>
      </c>
      <c r="CB434" s="114">
        <f t="shared" si="164"/>
        <v>0</v>
      </c>
      <c r="CC434" s="114">
        <f t="shared" si="164"/>
        <v>0</v>
      </c>
      <c r="CD434" s="114">
        <f t="shared" si="164"/>
        <v>0</v>
      </c>
      <c r="CE434"/>
      <c r="CF434" s="114">
        <v>53</v>
      </c>
      <c r="CG434" s="113">
        <v>25</v>
      </c>
      <c r="CH434" s="113">
        <f t="shared" si="162"/>
        <v>26</v>
      </c>
      <c r="CI434" s="113">
        <f t="shared" si="162"/>
        <v>27</v>
      </c>
      <c r="CJ434" s="113">
        <f t="shared" si="162"/>
        <v>28</v>
      </c>
    </row>
    <row r="435" spans="9:88" x14ac:dyDescent="0.25"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 s="114">
        <f t="shared" si="163"/>
        <v>5</v>
      </c>
      <c r="CB435" s="114">
        <f t="shared" si="164"/>
        <v>0</v>
      </c>
      <c r="CC435" s="114">
        <f t="shared" si="164"/>
        <v>0</v>
      </c>
      <c r="CD435" s="114">
        <f t="shared" si="164"/>
        <v>0</v>
      </c>
      <c r="CE435"/>
      <c r="CF435" s="114">
        <v>53</v>
      </c>
      <c r="CG435" s="113">
        <v>29</v>
      </c>
      <c r="CH435" s="113">
        <f t="shared" si="162"/>
        <v>30</v>
      </c>
      <c r="CI435" s="113">
        <f t="shared" si="162"/>
        <v>31</v>
      </c>
      <c r="CJ435" s="113">
        <f t="shared" si="162"/>
        <v>32</v>
      </c>
    </row>
    <row r="436" spans="9:88" x14ac:dyDescent="0.25"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 s="114">
        <f t="shared" si="163"/>
        <v>5</v>
      </c>
      <c r="CB436" s="114">
        <f t="shared" si="164"/>
        <v>0</v>
      </c>
      <c r="CC436" s="114">
        <f t="shared" si="164"/>
        <v>0</v>
      </c>
      <c r="CD436" s="114">
        <f t="shared" si="164"/>
        <v>0</v>
      </c>
      <c r="CE436"/>
      <c r="CF436" s="114">
        <v>54</v>
      </c>
      <c r="CG436" s="113">
        <v>1</v>
      </c>
      <c r="CH436" s="113">
        <f t="shared" si="162"/>
        <v>2</v>
      </c>
      <c r="CI436" s="113">
        <f t="shared" si="162"/>
        <v>3</v>
      </c>
      <c r="CJ436" s="113">
        <f t="shared" si="162"/>
        <v>4</v>
      </c>
    </row>
    <row r="437" spans="9:88" x14ac:dyDescent="0.25"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 s="114">
        <f t="shared" si="163"/>
        <v>5</v>
      </c>
      <c r="CB437" s="114">
        <f t="shared" si="164"/>
        <v>0</v>
      </c>
      <c r="CC437" s="114">
        <f t="shared" si="164"/>
        <v>0</v>
      </c>
      <c r="CD437" s="114">
        <f t="shared" si="164"/>
        <v>0</v>
      </c>
      <c r="CE437"/>
      <c r="CF437" s="114">
        <v>54</v>
      </c>
      <c r="CG437" s="113">
        <v>5</v>
      </c>
      <c r="CH437" s="113">
        <f t="shared" si="162"/>
        <v>6</v>
      </c>
      <c r="CI437" s="113">
        <f t="shared" si="162"/>
        <v>7</v>
      </c>
      <c r="CJ437" s="113">
        <f t="shared" si="162"/>
        <v>8</v>
      </c>
    </row>
    <row r="438" spans="9:88" x14ac:dyDescent="0.25"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 s="114">
        <f t="shared" si="163"/>
        <v>5</v>
      </c>
      <c r="CB438" s="114">
        <f t="shared" si="164"/>
        <v>0</v>
      </c>
      <c r="CC438" s="114">
        <f t="shared" si="164"/>
        <v>0</v>
      </c>
      <c r="CD438" s="114">
        <f t="shared" si="164"/>
        <v>0</v>
      </c>
      <c r="CE438"/>
      <c r="CF438" s="114">
        <v>54</v>
      </c>
      <c r="CG438" s="113">
        <v>9</v>
      </c>
      <c r="CH438" s="113">
        <f t="shared" si="162"/>
        <v>10</v>
      </c>
      <c r="CI438" s="113">
        <f t="shared" si="162"/>
        <v>11</v>
      </c>
      <c r="CJ438" s="113">
        <f t="shared" si="162"/>
        <v>12</v>
      </c>
    </row>
    <row r="439" spans="9:88" x14ac:dyDescent="0.25"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 s="114">
        <f t="shared" si="163"/>
        <v>5</v>
      </c>
      <c r="CB439" s="114">
        <f t="shared" si="164"/>
        <v>0</v>
      </c>
      <c r="CC439" s="114">
        <f t="shared" si="164"/>
        <v>0</v>
      </c>
      <c r="CD439" s="114">
        <f t="shared" si="164"/>
        <v>0</v>
      </c>
      <c r="CE439"/>
      <c r="CF439" s="114">
        <v>54</v>
      </c>
      <c r="CG439" s="113">
        <v>13</v>
      </c>
      <c r="CH439" s="113">
        <f t="shared" si="162"/>
        <v>14</v>
      </c>
      <c r="CI439" s="113">
        <f t="shared" si="162"/>
        <v>15</v>
      </c>
      <c r="CJ439" s="113">
        <f t="shared" si="162"/>
        <v>16</v>
      </c>
    </row>
    <row r="440" spans="9:88" x14ac:dyDescent="0.25"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 s="114">
        <f t="shared" si="163"/>
        <v>5</v>
      </c>
      <c r="CB440" s="114">
        <f t="shared" si="164"/>
        <v>0</v>
      </c>
      <c r="CC440" s="114">
        <f t="shared" si="164"/>
        <v>0</v>
      </c>
      <c r="CD440" s="114">
        <f t="shared" si="164"/>
        <v>0</v>
      </c>
      <c r="CE440"/>
      <c r="CF440" s="114">
        <v>54</v>
      </c>
      <c r="CG440" s="113">
        <v>17</v>
      </c>
      <c r="CH440" s="113">
        <f t="shared" si="162"/>
        <v>18</v>
      </c>
      <c r="CI440" s="113">
        <f t="shared" si="162"/>
        <v>19</v>
      </c>
      <c r="CJ440" s="113">
        <f t="shared" si="162"/>
        <v>20</v>
      </c>
    </row>
    <row r="441" spans="9:88" x14ac:dyDescent="0.25"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 s="114">
        <f t="shared" si="163"/>
        <v>5</v>
      </c>
      <c r="CB441" s="114">
        <f t="shared" si="164"/>
        <v>0</v>
      </c>
      <c r="CC441" s="114">
        <f t="shared" si="164"/>
        <v>0</v>
      </c>
      <c r="CD441" s="114">
        <f t="shared" si="164"/>
        <v>0</v>
      </c>
      <c r="CE441"/>
      <c r="CF441" s="114">
        <v>54</v>
      </c>
      <c r="CG441" s="113">
        <v>21</v>
      </c>
      <c r="CH441" s="113">
        <f t="shared" si="162"/>
        <v>22</v>
      </c>
      <c r="CI441" s="113">
        <f t="shared" si="162"/>
        <v>23</v>
      </c>
      <c r="CJ441" s="113">
        <f t="shared" si="162"/>
        <v>24</v>
      </c>
    </row>
    <row r="442" spans="9:88" x14ac:dyDescent="0.25"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 s="114">
        <f t="shared" si="163"/>
        <v>5</v>
      </c>
      <c r="CB442" s="114">
        <f t="shared" si="164"/>
        <v>0</v>
      </c>
      <c r="CC442" s="114">
        <f t="shared" si="164"/>
        <v>0</v>
      </c>
      <c r="CD442" s="114">
        <f t="shared" si="164"/>
        <v>0</v>
      </c>
      <c r="CE442"/>
      <c r="CF442" s="114">
        <v>54</v>
      </c>
      <c r="CG442" s="113">
        <v>25</v>
      </c>
      <c r="CH442" s="113">
        <f t="shared" si="162"/>
        <v>26</v>
      </c>
      <c r="CI442" s="113">
        <f t="shared" si="162"/>
        <v>27</v>
      </c>
      <c r="CJ442" s="113">
        <f t="shared" si="162"/>
        <v>28</v>
      </c>
    </row>
    <row r="443" spans="9:88" x14ac:dyDescent="0.25"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 s="114">
        <f t="shared" si="163"/>
        <v>5</v>
      </c>
      <c r="CB443" s="114">
        <f t="shared" si="164"/>
        <v>0</v>
      </c>
      <c r="CC443" s="114">
        <f t="shared" si="164"/>
        <v>0</v>
      </c>
      <c r="CD443" s="114">
        <f t="shared" si="164"/>
        <v>0</v>
      </c>
      <c r="CE443"/>
      <c r="CF443" s="114">
        <v>54</v>
      </c>
      <c r="CG443" s="113">
        <v>29</v>
      </c>
      <c r="CH443" s="113">
        <f t="shared" si="162"/>
        <v>30</v>
      </c>
      <c r="CI443" s="113">
        <f t="shared" si="162"/>
        <v>31</v>
      </c>
      <c r="CJ443" s="113">
        <f t="shared" si="162"/>
        <v>32</v>
      </c>
    </row>
    <row r="444" spans="9:88" x14ac:dyDescent="0.25"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 s="114">
        <f t="shared" si="163"/>
        <v>5</v>
      </c>
      <c r="CB444" s="114">
        <f t="shared" si="164"/>
        <v>0</v>
      </c>
      <c r="CC444" s="114">
        <f t="shared" si="164"/>
        <v>0</v>
      </c>
      <c r="CD444" s="114">
        <f t="shared" si="164"/>
        <v>0</v>
      </c>
      <c r="CE444"/>
      <c r="CF444" s="114">
        <v>55</v>
      </c>
      <c r="CG444" s="113">
        <v>1</v>
      </c>
      <c r="CH444" s="113">
        <f t="shared" si="162"/>
        <v>2</v>
      </c>
      <c r="CI444" s="113">
        <f t="shared" si="162"/>
        <v>3</v>
      </c>
      <c r="CJ444" s="113">
        <f t="shared" si="162"/>
        <v>4</v>
      </c>
    </row>
    <row r="445" spans="9:88" x14ac:dyDescent="0.25"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 s="114">
        <f t="shared" si="163"/>
        <v>5</v>
      </c>
      <c r="CB445" s="114">
        <f t="shared" si="164"/>
        <v>0</v>
      </c>
      <c r="CC445" s="114">
        <f t="shared" si="164"/>
        <v>0</v>
      </c>
      <c r="CD445" s="114">
        <f t="shared" si="164"/>
        <v>0</v>
      </c>
      <c r="CE445"/>
      <c r="CF445" s="114">
        <v>55</v>
      </c>
      <c r="CG445" s="113">
        <v>5</v>
      </c>
      <c r="CH445" s="113">
        <f t="shared" si="162"/>
        <v>6</v>
      </c>
      <c r="CI445" s="113">
        <f t="shared" si="162"/>
        <v>7</v>
      </c>
      <c r="CJ445" s="113">
        <f t="shared" si="162"/>
        <v>8</v>
      </c>
    </row>
    <row r="446" spans="9:88" x14ac:dyDescent="0.25"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 s="114">
        <f t="shared" si="163"/>
        <v>5</v>
      </c>
      <c r="CB446" s="114">
        <f t="shared" si="164"/>
        <v>0</v>
      </c>
      <c r="CC446" s="114">
        <f t="shared" si="164"/>
        <v>0</v>
      </c>
      <c r="CD446" s="114">
        <f t="shared" si="164"/>
        <v>0</v>
      </c>
      <c r="CE446"/>
      <c r="CF446" s="114">
        <v>55</v>
      </c>
      <c r="CG446" s="113">
        <v>9</v>
      </c>
      <c r="CH446" s="113">
        <f t="shared" si="162"/>
        <v>10</v>
      </c>
      <c r="CI446" s="113">
        <f t="shared" si="162"/>
        <v>11</v>
      </c>
      <c r="CJ446" s="113">
        <f t="shared" si="162"/>
        <v>12</v>
      </c>
    </row>
    <row r="447" spans="9:88" x14ac:dyDescent="0.25"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 s="114">
        <f t="shared" si="163"/>
        <v>5</v>
      </c>
      <c r="CB447" s="114">
        <f t="shared" si="164"/>
        <v>0</v>
      </c>
      <c r="CC447" s="114">
        <f t="shared" si="164"/>
        <v>0</v>
      </c>
      <c r="CD447" s="114">
        <f t="shared" si="164"/>
        <v>0</v>
      </c>
      <c r="CE447"/>
      <c r="CF447" s="114">
        <v>55</v>
      </c>
      <c r="CG447" s="113">
        <v>13</v>
      </c>
      <c r="CH447" s="113">
        <f t="shared" si="162"/>
        <v>14</v>
      </c>
      <c r="CI447" s="113">
        <f t="shared" si="162"/>
        <v>15</v>
      </c>
      <c r="CJ447" s="113">
        <f t="shared" si="162"/>
        <v>16</v>
      </c>
    </row>
    <row r="448" spans="9:88" x14ac:dyDescent="0.25"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 s="114">
        <f t="shared" si="163"/>
        <v>5</v>
      </c>
      <c r="CB448" s="114">
        <f t="shared" si="164"/>
        <v>0</v>
      </c>
      <c r="CC448" s="114">
        <f t="shared" si="164"/>
        <v>0</v>
      </c>
      <c r="CD448" s="114">
        <f t="shared" si="164"/>
        <v>0</v>
      </c>
      <c r="CE448"/>
      <c r="CF448" s="114">
        <v>55</v>
      </c>
      <c r="CG448" s="113">
        <v>17</v>
      </c>
      <c r="CH448" s="113">
        <f t="shared" si="162"/>
        <v>18</v>
      </c>
      <c r="CI448" s="113">
        <f t="shared" si="162"/>
        <v>19</v>
      </c>
      <c r="CJ448" s="113">
        <f t="shared" si="162"/>
        <v>20</v>
      </c>
    </row>
    <row r="449" spans="9:88" x14ac:dyDescent="0.25"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 s="114">
        <f t="shared" si="163"/>
        <v>5</v>
      </c>
      <c r="CB449" s="114">
        <f t="shared" si="164"/>
        <v>0</v>
      </c>
      <c r="CC449" s="114">
        <f t="shared" si="164"/>
        <v>0</v>
      </c>
      <c r="CD449" s="114">
        <f t="shared" si="164"/>
        <v>0</v>
      </c>
      <c r="CE449"/>
      <c r="CF449" s="114">
        <v>55</v>
      </c>
      <c r="CG449" s="113">
        <v>21</v>
      </c>
      <c r="CH449" s="113">
        <f t="shared" si="162"/>
        <v>22</v>
      </c>
      <c r="CI449" s="113">
        <f t="shared" si="162"/>
        <v>23</v>
      </c>
      <c r="CJ449" s="113">
        <f t="shared" si="162"/>
        <v>24</v>
      </c>
    </row>
    <row r="450" spans="9:88" x14ac:dyDescent="0.25"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 s="114">
        <f t="shared" si="163"/>
        <v>5</v>
      </c>
      <c r="CB450" s="114">
        <f t="shared" si="164"/>
        <v>0</v>
      </c>
      <c r="CC450" s="114">
        <f t="shared" si="164"/>
        <v>0</v>
      </c>
      <c r="CD450" s="114">
        <f t="shared" si="164"/>
        <v>0</v>
      </c>
      <c r="CE450"/>
      <c r="CF450" s="114">
        <v>55</v>
      </c>
      <c r="CG450" s="113">
        <v>25</v>
      </c>
      <c r="CH450" s="113">
        <f t="shared" ref="CH450:CJ513" si="165">CG450+1</f>
        <v>26</v>
      </c>
      <c r="CI450" s="113">
        <f t="shared" si="165"/>
        <v>27</v>
      </c>
      <c r="CJ450" s="113">
        <f t="shared" si="165"/>
        <v>28</v>
      </c>
    </row>
    <row r="451" spans="9:88" x14ac:dyDescent="0.25"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 s="114">
        <f t="shared" si="163"/>
        <v>5</v>
      </c>
      <c r="CB451" s="114">
        <f t="shared" si="164"/>
        <v>0</v>
      </c>
      <c r="CC451" s="114">
        <f t="shared" si="164"/>
        <v>0</v>
      </c>
      <c r="CD451" s="114">
        <f t="shared" si="164"/>
        <v>0</v>
      </c>
      <c r="CE451"/>
      <c r="CF451" s="114">
        <v>55</v>
      </c>
      <c r="CG451" s="113">
        <v>29</v>
      </c>
      <c r="CH451" s="113">
        <f t="shared" si="165"/>
        <v>30</v>
      </c>
      <c r="CI451" s="113">
        <f t="shared" si="165"/>
        <v>31</v>
      </c>
      <c r="CJ451" s="113">
        <f t="shared" si="165"/>
        <v>32</v>
      </c>
    </row>
    <row r="452" spans="9:88" x14ac:dyDescent="0.25"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 s="114">
        <f t="shared" si="163"/>
        <v>5</v>
      </c>
      <c r="CB452" s="114">
        <f t="shared" si="164"/>
        <v>0</v>
      </c>
      <c r="CC452" s="114">
        <f t="shared" si="164"/>
        <v>0</v>
      </c>
      <c r="CD452" s="114">
        <f t="shared" si="164"/>
        <v>0</v>
      </c>
      <c r="CE452"/>
      <c r="CF452" s="114">
        <v>56</v>
      </c>
      <c r="CG452" s="113">
        <v>1</v>
      </c>
      <c r="CH452" s="113">
        <f t="shared" si="165"/>
        <v>2</v>
      </c>
      <c r="CI452" s="113">
        <f t="shared" si="165"/>
        <v>3</v>
      </c>
      <c r="CJ452" s="113">
        <f t="shared" si="165"/>
        <v>4</v>
      </c>
    </row>
    <row r="453" spans="9:88" x14ac:dyDescent="0.25"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 s="114">
        <f t="shared" si="163"/>
        <v>5</v>
      </c>
      <c r="CB453" s="114">
        <f t="shared" si="164"/>
        <v>0</v>
      </c>
      <c r="CC453" s="114">
        <f t="shared" si="164"/>
        <v>0</v>
      </c>
      <c r="CD453" s="114">
        <f t="shared" si="164"/>
        <v>0</v>
      </c>
      <c r="CE453"/>
      <c r="CF453" s="114">
        <v>56</v>
      </c>
      <c r="CG453" s="113">
        <v>5</v>
      </c>
      <c r="CH453" s="113">
        <f t="shared" si="165"/>
        <v>6</v>
      </c>
      <c r="CI453" s="113">
        <f t="shared" si="165"/>
        <v>7</v>
      </c>
      <c r="CJ453" s="113">
        <f t="shared" si="165"/>
        <v>8</v>
      </c>
    </row>
    <row r="454" spans="9:88" x14ac:dyDescent="0.25"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 s="114">
        <f t="shared" si="163"/>
        <v>5</v>
      </c>
      <c r="CB454" s="114">
        <f t="shared" si="164"/>
        <v>0</v>
      </c>
      <c r="CC454" s="114">
        <f t="shared" si="164"/>
        <v>0</v>
      </c>
      <c r="CD454" s="114">
        <f t="shared" si="164"/>
        <v>0</v>
      </c>
      <c r="CE454"/>
      <c r="CF454" s="114">
        <v>56</v>
      </c>
      <c r="CG454" s="113">
        <v>9</v>
      </c>
      <c r="CH454" s="113">
        <f t="shared" si="165"/>
        <v>10</v>
      </c>
      <c r="CI454" s="113">
        <f t="shared" si="165"/>
        <v>11</v>
      </c>
      <c r="CJ454" s="113">
        <f t="shared" si="165"/>
        <v>12</v>
      </c>
    </row>
    <row r="455" spans="9:88" x14ac:dyDescent="0.25"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 s="114">
        <f t="shared" si="163"/>
        <v>5</v>
      </c>
      <c r="CB455" s="114">
        <f t="shared" si="164"/>
        <v>0</v>
      </c>
      <c r="CC455" s="114">
        <f t="shared" si="164"/>
        <v>0</v>
      </c>
      <c r="CD455" s="114">
        <f t="shared" si="164"/>
        <v>0</v>
      </c>
      <c r="CE455"/>
      <c r="CF455" s="114">
        <v>56</v>
      </c>
      <c r="CG455" s="113">
        <v>13</v>
      </c>
      <c r="CH455" s="113">
        <f t="shared" si="165"/>
        <v>14</v>
      </c>
      <c r="CI455" s="113">
        <f t="shared" si="165"/>
        <v>15</v>
      </c>
      <c r="CJ455" s="113">
        <f t="shared" si="165"/>
        <v>16</v>
      </c>
    </row>
    <row r="456" spans="9:88" x14ac:dyDescent="0.25"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 s="114">
        <f t="shared" si="163"/>
        <v>5</v>
      </c>
      <c r="CB456" s="114">
        <f t="shared" si="164"/>
        <v>0</v>
      </c>
      <c r="CC456" s="114">
        <f t="shared" si="164"/>
        <v>0</v>
      </c>
      <c r="CD456" s="114">
        <f t="shared" si="164"/>
        <v>0</v>
      </c>
      <c r="CE456"/>
      <c r="CF456" s="114">
        <v>56</v>
      </c>
      <c r="CG456" s="113">
        <v>17</v>
      </c>
      <c r="CH456" s="113">
        <f t="shared" si="165"/>
        <v>18</v>
      </c>
      <c r="CI456" s="113">
        <f t="shared" si="165"/>
        <v>19</v>
      </c>
      <c r="CJ456" s="113">
        <f t="shared" si="165"/>
        <v>20</v>
      </c>
    </row>
    <row r="457" spans="9:88" x14ac:dyDescent="0.25"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 s="114">
        <f t="shared" si="163"/>
        <v>5</v>
      </c>
      <c r="CB457" s="114">
        <f t="shared" si="164"/>
        <v>0</v>
      </c>
      <c r="CC457" s="114">
        <f t="shared" si="164"/>
        <v>0</v>
      </c>
      <c r="CD457" s="114">
        <f t="shared" si="164"/>
        <v>0</v>
      </c>
      <c r="CE457"/>
      <c r="CF457" s="114">
        <v>56</v>
      </c>
      <c r="CG457" s="113">
        <v>21</v>
      </c>
      <c r="CH457" s="113">
        <f t="shared" si="165"/>
        <v>22</v>
      </c>
      <c r="CI457" s="113">
        <f t="shared" si="165"/>
        <v>23</v>
      </c>
      <c r="CJ457" s="113">
        <f t="shared" si="165"/>
        <v>24</v>
      </c>
    </row>
    <row r="458" spans="9:88" x14ac:dyDescent="0.25"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 s="114">
        <f t="shared" si="163"/>
        <v>5</v>
      </c>
      <c r="CB458" s="114">
        <f t="shared" si="164"/>
        <v>0</v>
      </c>
      <c r="CC458" s="114">
        <f t="shared" si="164"/>
        <v>0</v>
      </c>
      <c r="CD458" s="114">
        <f t="shared" si="164"/>
        <v>0</v>
      </c>
      <c r="CE458"/>
      <c r="CF458" s="114">
        <v>56</v>
      </c>
      <c r="CG458" s="113">
        <v>25</v>
      </c>
      <c r="CH458" s="113">
        <f t="shared" si="165"/>
        <v>26</v>
      </c>
      <c r="CI458" s="113">
        <f t="shared" si="165"/>
        <v>27</v>
      </c>
      <c r="CJ458" s="113">
        <f t="shared" si="165"/>
        <v>28</v>
      </c>
    </row>
    <row r="459" spans="9:88" x14ac:dyDescent="0.25"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 s="114">
        <f t="shared" si="163"/>
        <v>5</v>
      </c>
      <c r="CB459" s="114">
        <f t="shared" si="164"/>
        <v>0</v>
      </c>
      <c r="CC459" s="114">
        <f t="shared" si="164"/>
        <v>0</v>
      </c>
      <c r="CD459" s="114">
        <f t="shared" si="164"/>
        <v>0</v>
      </c>
      <c r="CE459"/>
      <c r="CF459" s="114">
        <v>56</v>
      </c>
      <c r="CG459" s="113">
        <v>29</v>
      </c>
      <c r="CH459" s="113">
        <f t="shared" si="165"/>
        <v>30</v>
      </c>
      <c r="CI459" s="113">
        <f t="shared" si="165"/>
        <v>31</v>
      </c>
      <c r="CJ459" s="113">
        <f t="shared" si="165"/>
        <v>32</v>
      </c>
    </row>
    <row r="460" spans="9:88" x14ac:dyDescent="0.25"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 s="114">
        <f t="shared" si="163"/>
        <v>5</v>
      </c>
      <c r="CB460" s="114">
        <f t="shared" si="164"/>
        <v>0</v>
      </c>
      <c r="CC460" s="114">
        <f t="shared" si="164"/>
        <v>0</v>
      </c>
      <c r="CD460" s="114">
        <f t="shared" si="164"/>
        <v>0</v>
      </c>
      <c r="CE460"/>
      <c r="CF460" s="114">
        <v>57</v>
      </c>
      <c r="CG460" s="113">
        <v>1</v>
      </c>
      <c r="CH460" s="113">
        <f t="shared" si="165"/>
        <v>2</v>
      </c>
      <c r="CI460" s="113">
        <f t="shared" si="165"/>
        <v>3</v>
      </c>
      <c r="CJ460" s="113">
        <f t="shared" si="165"/>
        <v>4</v>
      </c>
    </row>
    <row r="461" spans="9:88" x14ac:dyDescent="0.25"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 s="114">
        <f t="shared" ref="CA461:CA524" si="166">INDEX($AS$11:$BX$120,$CF461,CJ461)</f>
        <v>5</v>
      </c>
      <c r="CB461" s="114">
        <f t="shared" ref="CB461:CD524" si="167">INDEX($AS$11:$BX$120,$CF461,CG461)</f>
        <v>0</v>
      </c>
      <c r="CC461" s="114">
        <f t="shared" si="167"/>
        <v>0</v>
      </c>
      <c r="CD461" s="114">
        <f t="shared" si="167"/>
        <v>0</v>
      </c>
      <c r="CE461"/>
      <c r="CF461" s="114">
        <v>57</v>
      </c>
      <c r="CG461" s="113">
        <v>5</v>
      </c>
      <c r="CH461" s="113">
        <f t="shared" si="165"/>
        <v>6</v>
      </c>
      <c r="CI461" s="113">
        <f t="shared" si="165"/>
        <v>7</v>
      </c>
      <c r="CJ461" s="113">
        <f t="shared" si="165"/>
        <v>8</v>
      </c>
    </row>
    <row r="462" spans="9:88" x14ac:dyDescent="0.25"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 s="114">
        <f t="shared" si="166"/>
        <v>5</v>
      </c>
      <c r="CB462" s="114">
        <f t="shared" si="167"/>
        <v>0</v>
      </c>
      <c r="CC462" s="114">
        <f t="shared" si="167"/>
        <v>0</v>
      </c>
      <c r="CD462" s="114">
        <f t="shared" si="167"/>
        <v>0</v>
      </c>
      <c r="CE462"/>
      <c r="CF462" s="114">
        <v>57</v>
      </c>
      <c r="CG462" s="113">
        <v>9</v>
      </c>
      <c r="CH462" s="113">
        <f t="shared" si="165"/>
        <v>10</v>
      </c>
      <c r="CI462" s="113">
        <f t="shared" si="165"/>
        <v>11</v>
      </c>
      <c r="CJ462" s="113">
        <f t="shared" si="165"/>
        <v>12</v>
      </c>
    </row>
    <row r="463" spans="9:88" x14ac:dyDescent="0.25"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 s="114">
        <f t="shared" si="166"/>
        <v>5</v>
      </c>
      <c r="CB463" s="114">
        <f t="shared" si="167"/>
        <v>0</v>
      </c>
      <c r="CC463" s="114">
        <f t="shared" si="167"/>
        <v>0</v>
      </c>
      <c r="CD463" s="114">
        <f t="shared" si="167"/>
        <v>0</v>
      </c>
      <c r="CE463"/>
      <c r="CF463" s="114">
        <v>57</v>
      </c>
      <c r="CG463" s="113">
        <v>13</v>
      </c>
      <c r="CH463" s="113">
        <f t="shared" si="165"/>
        <v>14</v>
      </c>
      <c r="CI463" s="113">
        <f t="shared" si="165"/>
        <v>15</v>
      </c>
      <c r="CJ463" s="113">
        <f t="shared" si="165"/>
        <v>16</v>
      </c>
    </row>
    <row r="464" spans="9:88" x14ac:dyDescent="0.25"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 s="114">
        <f t="shared" si="166"/>
        <v>5</v>
      </c>
      <c r="CB464" s="114">
        <f t="shared" si="167"/>
        <v>0</v>
      </c>
      <c r="CC464" s="114">
        <f t="shared" si="167"/>
        <v>0</v>
      </c>
      <c r="CD464" s="114">
        <f t="shared" si="167"/>
        <v>0</v>
      </c>
      <c r="CE464"/>
      <c r="CF464" s="114">
        <v>57</v>
      </c>
      <c r="CG464" s="113">
        <v>17</v>
      </c>
      <c r="CH464" s="113">
        <f t="shared" si="165"/>
        <v>18</v>
      </c>
      <c r="CI464" s="113">
        <f t="shared" si="165"/>
        <v>19</v>
      </c>
      <c r="CJ464" s="113">
        <f t="shared" si="165"/>
        <v>20</v>
      </c>
    </row>
    <row r="465" spans="9:88" x14ac:dyDescent="0.25"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 s="114">
        <f t="shared" si="166"/>
        <v>5</v>
      </c>
      <c r="CB465" s="114">
        <f t="shared" si="167"/>
        <v>0</v>
      </c>
      <c r="CC465" s="114">
        <f t="shared" si="167"/>
        <v>0</v>
      </c>
      <c r="CD465" s="114">
        <f t="shared" si="167"/>
        <v>0</v>
      </c>
      <c r="CE465"/>
      <c r="CF465" s="114">
        <v>57</v>
      </c>
      <c r="CG465" s="113">
        <v>21</v>
      </c>
      <c r="CH465" s="113">
        <f t="shared" si="165"/>
        <v>22</v>
      </c>
      <c r="CI465" s="113">
        <f t="shared" si="165"/>
        <v>23</v>
      </c>
      <c r="CJ465" s="113">
        <f t="shared" si="165"/>
        <v>24</v>
      </c>
    </row>
    <row r="466" spans="9:88" x14ac:dyDescent="0.25"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 s="114">
        <f t="shared" si="166"/>
        <v>5</v>
      </c>
      <c r="CB466" s="114">
        <f t="shared" si="167"/>
        <v>0</v>
      </c>
      <c r="CC466" s="114">
        <f t="shared" si="167"/>
        <v>0</v>
      </c>
      <c r="CD466" s="114">
        <f t="shared" si="167"/>
        <v>0</v>
      </c>
      <c r="CE466"/>
      <c r="CF466" s="114">
        <v>57</v>
      </c>
      <c r="CG466" s="113">
        <v>25</v>
      </c>
      <c r="CH466" s="113">
        <f t="shared" si="165"/>
        <v>26</v>
      </c>
      <c r="CI466" s="113">
        <f t="shared" si="165"/>
        <v>27</v>
      </c>
      <c r="CJ466" s="113">
        <f t="shared" si="165"/>
        <v>28</v>
      </c>
    </row>
    <row r="467" spans="9:88" x14ac:dyDescent="0.25"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 s="114">
        <f t="shared" si="166"/>
        <v>5</v>
      </c>
      <c r="CB467" s="114">
        <f t="shared" si="167"/>
        <v>0</v>
      </c>
      <c r="CC467" s="114">
        <f t="shared" si="167"/>
        <v>0</v>
      </c>
      <c r="CD467" s="114">
        <f t="shared" si="167"/>
        <v>0</v>
      </c>
      <c r="CE467"/>
      <c r="CF467" s="114">
        <v>57</v>
      </c>
      <c r="CG467" s="113">
        <v>29</v>
      </c>
      <c r="CH467" s="113">
        <f t="shared" si="165"/>
        <v>30</v>
      </c>
      <c r="CI467" s="113">
        <f t="shared" si="165"/>
        <v>31</v>
      </c>
      <c r="CJ467" s="113">
        <f t="shared" si="165"/>
        <v>32</v>
      </c>
    </row>
    <row r="468" spans="9:88" x14ac:dyDescent="0.25"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 s="114">
        <f t="shared" si="166"/>
        <v>5</v>
      </c>
      <c r="CB468" s="114">
        <f t="shared" si="167"/>
        <v>0</v>
      </c>
      <c r="CC468" s="114">
        <f t="shared" si="167"/>
        <v>0</v>
      </c>
      <c r="CD468" s="114">
        <f t="shared" si="167"/>
        <v>0</v>
      </c>
      <c r="CE468"/>
      <c r="CF468" s="114">
        <v>58</v>
      </c>
      <c r="CG468" s="113">
        <v>1</v>
      </c>
      <c r="CH468" s="113">
        <f t="shared" si="165"/>
        <v>2</v>
      </c>
      <c r="CI468" s="113">
        <f t="shared" si="165"/>
        <v>3</v>
      </c>
      <c r="CJ468" s="113">
        <f t="shared" si="165"/>
        <v>4</v>
      </c>
    </row>
    <row r="469" spans="9:88" x14ac:dyDescent="0.25"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 s="114">
        <f t="shared" si="166"/>
        <v>5</v>
      </c>
      <c r="CB469" s="114">
        <f t="shared" si="167"/>
        <v>0</v>
      </c>
      <c r="CC469" s="114">
        <f t="shared" si="167"/>
        <v>0</v>
      </c>
      <c r="CD469" s="114">
        <f t="shared" si="167"/>
        <v>0</v>
      </c>
      <c r="CE469"/>
      <c r="CF469" s="114">
        <v>58</v>
      </c>
      <c r="CG469" s="113">
        <v>5</v>
      </c>
      <c r="CH469" s="113">
        <f t="shared" si="165"/>
        <v>6</v>
      </c>
      <c r="CI469" s="113">
        <f t="shared" si="165"/>
        <v>7</v>
      </c>
      <c r="CJ469" s="113">
        <f t="shared" si="165"/>
        <v>8</v>
      </c>
    </row>
    <row r="470" spans="9:88" x14ac:dyDescent="0.25"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 s="114">
        <f t="shared" si="166"/>
        <v>5</v>
      </c>
      <c r="CB470" s="114">
        <f t="shared" si="167"/>
        <v>0</v>
      </c>
      <c r="CC470" s="114">
        <f t="shared" si="167"/>
        <v>0</v>
      </c>
      <c r="CD470" s="114">
        <f t="shared" si="167"/>
        <v>0</v>
      </c>
      <c r="CE470"/>
      <c r="CF470" s="114">
        <v>58</v>
      </c>
      <c r="CG470" s="113">
        <v>9</v>
      </c>
      <c r="CH470" s="113">
        <f t="shared" si="165"/>
        <v>10</v>
      </c>
      <c r="CI470" s="113">
        <f t="shared" si="165"/>
        <v>11</v>
      </c>
      <c r="CJ470" s="113">
        <f t="shared" si="165"/>
        <v>12</v>
      </c>
    </row>
    <row r="471" spans="9:88" x14ac:dyDescent="0.25"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 s="114">
        <f t="shared" si="166"/>
        <v>5</v>
      </c>
      <c r="CB471" s="114">
        <f t="shared" si="167"/>
        <v>0</v>
      </c>
      <c r="CC471" s="114">
        <f t="shared" si="167"/>
        <v>0</v>
      </c>
      <c r="CD471" s="114">
        <f t="shared" si="167"/>
        <v>0</v>
      </c>
      <c r="CE471"/>
      <c r="CF471" s="114">
        <v>58</v>
      </c>
      <c r="CG471" s="113">
        <v>13</v>
      </c>
      <c r="CH471" s="113">
        <f t="shared" si="165"/>
        <v>14</v>
      </c>
      <c r="CI471" s="113">
        <f t="shared" si="165"/>
        <v>15</v>
      </c>
      <c r="CJ471" s="113">
        <f t="shared" si="165"/>
        <v>16</v>
      </c>
    </row>
    <row r="472" spans="9:88" x14ac:dyDescent="0.25"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 s="114">
        <f t="shared" si="166"/>
        <v>5</v>
      </c>
      <c r="CB472" s="114">
        <f t="shared" si="167"/>
        <v>0</v>
      </c>
      <c r="CC472" s="114">
        <f t="shared" si="167"/>
        <v>0</v>
      </c>
      <c r="CD472" s="114">
        <f t="shared" si="167"/>
        <v>0</v>
      </c>
      <c r="CE472"/>
      <c r="CF472" s="114">
        <v>58</v>
      </c>
      <c r="CG472" s="113">
        <v>17</v>
      </c>
      <c r="CH472" s="113">
        <f t="shared" si="165"/>
        <v>18</v>
      </c>
      <c r="CI472" s="113">
        <f t="shared" si="165"/>
        <v>19</v>
      </c>
      <c r="CJ472" s="113">
        <f t="shared" si="165"/>
        <v>20</v>
      </c>
    </row>
    <row r="473" spans="9:88" x14ac:dyDescent="0.25"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 s="114">
        <f t="shared" si="166"/>
        <v>5</v>
      </c>
      <c r="CB473" s="114">
        <f t="shared" si="167"/>
        <v>0</v>
      </c>
      <c r="CC473" s="114">
        <f t="shared" si="167"/>
        <v>0</v>
      </c>
      <c r="CD473" s="114">
        <f t="shared" si="167"/>
        <v>0</v>
      </c>
      <c r="CE473"/>
      <c r="CF473" s="114">
        <v>58</v>
      </c>
      <c r="CG473" s="113">
        <v>21</v>
      </c>
      <c r="CH473" s="113">
        <f t="shared" si="165"/>
        <v>22</v>
      </c>
      <c r="CI473" s="113">
        <f t="shared" si="165"/>
        <v>23</v>
      </c>
      <c r="CJ473" s="113">
        <f t="shared" si="165"/>
        <v>24</v>
      </c>
    </row>
    <row r="474" spans="9:88" x14ac:dyDescent="0.25"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 s="114">
        <f t="shared" si="166"/>
        <v>5</v>
      </c>
      <c r="CB474" s="114">
        <f t="shared" si="167"/>
        <v>0</v>
      </c>
      <c r="CC474" s="114">
        <f t="shared" si="167"/>
        <v>0</v>
      </c>
      <c r="CD474" s="114">
        <f t="shared" si="167"/>
        <v>0</v>
      </c>
      <c r="CE474"/>
      <c r="CF474" s="114">
        <v>58</v>
      </c>
      <c r="CG474" s="113">
        <v>25</v>
      </c>
      <c r="CH474" s="113">
        <f t="shared" si="165"/>
        <v>26</v>
      </c>
      <c r="CI474" s="113">
        <f t="shared" si="165"/>
        <v>27</v>
      </c>
      <c r="CJ474" s="113">
        <f t="shared" si="165"/>
        <v>28</v>
      </c>
    </row>
    <row r="475" spans="9:88" x14ac:dyDescent="0.25"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 s="114">
        <f t="shared" si="166"/>
        <v>5</v>
      </c>
      <c r="CB475" s="114">
        <f t="shared" si="167"/>
        <v>0</v>
      </c>
      <c r="CC475" s="114">
        <f t="shared" si="167"/>
        <v>0</v>
      </c>
      <c r="CD475" s="114">
        <f t="shared" si="167"/>
        <v>0</v>
      </c>
      <c r="CE475"/>
      <c r="CF475" s="114">
        <v>58</v>
      </c>
      <c r="CG475" s="113">
        <v>29</v>
      </c>
      <c r="CH475" s="113">
        <f t="shared" si="165"/>
        <v>30</v>
      </c>
      <c r="CI475" s="113">
        <f t="shared" si="165"/>
        <v>31</v>
      </c>
      <c r="CJ475" s="113">
        <f t="shared" si="165"/>
        <v>32</v>
      </c>
    </row>
    <row r="476" spans="9:88" x14ac:dyDescent="0.25"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 s="114">
        <f t="shared" si="166"/>
        <v>5</v>
      </c>
      <c r="CB476" s="114">
        <f t="shared" si="167"/>
        <v>0</v>
      </c>
      <c r="CC476" s="114">
        <f t="shared" si="167"/>
        <v>0</v>
      </c>
      <c r="CD476" s="114">
        <f t="shared" si="167"/>
        <v>0</v>
      </c>
      <c r="CE476"/>
      <c r="CF476" s="114">
        <v>59</v>
      </c>
      <c r="CG476" s="113">
        <v>1</v>
      </c>
      <c r="CH476" s="113">
        <f t="shared" si="165"/>
        <v>2</v>
      </c>
      <c r="CI476" s="113">
        <f t="shared" si="165"/>
        <v>3</v>
      </c>
      <c r="CJ476" s="113">
        <f t="shared" si="165"/>
        <v>4</v>
      </c>
    </row>
    <row r="477" spans="9:88" x14ac:dyDescent="0.25"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 s="114">
        <f t="shared" si="166"/>
        <v>5</v>
      </c>
      <c r="CB477" s="114">
        <f t="shared" si="167"/>
        <v>0</v>
      </c>
      <c r="CC477" s="114">
        <f t="shared" si="167"/>
        <v>0</v>
      </c>
      <c r="CD477" s="114">
        <f t="shared" si="167"/>
        <v>0</v>
      </c>
      <c r="CE477"/>
      <c r="CF477" s="114">
        <v>59</v>
      </c>
      <c r="CG477" s="113">
        <v>5</v>
      </c>
      <c r="CH477" s="113">
        <f t="shared" si="165"/>
        <v>6</v>
      </c>
      <c r="CI477" s="113">
        <f t="shared" si="165"/>
        <v>7</v>
      </c>
      <c r="CJ477" s="113">
        <f t="shared" si="165"/>
        <v>8</v>
      </c>
    </row>
    <row r="478" spans="9:88" x14ac:dyDescent="0.25"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 s="114">
        <f t="shared" si="166"/>
        <v>5</v>
      </c>
      <c r="CB478" s="114">
        <f t="shared" si="167"/>
        <v>0</v>
      </c>
      <c r="CC478" s="114">
        <f t="shared" si="167"/>
        <v>0</v>
      </c>
      <c r="CD478" s="114">
        <f t="shared" si="167"/>
        <v>0</v>
      </c>
      <c r="CE478"/>
      <c r="CF478" s="114">
        <v>59</v>
      </c>
      <c r="CG478" s="113">
        <v>9</v>
      </c>
      <c r="CH478" s="113">
        <f t="shared" si="165"/>
        <v>10</v>
      </c>
      <c r="CI478" s="113">
        <f t="shared" si="165"/>
        <v>11</v>
      </c>
      <c r="CJ478" s="113">
        <f t="shared" si="165"/>
        <v>12</v>
      </c>
    </row>
    <row r="479" spans="9:88" x14ac:dyDescent="0.25"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 s="114">
        <f t="shared" si="166"/>
        <v>5</v>
      </c>
      <c r="CB479" s="114">
        <f t="shared" si="167"/>
        <v>0</v>
      </c>
      <c r="CC479" s="114">
        <f t="shared" si="167"/>
        <v>0</v>
      </c>
      <c r="CD479" s="114">
        <f t="shared" si="167"/>
        <v>0</v>
      </c>
      <c r="CE479"/>
      <c r="CF479" s="114">
        <v>59</v>
      </c>
      <c r="CG479" s="113">
        <v>13</v>
      </c>
      <c r="CH479" s="113">
        <f t="shared" si="165"/>
        <v>14</v>
      </c>
      <c r="CI479" s="113">
        <f t="shared" si="165"/>
        <v>15</v>
      </c>
      <c r="CJ479" s="113">
        <f t="shared" si="165"/>
        <v>16</v>
      </c>
    </row>
    <row r="480" spans="9:88" x14ac:dyDescent="0.25"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 s="114">
        <f t="shared" si="166"/>
        <v>5</v>
      </c>
      <c r="CB480" s="114">
        <f t="shared" si="167"/>
        <v>0</v>
      </c>
      <c r="CC480" s="114">
        <f t="shared" si="167"/>
        <v>0</v>
      </c>
      <c r="CD480" s="114">
        <f t="shared" si="167"/>
        <v>0</v>
      </c>
      <c r="CE480"/>
      <c r="CF480" s="114">
        <v>59</v>
      </c>
      <c r="CG480" s="113">
        <v>17</v>
      </c>
      <c r="CH480" s="113">
        <f t="shared" si="165"/>
        <v>18</v>
      </c>
      <c r="CI480" s="113">
        <f t="shared" si="165"/>
        <v>19</v>
      </c>
      <c r="CJ480" s="113">
        <f t="shared" si="165"/>
        <v>20</v>
      </c>
    </row>
    <row r="481" spans="9:88" x14ac:dyDescent="0.25"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 s="114">
        <f t="shared" si="166"/>
        <v>5</v>
      </c>
      <c r="CB481" s="114">
        <f t="shared" si="167"/>
        <v>0</v>
      </c>
      <c r="CC481" s="114">
        <f t="shared" si="167"/>
        <v>0</v>
      </c>
      <c r="CD481" s="114">
        <f t="shared" si="167"/>
        <v>0</v>
      </c>
      <c r="CE481"/>
      <c r="CF481" s="114">
        <v>59</v>
      </c>
      <c r="CG481" s="113">
        <v>21</v>
      </c>
      <c r="CH481" s="113">
        <f t="shared" si="165"/>
        <v>22</v>
      </c>
      <c r="CI481" s="113">
        <f t="shared" si="165"/>
        <v>23</v>
      </c>
      <c r="CJ481" s="113">
        <f t="shared" si="165"/>
        <v>24</v>
      </c>
    </row>
    <row r="482" spans="9:88" x14ac:dyDescent="0.25"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 s="114">
        <f t="shared" si="166"/>
        <v>5</v>
      </c>
      <c r="CB482" s="114">
        <f t="shared" si="167"/>
        <v>0</v>
      </c>
      <c r="CC482" s="114">
        <f t="shared" si="167"/>
        <v>0</v>
      </c>
      <c r="CD482" s="114">
        <f t="shared" si="167"/>
        <v>0</v>
      </c>
      <c r="CE482"/>
      <c r="CF482" s="114">
        <v>59</v>
      </c>
      <c r="CG482" s="113">
        <v>25</v>
      </c>
      <c r="CH482" s="113">
        <f t="shared" si="165"/>
        <v>26</v>
      </c>
      <c r="CI482" s="113">
        <f t="shared" si="165"/>
        <v>27</v>
      </c>
      <c r="CJ482" s="113">
        <f t="shared" si="165"/>
        <v>28</v>
      </c>
    </row>
    <row r="483" spans="9:88" x14ac:dyDescent="0.25"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 s="114">
        <f t="shared" si="166"/>
        <v>5</v>
      </c>
      <c r="CB483" s="114">
        <f t="shared" si="167"/>
        <v>0</v>
      </c>
      <c r="CC483" s="114">
        <f t="shared" si="167"/>
        <v>0</v>
      </c>
      <c r="CD483" s="114">
        <f t="shared" si="167"/>
        <v>0</v>
      </c>
      <c r="CE483"/>
      <c r="CF483" s="114">
        <v>59</v>
      </c>
      <c r="CG483" s="113">
        <v>29</v>
      </c>
      <c r="CH483" s="113">
        <f t="shared" si="165"/>
        <v>30</v>
      </c>
      <c r="CI483" s="113">
        <f t="shared" si="165"/>
        <v>31</v>
      </c>
      <c r="CJ483" s="113">
        <f t="shared" si="165"/>
        <v>32</v>
      </c>
    </row>
    <row r="484" spans="9:88" x14ac:dyDescent="0.25"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 s="114">
        <f t="shared" si="166"/>
        <v>5</v>
      </c>
      <c r="CB484" s="114">
        <f t="shared" si="167"/>
        <v>0</v>
      </c>
      <c r="CC484" s="114">
        <f t="shared" si="167"/>
        <v>0</v>
      </c>
      <c r="CD484" s="114">
        <f t="shared" si="167"/>
        <v>0</v>
      </c>
      <c r="CE484"/>
      <c r="CF484" s="114">
        <v>60</v>
      </c>
      <c r="CG484" s="113">
        <v>1</v>
      </c>
      <c r="CH484" s="113">
        <f t="shared" si="165"/>
        <v>2</v>
      </c>
      <c r="CI484" s="113">
        <f t="shared" si="165"/>
        <v>3</v>
      </c>
      <c r="CJ484" s="113">
        <f t="shared" si="165"/>
        <v>4</v>
      </c>
    </row>
    <row r="485" spans="9:88" x14ac:dyDescent="0.25"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 s="114">
        <f t="shared" si="166"/>
        <v>5</v>
      </c>
      <c r="CB485" s="114">
        <f t="shared" si="167"/>
        <v>0</v>
      </c>
      <c r="CC485" s="114">
        <f t="shared" si="167"/>
        <v>0</v>
      </c>
      <c r="CD485" s="114">
        <f t="shared" si="167"/>
        <v>0</v>
      </c>
      <c r="CE485"/>
      <c r="CF485" s="114">
        <v>60</v>
      </c>
      <c r="CG485" s="113">
        <v>5</v>
      </c>
      <c r="CH485" s="113">
        <f t="shared" si="165"/>
        <v>6</v>
      </c>
      <c r="CI485" s="113">
        <f t="shared" si="165"/>
        <v>7</v>
      </c>
      <c r="CJ485" s="113">
        <f t="shared" si="165"/>
        <v>8</v>
      </c>
    </row>
    <row r="486" spans="9:88" x14ac:dyDescent="0.25"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 s="114">
        <f t="shared" si="166"/>
        <v>5</v>
      </c>
      <c r="CB486" s="114">
        <f t="shared" si="167"/>
        <v>0</v>
      </c>
      <c r="CC486" s="114">
        <f t="shared" si="167"/>
        <v>0</v>
      </c>
      <c r="CD486" s="114">
        <f t="shared" si="167"/>
        <v>0</v>
      </c>
      <c r="CE486"/>
      <c r="CF486" s="114">
        <v>60</v>
      </c>
      <c r="CG486" s="113">
        <v>9</v>
      </c>
      <c r="CH486" s="113">
        <f t="shared" si="165"/>
        <v>10</v>
      </c>
      <c r="CI486" s="113">
        <f t="shared" si="165"/>
        <v>11</v>
      </c>
      <c r="CJ486" s="113">
        <f t="shared" si="165"/>
        <v>12</v>
      </c>
    </row>
    <row r="487" spans="9:88" x14ac:dyDescent="0.25"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 s="114">
        <f t="shared" si="166"/>
        <v>5</v>
      </c>
      <c r="CB487" s="114">
        <f t="shared" si="167"/>
        <v>0</v>
      </c>
      <c r="CC487" s="114">
        <f t="shared" si="167"/>
        <v>0</v>
      </c>
      <c r="CD487" s="114">
        <f t="shared" si="167"/>
        <v>0</v>
      </c>
      <c r="CE487"/>
      <c r="CF487" s="114">
        <v>60</v>
      </c>
      <c r="CG487" s="113">
        <v>13</v>
      </c>
      <c r="CH487" s="113">
        <f t="shared" si="165"/>
        <v>14</v>
      </c>
      <c r="CI487" s="113">
        <f t="shared" si="165"/>
        <v>15</v>
      </c>
      <c r="CJ487" s="113">
        <f t="shared" si="165"/>
        <v>16</v>
      </c>
    </row>
    <row r="488" spans="9:88" x14ac:dyDescent="0.25"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 s="114">
        <f t="shared" si="166"/>
        <v>5</v>
      </c>
      <c r="CB488" s="114">
        <f t="shared" si="167"/>
        <v>0</v>
      </c>
      <c r="CC488" s="114">
        <f t="shared" si="167"/>
        <v>0</v>
      </c>
      <c r="CD488" s="114">
        <f t="shared" si="167"/>
        <v>0</v>
      </c>
      <c r="CE488"/>
      <c r="CF488" s="114">
        <v>60</v>
      </c>
      <c r="CG488" s="113">
        <v>17</v>
      </c>
      <c r="CH488" s="113">
        <f t="shared" si="165"/>
        <v>18</v>
      </c>
      <c r="CI488" s="113">
        <f t="shared" si="165"/>
        <v>19</v>
      </c>
      <c r="CJ488" s="113">
        <f t="shared" si="165"/>
        <v>20</v>
      </c>
    </row>
    <row r="489" spans="9:88" x14ac:dyDescent="0.25"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 s="114">
        <f t="shared" si="166"/>
        <v>5</v>
      </c>
      <c r="CB489" s="114">
        <f t="shared" si="167"/>
        <v>0</v>
      </c>
      <c r="CC489" s="114">
        <f t="shared" si="167"/>
        <v>0</v>
      </c>
      <c r="CD489" s="114">
        <f t="shared" si="167"/>
        <v>0</v>
      </c>
      <c r="CE489"/>
      <c r="CF489" s="114">
        <v>60</v>
      </c>
      <c r="CG489" s="113">
        <v>21</v>
      </c>
      <c r="CH489" s="113">
        <f t="shared" si="165"/>
        <v>22</v>
      </c>
      <c r="CI489" s="113">
        <f t="shared" si="165"/>
        <v>23</v>
      </c>
      <c r="CJ489" s="113">
        <f t="shared" si="165"/>
        <v>24</v>
      </c>
    </row>
    <row r="490" spans="9:88" x14ac:dyDescent="0.25"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 s="114">
        <f t="shared" si="166"/>
        <v>5</v>
      </c>
      <c r="CB490" s="114">
        <f t="shared" si="167"/>
        <v>0</v>
      </c>
      <c r="CC490" s="114">
        <f t="shared" si="167"/>
        <v>0</v>
      </c>
      <c r="CD490" s="114">
        <f t="shared" si="167"/>
        <v>0</v>
      </c>
      <c r="CE490"/>
      <c r="CF490" s="114">
        <v>60</v>
      </c>
      <c r="CG490" s="113">
        <v>25</v>
      </c>
      <c r="CH490" s="113">
        <f t="shared" si="165"/>
        <v>26</v>
      </c>
      <c r="CI490" s="113">
        <f t="shared" si="165"/>
        <v>27</v>
      </c>
      <c r="CJ490" s="113">
        <f t="shared" si="165"/>
        <v>28</v>
      </c>
    </row>
    <row r="491" spans="9:88" x14ac:dyDescent="0.25"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 s="114">
        <f t="shared" si="166"/>
        <v>5</v>
      </c>
      <c r="CB491" s="114">
        <f t="shared" si="167"/>
        <v>0</v>
      </c>
      <c r="CC491" s="114">
        <f t="shared" si="167"/>
        <v>0</v>
      </c>
      <c r="CD491" s="114">
        <f t="shared" si="167"/>
        <v>0</v>
      </c>
      <c r="CE491"/>
      <c r="CF491" s="114">
        <v>60</v>
      </c>
      <c r="CG491" s="113">
        <v>29</v>
      </c>
      <c r="CH491" s="113">
        <f t="shared" si="165"/>
        <v>30</v>
      </c>
      <c r="CI491" s="113">
        <f t="shared" si="165"/>
        <v>31</v>
      </c>
      <c r="CJ491" s="113">
        <f t="shared" si="165"/>
        <v>32</v>
      </c>
    </row>
    <row r="492" spans="9:88" x14ac:dyDescent="0.25"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 s="114">
        <f t="shared" si="166"/>
        <v>5</v>
      </c>
      <c r="CB492" s="114">
        <f t="shared" si="167"/>
        <v>0</v>
      </c>
      <c r="CC492" s="114">
        <f t="shared" si="167"/>
        <v>0</v>
      </c>
      <c r="CD492" s="114">
        <f t="shared" si="167"/>
        <v>0</v>
      </c>
      <c r="CE492"/>
      <c r="CF492" s="114">
        <v>61</v>
      </c>
      <c r="CG492" s="113">
        <v>1</v>
      </c>
      <c r="CH492" s="113">
        <f t="shared" si="165"/>
        <v>2</v>
      </c>
      <c r="CI492" s="113">
        <f t="shared" si="165"/>
        <v>3</v>
      </c>
      <c r="CJ492" s="113">
        <f t="shared" si="165"/>
        <v>4</v>
      </c>
    </row>
    <row r="493" spans="9:88" x14ac:dyDescent="0.25"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 s="114">
        <f t="shared" si="166"/>
        <v>5</v>
      </c>
      <c r="CB493" s="114">
        <f t="shared" si="167"/>
        <v>0</v>
      </c>
      <c r="CC493" s="114">
        <f t="shared" si="167"/>
        <v>0</v>
      </c>
      <c r="CD493" s="114">
        <f t="shared" si="167"/>
        <v>0</v>
      </c>
      <c r="CE493"/>
      <c r="CF493" s="114">
        <v>61</v>
      </c>
      <c r="CG493" s="113">
        <v>5</v>
      </c>
      <c r="CH493" s="113">
        <f t="shared" si="165"/>
        <v>6</v>
      </c>
      <c r="CI493" s="113">
        <f t="shared" si="165"/>
        <v>7</v>
      </c>
      <c r="CJ493" s="113">
        <f t="shared" si="165"/>
        <v>8</v>
      </c>
    </row>
    <row r="494" spans="9:88" x14ac:dyDescent="0.25"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 s="114">
        <f t="shared" si="166"/>
        <v>5</v>
      </c>
      <c r="CB494" s="114">
        <f t="shared" si="167"/>
        <v>0</v>
      </c>
      <c r="CC494" s="114">
        <f t="shared" si="167"/>
        <v>0</v>
      </c>
      <c r="CD494" s="114">
        <f t="shared" si="167"/>
        <v>0</v>
      </c>
      <c r="CE494"/>
      <c r="CF494" s="114">
        <v>61</v>
      </c>
      <c r="CG494" s="113">
        <v>9</v>
      </c>
      <c r="CH494" s="113">
        <f t="shared" si="165"/>
        <v>10</v>
      </c>
      <c r="CI494" s="113">
        <f t="shared" si="165"/>
        <v>11</v>
      </c>
      <c r="CJ494" s="113">
        <f t="shared" si="165"/>
        <v>12</v>
      </c>
    </row>
    <row r="495" spans="9:88" x14ac:dyDescent="0.25"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 s="114">
        <f t="shared" si="166"/>
        <v>5</v>
      </c>
      <c r="CB495" s="114">
        <f t="shared" si="167"/>
        <v>0</v>
      </c>
      <c r="CC495" s="114">
        <f t="shared" si="167"/>
        <v>0</v>
      </c>
      <c r="CD495" s="114">
        <f t="shared" si="167"/>
        <v>0</v>
      </c>
      <c r="CE495"/>
      <c r="CF495" s="114">
        <v>61</v>
      </c>
      <c r="CG495" s="113">
        <v>13</v>
      </c>
      <c r="CH495" s="113">
        <f t="shared" si="165"/>
        <v>14</v>
      </c>
      <c r="CI495" s="113">
        <f t="shared" si="165"/>
        <v>15</v>
      </c>
      <c r="CJ495" s="113">
        <f t="shared" si="165"/>
        <v>16</v>
      </c>
    </row>
    <row r="496" spans="9:88" x14ac:dyDescent="0.25"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 s="114">
        <f t="shared" si="166"/>
        <v>5</v>
      </c>
      <c r="CB496" s="114">
        <f t="shared" si="167"/>
        <v>0</v>
      </c>
      <c r="CC496" s="114">
        <f t="shared" si="167"/>
        <v>0</v>
      </c>
      <c r="CD496" s="114">
        <f t="shared" si="167"/>
        <v>0</v>
      </c>
      <c r="CE496"/>
      <c r="CF496" s="114">
        <v>61</v>
      </c>
      <c r="CG496" s="113">
        <v>17</v>
      </c>
      <c r="CH496" s="113">
        <f t="shared" si="165"/>
        <v>18</v>
      </c>
      <c r="CI496" s="113">
        <f t="shared" si="165"/>
        <v>19</v>
      </c>
      <c r="CJ496" s="113">
        <f t="shared" si="165"/>
        <v>20</v>
      </c>
    </row>
    <row r="497" spans="9:88" x14ac:dyDescent="0.25"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 s="114">
        <f t="shared" si="166"/>
        <v>5</v>
      </c>
      <c r="CB497" s="114">
        <f t="shared" si="167"/>
        <v>0</v>
      </c>
      <c r="CC497" s="114">
        <f t="shared" si="167"/>
        <v>0</v>
      </c>
      <c r="CD497" s="114">
        <f t="shared" si="167"/>
        <v>0</v>
      </c>
      <c r="CE497"/>
      <c r="CF497" s="114">
        <v>61</v>
      </c>
      <c r="CG497" s="113">
        <v>21</v>
      </c>
      <c r="CH497" s="113">
        <f t="shared" si="165"/>
        <v>22</v>
      </c>
      <c r="CI497" s="113">
        <f t="shared" si="165"/>
        <v>23</v>
      </c>
      <c r="CJ497" s="113">
        <f t="shared" si="165"/>
        <v>24</v>
      </c>
    </row>
    <row r="498" spans="9:88" x14ac:dyDescent="0.25"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 s="114">
        <f t="shared" si="166"/>
        <v>5</v>
      </c>
      <c r="CB498" s="114">
        <f t="shared" si="167"/>
        <v>0</v>
      </c>
      <c r="CC498" s="114">
        <f t="shared" si="167"/>
        <v>0</v>
      </c>
      <c r="CD498" s="114">
        <f t="shared" si="167"/>
        <v>0</v>
      </c>
      <c r="CE498"/>
      <c r="CF498" s="114">
        <v>61</v>
      </c>
      <c r="CG498" s="113">
        <v>25</v>
      </c>
      <c r="CH498" s="113">
        <f t="shared" si="165"/>
        <v>26</v>
      </c>
      <c r="CI498" s="113">
        <f t="shared" si="165"/>
        <v>27</v>
      </c>
      <c r="CJ498" s="113">
        <f t="shared" si="165"/>
        <v>28</v>
      </c>
    </row>
    <row r="499" spans="9:88" x14ac:dyDescent="0.25"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 s="114">
        <f t="shared" si="166"/>
        <v>5</v>
      </c>
      <c r="CB499" s="114">
        <f t="shared" si="167"/>
        <v>0</v>
      </c>
      <c r="CC499" s="114">
        <f t="shared" si="167"/>
        <v>0</v>
      </c>
      <c r="CD499" s="114">
        <f t="shared" si="167"/>
        <v>0</v>
      </c>
      <c r="CE499"/>
      <c r="CF499" s="114">
        <v>61</v>
      </c>
      <c r="CG499" s="113">
        <v>29</v>
      </c>
      <c r="CH499" s="113">
        <f t="shared" si="165"/>
        <v>30</v>
      </c>
      <c r="CI499" s="113">
        <f t="shared" si="165"/>
        <v>31</v>
      </c>
      <c r="CJ499" s="113">
        <f t="shared" si="165"/>
        <v>32</v>
      </c>
    </row>
    <row r="500" spans="9:88" x14ac:dyDescent="0.25"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 s="114">
        <f t="shared" si="166"/>
        <v>5</v>
      </c>
      <c r="CB500" s="114">
        <f t="shared" si="167"/>
        <v>0</v>
      </c>
      <c r="CC500" s="114">
        <f t="shared" si="167"/>
        <v>0</v>
      </c>
      <c r="CD500" s="114">
        <f t="shared" si="167"/>
        <v>0</v>
      </c>
      <c r="CE500"/>
      <c r="CF500" s="114">
        <v>62</v>
      </c>
      <c r="CG500" s="113">
        <v>1</v>
      </c>
      <c r="CH500" s="113">
        <f t="shared" si="165"/>
        <v>2</v>
      </c>
      <c r="CI500" s="113">
        <f t="shared" si="165"/>
        <v>3</v>
      </c>
      <c r="CJ500" s="113">
        <f t="shared" si="165"/>
        <v>4</v>
      </c>
    </row>
    <row r="501" spans="9:88" x14ac:dyDescent="0.25"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 s="114">
        <f t="shared" si="166"/>
        <v>5</v>
      </c>
      <c r="CB501" s="114">
        <f t="shared" si="167"/>
        <v>0</v>
      </c>
      <c r="CC501" s="114">
        <f t="shared" si="167"/>
        <v>0</v>
      </c>
      <c r="CD501" s="114">
        <f t="shared" si="167"/>
        <v>0</v>
      </c>
      <c r="CE501"/>
      <c r="CF501" s="114">
        <v>62</v>
      </c>
      <c r="CG501" s="113">
        <v>5</v>
      </c>
      <c r="CH501" s="113">
        <f t="shared" si="165"/>
        <v>6</v>
      </c>
      <c r="CI501" s="113">
        <f t="shared" si="165"/>
        <v>7</v>
      </c>
      <c r="CJ501" s="113">
        <f t="shared" si="165"/>
        <v>8</v>
      </c>
    </row>
    <row r="502" spans="9:88" x14ac:dyDescent="0.25"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 s="114">
        <f t="shared" si="166"/>
        <v>5</v>
      </c>
      <c r="CB502" s="114">
        <f t="shared" si="167"/>
        <v>0</v>
      </c>
      <c r="CC502" s="114">
        <f t="shared" si="167"/>
        <v>0</v>
      </c>
      <c r="CD502" s="114">
        <f t="shared" si="167"/>
        <v>0</v>
      </c>
      <c r="CE502"/>
      <c r="CF502" s="114">
        <v>62</v>
      </c>
      <c r="CG502" s="113">
        <v>9</v>
      </c>
      <c r="CH502" s="113">
        <f t="shared" si="165"/>
        <v>10</v>
      </c>
      <c r="CI502" s="113">
        <f t="shared" si="165"/>
        <v>11</v>
      </c>
      <c r="CJ502" s="113">
        <f t="shared" si="165"/>
        <v>12</v>
      </c>
    </row>
    <row r="503" spans="9:88" x14ac:dyDescent="0.25"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 s="114">
        <f t="shared" si="166"/>
        <v>5</v>
      </c>
      <c r="CB503" s="114">
        <f t="shared" si="167"/>
        <v>0</v>
      </c>
      <c r="CC503" s="114">
        <f t="shared" si="167"/>
        <v>0</v>
      </c>
      <c r="CD503" s="114">
        <f t="shared" si="167"/>
        <v>0</v>
      </c>
      <c r="CE503"/>
      <c r="CF503" s="114">
        <v>62</v>
      </c>
      <c r="CG503" s="113">
        <v>13</v>
      </c>
      <c r="CH503" s="113">
        <f t="shared" si="165"/>
        <v>14</v>
      </c>
      <c r="CI503" s="113">
        <f t="shared" si="165"/>
        <v>15</v>
      </c>
      <c r="CJ503" s="113">
        <f t="shared" si="165"/>
        <v>16</v>
      </c>
    </row>
    <row r="504" spans="9:88" x14ac:dyDescent="0.25"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 s="114">
        <f t="shared" si="166"/>
        <v>5</v>
      </c>
      <c r="CB504" s="114">
        <f t="shared" si="167"/>
        <v>0</v>
      </c>
      <c r="CC504" s="114">
        <f t="shared" si="167"/>
        <v>0</v>
      </c>
      <c r="CD504" s="114">
        <f t="shared" si="167"/>
        <v>0</v>
      </c>
      <c r="CE504"/>
      <c r="CF504" s="114">
        <v>62</v>
      </c>
      <c r="CG504" s="113">
        <v>17</v>
      </c>
      <c r="CH504" s="113">
        <f t="shared" si="165"/>
        <v>18</v>
      </c>
      <c r="CI504" s="113">
        <f t="shared" si="165"/>
        <v>19</v>
      </c>
      <c r="CJ504" s="113">
        <f t="shared" si="165"/>
        <v>20</v>
      </c>
    </row>
    <row r="505" spans="9:88" x14ac:dyDescent="0.25"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 s="114">
        <f t="shared" si="166"/>
        <v>5</v>
      </c>
      <c r="CB505" s="114">
        <f t="shared" si="167"/>
        <v>0</v>
      </c>
      <c r="CC505" s="114">
        <f t="shared" si="167"/>
        <v>0</v>
      </c>
      <c r="CD505" s="114">
        <f t="shared" si="167"/>
        <v>0</v>
      </c>
      <c r="CE505"/>
      <c r="CF505" s="114">
        <v>62</v>
      </c>
      <c r="CG505" s="113">
        <v>21</v>
      </c>
      <c r="CH505" s="113">
        <f t="shared" si="165"/>
        <v>22</v>
      </c>
      <c r="CI505" s="113">
        <f t="shared" si="165"/>
        <v>23</v>
      </c>
      <c r="CJ505" s="113">
        <f t="shared" si="165"/>
        <v>24</v>
      </c>
    </row>
    <row r="506" spans="9:88" x14ac:dyDescent="0.25"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 s="114">
        <f t="shared" si="166"/>
        <v>5</v>
      </c>
      <c r="CB506" s="114">
        <f t="shared" si="167"/>
        <v>0</v>
      </c>
      <c r="CC506" s="114">
        <f t="shared" si="167"/>
        <v>0</v>
      </c>
      <c r="CD506" s="114">
        <f t="shared" si="167"/>
        <v>0</v>
      </c>
      <c r="CE506"/>
      <c r="CF506" s="114">
        <v>62</v>
      </c>
      <c r="CG506" s="113">
        <v>25</v>
      </c>
      <c r="CH506" s="113">
        <f t="shared" si="165"/>
        <v>26</v>
      </c>
      <c r="CI506" s="113">
        <f t="shared" si="165"/>
        <v>27</v>
      </c>
      <c r="CJ506" s="113">
        <f t="shared" si="165"/>
        <v>28</v>
      </c>
    </row>
    <row r="507" spans="9:88" x14ac:dyDescent="0.25"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 s="114">
        <f t="shared" si="166"/>
        <v>5</v>
      </c>
      <c r="CB507" s="114">
        <f t="shared" si="167"/>
        <v>0</v>
      </c>
      <c r="CC507" s="114">
        <f t="shared" si="167"/>
        <v>0</v>
      </c>
      <c r="CD507" s="114">
        <f t="shared" si="167"/>
        <v>0</v>
      </c>
      <c r="CE507"/>
      <c r="CF507" s="114">
        <v>62</v>
      </c>
      <c r="CG507" s="113">
        <v>29</v>
      </c>
      <c r="CH507" s="113">
        <f t="shared" si="165"/>
        <v>30</v>
      </c>
      <c r="CI507" s="113">
        <f t="shared" si="165"/>
        <v>31</v>
      </c>
      <c r="CJ507" s="113">
        <f t="shared" si="165"/>
        <v>32</v>
      </c>
    </row>
    <row r="508" spans="9:88" x14ac:dyDescent="0.25"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 s="114">
        <f t="shared" si="166"/>
        <v>5</v>
      </c>
      <c r="CB508" s="114">
        <f t="shared" si="167"/>
        <v>0</v>
      </c>
      <c r="CC508" s="114">
        <f t="shared" si="167"/>
        <v>0</v>
      </c>
      <c r="CD508" s="114">
        <f t="shared" si="167"/>
        <v>0</v>
      </c>
      <c r="CE508"/>
      <c r="CF508" s="114">
        <v>63</v>
      </c>
      <c r="CG508" s="113">
        <v>1</v>
      </c>
      <c r="CH508" s="113">
        <f t="shared" si="165"/>
        <v>2</v>
      </c>
      <c r="CI508" s="113">
        <f t="shared" si="165"/>
        <v>3</v>
      </c>
      <c r="CJ508" s="113">
        <f t="shared" si="165"/>
        <v>4</v>
      </c>
    </row>
    <row r="509" spans="9:88" x14ac:dyDescent="0.25"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 s="114">
        <f t="shared" si="166"/>
        <v>5</v>
      </c>
      <c r="CB509" s="114">
        <f t="shared" si="167"/>
        <v>0</v>
      </c>
      <c r="CC509" s="114">
        <f t="shared" si="167"/>
        <v>0</v>
      </c>
      <c r="CD509" s="114">
        <f t="shared" si="167"/>
        <v>0</v>
      </c>
      <c r="CE509"/>
      <c r="CF509" s="114">
        <v>63</v>
      </c>
      <c r="CG509" s="113">
        <v>5</v>
      </c>
      <c r="CH509" s="113">
        <f t="shared" si="165"/>
        <v>6</v>
      </c>
      <c r="CI509" s="113">
        <f t="shared" si="165"/>
        <v>7</v>
      </c>
      <c r="CJ509" s="113">
        <f t="shared" si="165"/>
        <v>8</v>
      </c>
    </row>
    <row r="510" spans="9:88" x14ac:dyDescent="0.25"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 s="114">
        <f t="shared" si="166"/>
        <v>5</v>
      </c>
      <c r="CB510" s="114">
        <f t="shared" si="167"/>
        <v>0</v>
      </c>
      <c r="CC510" s="114">
        <f t="shared" si="167"/>
        <v>0</v>
      </c>
      <c r="CD510" s="114">
        <f t="shared" si="167"/>
        <v>0</v>
      </c>
      <c r="CE510"/>
      <c r="CF510" s="114">
        <v>63</v>
      </c>
      <c r="CG510" s="113">
        <v>9</v>
      </c>
      <c r="CH510" s="113">
        <f t="shared" si="165"/>
        <v>10</v>
      </c>
      <c r="CI510" s="113">
        <f t="shared" si="165"/>
        <v>11</v>
      </c>
      <c r="CJ510" s="113">
        <f t="shared" si="165"/>
        <v>12</v>
      </c>
    </row>
    <row r="511" spans="9:88" x14ac:dyDescent="0.25"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 s="114">
        <f t="shared" si="166"/>
        <v>5</v>
      </c>
      <c r="CB511" s="114">
        <f t="shared" si="167"/>
        <v>0</v>
      </c>
      <c r="CC511" s="114">
        <f t="shared" si="167"/>
        <v>0</v>
      </c>
      <c r="CD511" s="114">
        <f t="shared" si="167"/>
        <v>0</v>
      </c>
      <c r="CE511"/>
      <c r="CF511" s="114">
        <v>63</v>
      </c>
      <c r="CG511" s="113">
        <v>13</v>
      </c>
      <c r="CH511" s="113">
        <f t="shared" si="165"/>
        <v>14</v>
      </c>
      <c r="CI511" s="113">
        <f t="shared" si="165"/>
        <v>15</v>
      </c>
      <c r="CJ511" s="113">
        <f t="shared" si="165"/>
        <v>16</v>
      </c>
    </row>
    <row r="512" spans="9:88" x14ac:dyDescent="0.25"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 s="114">
        <f t="shared" si="166"/>
        <v>5</v>
      </c>
      <c r="CB512" s="114">
        <f t="shared" si="167"/>
        <v>0</v>
      </c>
      <c r="CC512" s="114">
        <f t="shared" si="167"/>
        <v>0</v>
      </c>
      <c r="CD512" s="114">
        <f t="shared" si="167"/>
        <v>0</v>
      </c>
      <c r="CE512"/>
      <c r="CF512" s="114">
        <v>63</v>
      </c>
      <c r="CG512" s="113">
        <v>17</v>
      </c>
      <c r="CH512" s="113">
        <f t="shared" si="165"/>
        <v>18</v>
      </c>
      <c r="CI512" s="113">
        <f t="shared" si="165"/>
        <v>19</v>
      </c>
      <c r="CJ512" s="113">
        <f t="shared" si="165"/>
        <v>20</v>
      </c>
    </row>
    <row r="513" spans="9:88" x14ac:dyDescent="0.25"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 s="114">
        <f t="shared" si="166"/>
        <v>5</v>
      </c>
      <c r="CB513" s="114">
        <f t="shared" si="167"/>
        <v>0</v>
      </c>
      <c r="CC513" s="114">
        <f t="shared" si="167"/>
        <v>0</v>
      </c>
      <c r="CD513" s="114">
        <f t="shared" si="167"/>
        <v>0</v>
      </c>
      <c r="CE513"/>
      <c r="CF513" s="114">
        <v>63</v>
      </c>
      <c r="CG513" s="113">
        <v>21</v>
      </c>
      <c r="CH513" s="113">
        <f t="shared" si="165"/>
        <v>22</v>
      </c>
      <c r="CI513" s="113">
        <f t="shared" si="165"/>
        <v>23</v>
      </c>
      <c r="CJ513" s="113">
        <f t="shared" si="165"/>
        <v>24</v>
      </c>
    </row>
    <row r="514" spans="9:88" x14ac:dyDescent="0.25"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 s="114">
        <f t="shared" si="166"/>
        <v>5</v>
      </c>
      <c r="CB514" s="114">
        <f t="shared" si="167"/>
        <v>0</v>
      </c>
      <c r="CC514" s="114">
        <f t="shared" si="167"/>
        <v>0</v>
      </c>
      <c r="CD514" s="114">
        <f t="shared" si="167"/>
        <v>0</v>
      </c>
      <c r="CE514"/>
      <c r="CF514" s="114">
        <v>63</v>
      </c>
      <c r="CG514" s="113">
        <v>25</v>
      </c>
      <c r="CH514" s="113">
        <f t="shared" ref="CH514:CJ577" si="168">CG514+1</f>
        <v>26</v>
      </c>
      <c r="CI514" s="113">
        <f t="shared" si="168"/>
        <v>27</v>
      </c>
      <c r="CJ514" s="113">
        <f t="shared" si="168"/>
        <v>28</v>
      </c>
    </row>
    <row r="515" spans="9:88" x14ac:dyDescent="0.25"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 s="114">
        <f t="shared" si="166"/>
        <v>5</v>
      </c>
      <c r="CB515" s="114">
        <f t="shared" si="167"/>
        <v>0</v>
      </c>
      <c r="CC515" s="114">
        <f t="shared" si="167"/>
        <v>0</v>
      </c>
      <c r="CD515" s="114">
        <f t="shared" si="167"/>
        <v>0</v>
      </c>
      <c r="CE515"/>
      <c r="CF515" s="114">
        <v>63</v>
      </c>
      <c r="CG515" s="113">
        <v>29</v>
      </c>
      <c r="CH515" s="113">
        <f t="shared" si="168"/>
        <v>30</v>
      </c>
      <c r="CI515" s="113">
        <f t="shared" si="168"/>
        <v>31</v>
      </c>
      <c r="CJ515" s="113">
        <f t="shared" si="168"/>
        <v>32</v>
      </c>
    </row>
    <row r="516" spans="9:88" x14ac:dyDescent="0.25"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 s="114">
        <f t="shared" si="166"/>
        <v>5</v>
      </c>
      <c r="CB516" s="114">
        <f t="shared" si="167"/>
        <v>0</v>
      </c>
      <c r="CC516" s="114">
        <f t="shared" si="167"/>
        <v>0</v>
      </c>
      <c r="CD516" s="114">
        <f t="shared" si="167"/>
        <v>0</v>
      </c>
      <c r="CE516"/>
      <c r="CF516" s="114">
        <v>64</v>
      </c>
      <c r="CG516" s="113">
        <v>1</v>
      </c>
      <c r="CH516" s="113">
        <f t="shared" si="168"/>
        <v>2</v>
      </c>
      <c r="CI516" s="113">
        <f t="shared" si="168"/>
        <v>3</v>
      </c>
      <c r="CJ516" s="113">
        <f t="shared" si="168"/>
        <v>4</v>
      </c>
    </row>
    <row r="517" spans="9:88" x14ac:dyDescent="0.25"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 s="114">
        <f t="shared" si="166"/>
        <v>5</v>
      </c>
      <c r="CB517" s="114">
        <f t="shared" si="167"/>
        <v>0</v>
      </c>
      <c r="CC517" s="114">
        <f t="shared" si="167"/>
        <v>0</v>
      </c>
      <c r="CD517" s="114">
        <f t="shared" si="167"/>
        <v>0</v>
      </c>
      <c r="CE517"/>
      <c r="CF517" s="114">
        <v>64</v>
      </c>
      <c r="CG517" s="113">
        <v>5</v>
      </c>
      <c r="CH517" s="113">
        <f t="shared" si="168"/>
        <v>6</v>
      </c>
      <c r="CI517" s="113">
        <f t="shared" si="168"/>
        <v>7</v>
      </c>
      <c r="CJ517" s="113">
        <f t="shared" si="168"/>
        <v>8</v>
      </c>
    </row>
    <row r="518" spans="9:88" x14ac:dyDescent="0.25"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 s="114">
        <f t="shared" si="166"/>
        <v>5</v>
      </c>
      <c r="CB518" s="114">
        <f t="shared" si="167"/>
        <v>0</v>
      </c>
      <c r="CC518" s="114">
        <f t="shared" si="167"/>
        <v>0</v>
      </c>
      <c r="CD518" s="114">
        <f t="shared" si="167"/>
        <v>0</v>
      </c>
      <c r="CE518"/>
      <c r="CF518" s="114">
        <v>64</v>
      </c>
      <c r="CG518" s="113">
        <v>9</v>
      </c>
      <c r="CH518" s="113">
        <f t="shared" si="168"/>
        <v>10</v>
      </c>
      <c r="CI518" s="113">
        <f t="shared" si="168"/>
        <v>11</v>
      </c>
      <c r="CJ518" s="113">
        <f t="shared" si="168"/>
        <v>12</v>
      </c>
    </row>
    <row r="519" spans="9:88" x14ac:dyDescent="0.25"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 s="114">
        <f t="shared" si="166"/>
        <v>5</v>
      </c>
      <c r="CB519" s="114">
        <f t="shared" si="167"/>
        <v>0</v>
      </c>
      <c r="CC519" s="114">
        <f t="shared" si="167"/>
        <v>0</v>
      </c>
      <c r="CD519" s="114">
        <f t="shared" si="167"/>
        <v>0</v>
      </c>
      <c r="CE519"/>
      <c r="CF519" s="114">
        <v>64</v>
      </c>
      <c r="CG519" s="113">
        <v>13</v>
      </c>
      <c r="CH519" s="113">
        <f t="shared" si="168"/>
        <v>14</v>
      </c>
      <c r="CI519" s="113">
        <f t="shared" si="168"/>
        <v>15</v>
      </c>
      <c r="CJ519" s="113">
        <f t="shared" si="168"/>
        <v>16</v>
      </c>
    </row>
    <row r="520" spans="9:88" x14ac:dyDescent="0.25"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 s="114">
        <f t="shared" si="166"/>
        <v>5</v>
      </c>
      <c r="CB520" s="114">
        <f t="shared" si="167"/>
        <v>0</v>
      </c>
      <c r="CC520" s="114">
        <f t="shared" si="167"/>
        <v>0</v>
      </c>
      <c r="CD520" s="114">
        <f t="shared" si="167"/>
        <v>0</v>
      </c>
      <c r="CE520"/>
      <c r="CF520" s="114">
        <v>64</v>
      </c>
      <c r="CG520" s="113">
        <v>17</v>
      </c>
      <c r="CH520" s="113">
        <f t="shared" si="168"/>
        <v>18</v>
      </c>
      <c r="CI520" s="113">
        <f t="shared" si="168"/>
        <v>19</v>
      </c>
      <c r="CJ520" s="113">
        <f t="shared" si="168"/>
        <v>20</v>
      </c>
    </row>
    <row r="521" spans="9:88" x14ac:dyDescent="0.25"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 s="114">
        <f t="shared" si="166"/>
        <v>5</v>
      </c>
      <c r="CB521" s="114">
        <f t="shared" si="167"/>
        <v>0</v>
      </c>
      <c r="CC521" s="114">
        <f t="shared" si="167"/>
        <v>0</v>
      </c>
      <c r="CD521" s="114">
        <f t="shared" si="167"/>
        <v>0</v>
      </c>
      <c r="CE521"/>
      <c r="CF521" s="114">
        <v>64</v>
      </c>
      <c r="CG521" s="113">
        <v>21</v>
      </c>
      <c r="CH521" s="113">
        <f t="shared" si="168"/>
        <v>22</v>
      </c>
      <c r="CI521" s="113">
        <f t="shared" si="168"/>
        <v>23</v>
      </c>
      <c r="CJ521" s="113">
        <f t="shared" si="168"/>
        <v>24</v>
      </c>
    </row>
    <row r="522" spans="9:88" x14ac:dyDescent="0.25"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 s="114">
        <f t="shared" si="166"/>
        <v>5</v>
      </c>
      <c r="CB522" s="114">
        <f t="shared" si="167"/>
        <v>0</v>
      </c>
      <c r="CC522" s="114">
        <f t="shared" si="167"/>
        <v>0</v>
      </c>
      <c r="CD522" s="114">
        <f t="shared" si="167"/>
        <v>0</v>
      </c>
      <c r="CE522"/>
      <c r="CF522" s="114">
        <v>64</v>
      </c>
      <c r="CG522" s="113">
        <v>25</v>
      </c>
      <c r="CH522" s="113">
        <f t="shared" si="168"/>
        <v>26</v>
      </c>
      <c r="CI522" s="113">
        <f t="shared" si="168"/>
        <v>27</v>
      </c>
      <c r="CJ522" s="113">
        <f t="shared" si="168"/>
        <v>28</v>
      </c>
    </row>
    <row r="523" spans="9:88" x14ac:dyDescent="0.25"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 s="114">
        <f t="shared" si="166"/>
        <v>5</v>
      </c>
      <c r="CB523" s="114">
        <f t="shared" si="167"/>
        <v>0</v>
      </c>
      <c r="CC523" s="114">
        <f t="shared" si="167"/>
        <v>0</v>
      </c>
      <c r="CD523" s="114">
        <f t="shared" si="167"/>
        <v>0</v>
      </c>
      <c r="CE523"/>
      <c r="CF523" s="114">
        <v>64</v>
      </c>
      <c r="CG523" s="113">
        <v>29</v>
      </c>
      <c r="CH523" s="113">
        <f t="shared" si="168"/>
        <v>30</v>
      </c>
      <c r="CI523" s="113">
        <f t="shared" si="168"/>
        <v>31</v>
      </c>
      <c r="CJ523" s="113">
        <f t="shared" si="168"/>
        <v>32</v>
      </c>
    </row>
    <row r="524" spans="9:88" x14ac:dyDescent="0.25"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 s="114">
        <f t="shared" si="166"/>
        <v>5</v>
      </c>
      <c r="CB524" s="114">
        <f t="shared" si="167"/>
        <v>0</v>
      </c>
      <c r="CC524" s="114">
        <f t="shared" si="167"/>
        <v>0</v>
      </c>
      <c r="CD524" s="114">
        <f t="shared" si="167"/>
        <v>0</v>
      </c>
      <c r="CE524"/>
      <c r="CF524" s="114">
        <v>65</v>
      </c>
      <c r="CG524" s="113">
        <v>1</v>
      </c>
      <c r="CH524" s="113">
        <f t="shared" si="168"/>
        <v>2</v>
      </c>
      <c r="CI524" s="113">
        <f t="shared" si="168"/>
        <v>3</v>
      </c>
      <c r="CJ524" s="113">
        <f t="shared" si="168"/>
        <v>4</v>
      </c>
    </row>
    <row r="525" spans="9:88" x14ac:dyDescent="0.25"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 s="114">
        <f t="shared" ref="CA525:CA588" si="169">INDEX($AS$11:$BX$120,$CF525,CJ525)</f>
        <v>5</v>
      </c>
      <c r="CB525" s="114">
        <f t="shared" ref="CB525:CD563" si="170">INDEX($AS$11:$BX$120,$CF525,CG525)</f>
        <v>0</v>
      </c>
      <c r="CC525" s="114">
        <f t="shared" si="170"/>
        <v>0</v>
      </c>
      <c r="CD525" s="114">
        <f t="shared" si="170"/>
        <v>0</v>
      </c>
      <c r="CE525"/>
      <c r="CF525" s="114">
        <v>65</v>
      </c>
      <c r="CG525" s="113">
        <v>5</v>
      </c>
      <c r="CH525" s="113">
        <f t="shared" si="168"/>
        <v>6</v>
      </c>
      <c r="CI525" s="113">
        <f t="shared" si="168"/>
        <v>7</v>
      </c>
      <c r="CJ525" s="113">
        <f t="shared" si="168"/>
        <v>8</v>
      </c>
    </row>
    <row r="526" spans="9:88" x14ac:dyDescent="0.25"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 s="114">
        <f t="shared" si="169"/>
        <v>5</v>
      </c>
      <c r="CB526" s="114">
        <f t="shared" si="170"/>
        <v>0</v>
      </c>
      <c r="CC526" s="114">
        <f t="shared" si="170"/>
        <v>0</v>
      </c>
      <c r="CD526" s="114">
        <f t="shared" si="170"/>
        <v>0</v>
      </c>
      <c r="CE526"/>
      <c r="CF526" s="114">
        <v>65</v>
      </c>
      <c r="CG526" s="113">
        <v>9</v>
      </c>
      <c r="CH526" s="113">
        <f t="shared" si="168"/>
        <v>10</v>
      </c>
      <c r="CI526" s="113">
        <f t="shared" si="168"/>
        <v>11</v>
      </c>
      <c r="CJ526" s="113">
        <f t="shared" si="168"/>
        <v>12</v>
      </c>
    </row>
    <row r="527" spans="9:88" x14ac:dyDescent="0.25"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 s="114">
        <f t="shared" si="169"/>
        <v>5</v>
      </c>
      <c r="CB527" s="114">
        <f t="shared" si="170"/>
        <v>0</v>
      </c>
      <c r="CC527" s="114">
        <f t="shared" si="170"/>
        <v>0</v>
      </c>
      <c r="CD527" s="114">
        <f t="shared" si="170"/>
        <v>0</v>
      </c>
      <c r="CE527"/>
      <c r="CF527" s="114">
        <v>65</v>
      </c>
      <c r="CG527" s="113">
        <v>13</v>
      </c>
      <c r="CH527" s="113">
        <f t="shared" si="168"/>
        <v>14</v>
      </c>
      <c r="CI527" s="113">
        <f t="shared" si="168"/>
        <v>15</v>
      </c>
      <c r="CJ527" s="113">
        <f t="shared" si="168"/>
        <v>16</v>
      </c>
    </row>
    <row r="528" spans="9:88" x14ac:dyDescent="0.25"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 s="114">
        <f t="shared" si="169"/>
        <v>5</v>
      </c>
      <c r="CB528" s="114">
        <f t="shared" si="170"/>
        <v>0</v>
      </c>
      <c r="CC528" s="114">
        <f t="shared" si="170"/>
        <v>0</v>
      </c>
      <c r="CD528" s="114">
        <f t="shared" si="170"/>
        <v>0</v>
      </c>
      <c r="CE528"/>
      <c r="CF528" s="114">
        <v>65</v>
      </c>
      <c r="CG528" s="113">
        <v>17</v>
      </c>
      <c r="CH528" s="113">
        <f t="shared" si="168"/>
        <v>18</v>
      </c>
      <c r="CI528" s="113">
        <f t="shared" si="168"/>
        <v>19</v>
      </c>
      <c r="CJ528" s="113">
        <f t="shared" si="168"/>
        <v>20</v>
      </c>
    </row>
    <row r="529" spans="9:88" x14ac:dyDescent="0.25"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 s="114">
        <f t="shared" si="169"/>
        <v>5</v>
      </c>
      <c r="CB529" s="114">
        <f t="shared" si="170"/>
        <v>0</v>
      </c>
      <c r="CC529" s="114">
        <f t="shared" si="170"/>
        <v>0</v>
      </c>
      <c r="CD529" s="114">
        <f t="shared" si="170"/>
        <v>0</v>
      </c>
      <c r="CE529"/>
      <c r="CF529" s="114">
        <v>65</v>
      </c>
      <c r="CG529" s="113">
        <v>21</v>
      </c>
      <c r="CH529" s="113">
        <f t="shared" si="168"/>
        <v>22</v>
      </c>
      <c r="CI529" s="113">
        <f t="shared" si="168"/>
        <v>23</v>
      </c>
      <c r="CJ529" s="113">
        <f t="shared" si="168"/>
        <v>24</v>
      </c>
    </row>
    <row r="530" spans="9:88" x14ac:dyDescent="0.25"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 s="114">
        <f t="shared" si="169"/>
        <v>5</v>
      </c>
      <c r="CB530" s="114">
        <f t="shared" si="170"/>
        <v>0</v>
      </c>
      <c r="CC530" s="114">
        <f t="shared" si="170"/>
        <v>0</v>
      </c>
      <c r="CD530" s="114">
        <f t="shared" si="170"/>
        <v>0</v>
      </c>
      <c r="CE530"/>
      <c r="CF530" s="114">
        <v>65</v>
      </c>
      <c r="CG530" s="113">
        <v>25</v>
      </c>
      <c r="CH530" s="113">
        <f t="shared" si="168"/>
        <v>26</v>
      </c>
      <c r="CI530" s="113">
        <f t="shared" si="168"/>
        <v>27</v>
      </c>
      <c r="CJ530" s="113">
        <f t="shared" si="168"/>
        <v>28</v>
      </c>
    </row>
    <row r="531" spans="9:88" x14ac:dyDescent="0.25"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 s="114">
        <f t="shared" si="169"/>
        <v>5</v>
      </c>
      <c r="CB531" s="114">
        <f t="shared" si="170"/>
        <v>0</v>
      </c>
      <c r="CC531" s="114">
        <f t="shared" si="170"/>
        <v>0</v>
      </c>
      <c r="CD531" s="114">
        <f t="shared" si="170"/>
        <v>0</v>
      </c>
      <c r="CE531"/>
      <c r="CF531" s="114">
        <v>65</v>
      </c>
      <c r="CG531" s="113">
        <v>29</v>
      </c>
      <c r="CH531" s="113">
        <f t="shared" si="168"/>
        <v>30</v>
      </c>
      <c r="CI531" s="113">
        <f t="shared" si="168"/>
        <v>31</v>
      </c>
      <c r="CJ531" s="113">
        <f t="shared" si="168"/>
        <v>32</v>
      </c>
    </row>
    <row r="532" spans="9:88" x14ac:dyDescent="0.25"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 s="114">
        <f t="shared" si="169"/>
        <v>5</v>
      </c>
      <c r="CB532" s="114">
        <f t="shared" si="170"/>
        <v>0</v>
      </c>
      <c r="CC532" s="114">
        <f t="shared" si="170"/>
        <v>0</v>
      </c>
      <c r="CD532" s="114">
        <f t="shared" si="170"/>
        <v>0</v>
      </c>
      <c r="CE532"/>
      <c r="CF532" s="114">
        <v>66</v>
      </c>
      <c r="CG532" s="113">
        <v>1</v>
      </c>
      <c r="CH532" s="113">
        <f t="shared" si="168"/>
        <v>2</v>
      </c>
      <c r="CI532" s="113">
        <f t="shared" si="168"/>
        <v>3</v>
      </c>
      <c r="CJ532" s="113">
        <f t="shared" si="168"/>
        <v>4</v>
      </c>
    </row>
    <row r="533" spans="9:88" x14ac:dyDescent="0.25"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 s="114">
        <f t="shared" si="169"/>
        <v>5</v>
      </c>
      <c r="CB533" s="114">
        <f t="shared" si="170"/>
        <v>0</v>
      </c>
      <c r="CC533" s="114">
        <f t="shared" si="170"/>
        <v>0</v>
      </c>
      <c r="CD533" s="114">
        <f t="shared" si="170"/>
        <v>0</v>
      </c>
      <c r="CE533"/>
      <c r="CF533" s="114">
        <v>66</v>
      </c>
      <c r="CG533" s="113">
        <v>5</v>
      </c>
      <c r="CH533" s="113">
        <f t="shared" si="168"/>
        <v>6</v>
      </c>
      <c r="CI533" s="113">
        <f t="shared" si="168"/>
        <v>7</v>
      </c>
      <c r="CJ533" s="113">
        <f t="shared" si="168"/>
        <v>8</v>
      </c>
    </row>
    <row r="534" spans="9:88" x14ac:dyDescent="0.25"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 s="114">
        <f t="shared" si="169"/>
        <v>5</v>
      </c>
      <c r="CB534" s="114">
        <f t="shared" si="170"/>
        <v>0</v>
      </c>
      <c r="CC534" s="114">
        <f t="shared" si="170"/>
        <v>0</v>
      </c>
      <c r="CD534" s="114">
        <f t="shared" si="170"/>
        <v>0</v>
      </c>
      <c r="CE534"/>
      <c r="CF534" s="114">
        <v>66</v>
      </c>
      <c r="CG534" s="113">
        <v>9</v>
      </c>
      <c r="CH534" s="113">
        <f t="shared" si="168"/>
        <v>10</v>
      </c>
      <c r="CI534" s="113">
        <f t="shared" si="168"/>
        <v>11</v>
      </c>
      <c r="CJ534" s="113">
        <f t="shared" si="168"/>
        <v>12</v>
      </c>
    </row>
    <row r="535" spans="9:88" x14ac:dyDescent="0.25"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 s="114">
        <f t="shared" si="169"/>
        <v>5</v>
      </c>
      <c r="CB535" s="114">
        <f t="shared" si="170"/>
        <v>0</v>
      </c>
      <c r="CC535" s="114">
        <f t="shared" si="170"/>
        <v>0</v>
      </c>
      <c r="CD535" s="114">
        <f t="shared" si="170"/>
        <v>0</v>
      </c>
      <c r="CE535"/>
      <c r="CF535" s="114">
        <v>66</v>
      </c>
      <c r="CG535" s="113">
        <v>13</v>
      </c>
      <c r="CH535" s="113">
        <f t="shared" si="168"/>
        <v>14</v>
      </c>
      <c r="CI535" s="113">
        <f t="shared" si="168"/>
        <v>15</v>
      </c>
      <c r="CJ535" s="113">
        <f t="shared" si="168"/>
        <v>16</v>
      </c>
    </row>
    <row r="536" spans="9:88" x14ac:dyDescent="0.25"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 s="114">
        <f t="shared" si="169"/>
        <v>5</v>
      </c>
      <c r="CB536" s="114">
        <f t="shared" si="170"/>
        <v>0</v>
      </c>
      <c r="CC536" s="114">
        <f t="shared" si="170"/>
        <v>0</v>
      </c>
      <c r="CD536" s="114">
        <f t="shared" si="170"/>
        <v>0</v>
      </c>
      <c r="CE536"/>
      <c r="CF536" s="114">
        <v>66</v>
      </c>
      <c r="CG536" s="113">
        <v>17</v>
      </c>
      <c r="CH536" s="113">
        <f t="shared" si="168"/>
        <v>18</v>
      </c>
      <c r="CI536" s="113">
        <f t="shared" si="168"/>
        <v>19</v>
      </c>
      <c r="CJ536" s="113">
        <f t="shared" si="168"/>
        <v>20</v>
      </c>
    </row>
    <row r="537" spans="9:88" x14ac:dyDescent="0.25"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 s="114">
        <f t="shared" si="169"/>
        <v>5</v>
      </c>
      <c r="CB537" s="114">
        <f t="shared" si="170"/>
        <v>0</v>
      </c>
      <c r="CC537" s="114">
        <f t="shared" si="170"/>
        <v>0</v>
      </c>
      <c r="CD537" s="114">
        <f t="shared" si="170"/>
        <v>0</v>
      </c>
      <c r="CE537"/>
      <c r="CF537" s="114">
        <v>66</v>
      </c>
      <c r="CG537" s="113">
        <v>21</v>
      </c>
      <c r="CH537" s="113">
        <f t="shared" si="168"/>
        <v>22</v>
      </c>
      <c r="CI537" s="113">
        <f t="shared" si="168"/>
        <v>23</v>
      </c>
      <c r="CJ537" s="113">
        <f t="shared" si="168"/>
        <v>24</v>
      </c>
    </row>
    <row r="538" spans="9:88" x14ac:dyDescent="0.25"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 s="114">
        <f t="shared" si="169"/>
        <v>5</v>
      </c>
      <c r="CB538" s="114">
        <f t="shared" si="170"/>
        <v>0</v>
      </c>
      <c r="CC538" s="114">
        <f t="shared" si="170"/>
        <v>0</v>
      </c>
      <c r="CD538" s="114">
        <f t="shared" si="170"/>
        <v>0</v>
      </c>
      <c r="CE538"/>
      <c r="CF538" s="114">
        <v>66</v>
      </c>
      <c r="CG538" s="113">
        <v>25</v>
      </c>
      <c r="CH538" s="113">
        <f t="shared" si="168"/>
        <v>26</v>
      </c>
      <c r="CI538" s="113">
        <f t="shared" si="168"/>
        <v>27</v>
      </c>
      <c r="CJ538" s="113">
        <f t="shared" si="168"/>
        <v>28</v>
      </c>
    </row>
    <row r="539" spans="9:88" x14ac:dyDescent="0.25"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 s="114">
        <f t="shared" si="169"/>
        <v>5</v>
      </c>
      <c r="CB539" s="114">
        <f t="shared" si="170"/>
        <v>0</v>
      </c>
      <c r="CC539" s="114">
        <f t="shared" si="170"/>
        <v>0</v>
      </c>
      <c r="CD539" s="114">
        <f t="shared" si="170"/>
        <v>0</v>
      </c>
      <c r="CE539"/>
      <c r="CF539" s="114">
        <v>66</v>
      </c>
      <c r="CG539" s="113">
        <v>29</v>
      </c>
      <c r="CH539" s="113">
        <f t="shared" si="168"/>
        <v>30</v>
      </c>
      <c r="CI539" s="113">
        <f t="shared" si="168"/>
        <v>31</v>
      </c>
      <c r="CJ539" s="113">
        <f t="shared" si="168"/>
        <v>32</v>
      </c>
    </row>
    <row r="540" spans="9:88" x14ac:dyDescent="0.25"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 s="114">
        <f t="shared" si="169"/>
        <v>5</v>
      </c>
      <c r="CB540" s="114">
        <f t="shared" si="170"/>
        <v>0</v>
      </c>
      <c r="CC540" s="114">
        <f t="shared" si="170"/>
        <v>0</v>
      </c>
      <c r="CD540" s="114">
        <f t="shared" si="170"/>
        <v>0</v>
      </c>
      <c r="CE540"/>
      <c r="CF540" s="114">
        <v>67</v>
      </c>
      <c r="CG540" s="113">
        <v>1</v>
      </c>
      <c r="CH540" s="113">
        <f t="shared" si="168"/>
        <v>2</v>
      </c>
      <c r="CI540" s="113">
        <f t="shared" si="168"/>
        <v>3</v>
      </c>
      <c r="CJ540" s="113">
        <f t="shared" si="168"/>
        <v>4</v>
      </c>
    </row>
    <row r="541" spans="9:88" x14ac:dyDescent="0.25"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 s="114">
        <f t="shared" si="169"/>
        <v>5</v>
      </c>
      <c r="CB541" s="114">
        <f t="shared" si="170"/>
        <v>0</v>
      </c>
      <c r="CC541" s="114">
        <f t="shared" si="170"/>
        <v>0</v>
      </c>
      <c r="CD541" s="114">
        <f t="shared" si="170"/>
        <v>0</v>
      </c>
      <c r="CE541"/>
      <c r="CF541" s="114">
        <v>67</v>
      </c>
      <c r="CG541" s="113">
        <v>5</v>
      </c>
      <c r="CH541" s="113">
        <f t="shared" si="168"/>
        <v>6</v>
      </c>
      <c r="CI541" s="113">
        <f t="shared" si="168"/>
        <v>7</v>
      </c>
      <c r="CJ541" s="113">
        <f t="shared" si="168"/>
        <v>8</v>
      </c>
    </row>
    <row r="542" spans="9:88" x14ac:dyDescent="0.25"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 s="114">
        <f t="shared" si="169"/>
        <v>5</v>
      </c>
      <c r="CB542" s="114">
        <f t="shared" si="170"/>
        <v>0</v>
      </c>
      <c r="CC542" s="114">
        <f t="shared" si="170"/>
        <v>0</v>
      </c>
      <c r="CD542" s="114">
        <f t="shared" si="170"/>
        <v>0</v>
      </c>
      <c r="CE542"/>
      <c r="CF542" s="114">
        <v>67</v>
      </c>
      <c r="CG542" s="113">
        <v>9</v>
      </c>
      <c r="CH542" s="113">
        <f t="shared" si="168"/>
        <v>10</v>
      </c>
      <c r="CI542" s="113">
        <f t="shared" si="168"/>
        <v>11</v>
      </c>
      <c r="CJ542" s="113">
        <f t="shared" si="168"/>
        <v>12</v>
      </c>
    </row>
    <row r="543" spans="9:88" x14ac:dyDescent="0.25"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 s="114">
        <f t="shared" si="169"/>
        <v>5</v>
      </c>
      <c r="CB543" s="114">
        <f t="shared" si="170"/>
        <v>0</v>
      </c>
      <c r="CC543" s="114">
        <f t="shared" si="170"/>
        <v>0</v>
      </c>
      <c r="CD543" s="114">
        <f t="shared" si="170"/>
        <v>0</v>
      </c>
      <c r="CE543"/>
      <c r="CF543" s="114">
        <v>67</v>
      </c>
      <c r="CG543" s="113">
        <v>13</v>
      </c>
      <c r="CH543" s="113">
        <f t="shared" si="168"/>
        <v>14</v>
      </c>
      <c r="CI543" s="113">
        <f t="shared" si="168"/>
        <v>15</v>
      </c>
      <c r="CJ543" s="113">
        <f t="shared" si="168"/>
        <v>16</v>
      </c>
    </row>
    <row r="544" spans="9:88" x14ac:dyDescent="0.25"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 s="114">
        <f t="shared" si="169"/>
        <v>5</v>
      </c>
      <c r="CB544" s="114">
        <f t="shared" si="170"/>
        <v>0</v>
      </c>
      <c r="CC544" s="114">
        <f t="shared" si="170"/>
        <v>0</v>
      </c>
      <c r="CD544" s="114">
        <f t="shared" si="170"/>
        <v>0</v>
      </c>
      <c r="CE544"/>
      <c r="CF544" s="114">
        <v>67</v>
      </c>
      <c r="CG544" s="113">
        <v>17</v>
      </c>
      <c r="CH544" s="113">
        <f t="shared" si="168"/>
        <v>18</v>
      </c>
      <c r="CI544" s="113">
        <f t="shared" si="168"/>
        <v>19</v>
      </c>
      <c r="CJ544" s="113">
        <f t="shared" si="168"/>
        <v>20</v>
      </c>
    </row>
    <row r="545" spans="9:88" x14ac:dyDescent="0.25"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 s="114">
        <f t="shared" si="169"/>
        <v>5</v>
      </c>
      <c r="CB545" s="114">
        <f t="shared" si="170"/>
        <v>0</v>
      </c>
      <c r="CC545" s="114">
        <f t="shared" si="170"/>
        <v>0</v>
      </c>
      <c r="CD545" s="114">
        <f t="shared" si="170"/>
        <v>0</v>
      </c>
      <c r="CE545"/>
      <c r="CF545" s="114">
        <v>67</v>
      </c>
      <c r="CG545" s="113">
        <v>21</v>
      </c>
      <c r="CH545" s="113">
        <f t="shared" si="168"/>
        <v>22</v>
      </c>
      <c r="CI545" s="113">
        <f t="shared" si="168"/>
        <v>23</v>
      </c>
      <c r="CJ545" s="113">
        <f t="shared" si="168"/>
        <v>24</v>
      </c>
    </row>
    <row r="546" spans="9:88" x14ac:dyDescent="0.25"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 s="114">
        <f t="shared" si="169"/>
        <v>5</v>
      </c>
      <c r="CB546" s="114">
        <f t="shared" si="170"/>
        <v>0</v>
      </c>
      <c r="CC546" s="114">
        <f t="shared" si="170"/>
        <v>0</v>
      </c>
      <c r="CD546" s="114">
        <f t="shared" si="170"/>
        <v>0</v>
      </c>
      <c r="CE546"/>
      <c r="CF546" s="114">
        <v>67</v>
      </c>
      <c r="CG546" s="113">
        <v>25</v>
      </c>
      <c r="CH546" s="113">
        <f t="shared" si="168"/>
        <v>26</v>
      </c>
      <c r="CI546" s="113">
        <f t="shared" si="168"/>
        <v>27</v>
      </c>
      <c r="CJ546" s="113">
        <f t="shared" si="168"/>
        <v>28</v>
      </c>
    </row>
    <row r="547" spans="9:88" x14ac:dyDescent="0.25"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 s="114">
        <f t="shared" si="169"/>
        <v>5</v>
      </c>
      <c r="CB547" s="114">
        <f t="shared" si="170"/>
        <v>0</v>
      </c>
      <c r="CC547" s="114">
        <f t="shared" si="170"/>
        <v>0</v>
      </c>
      <c r="CD547" s="114">
        <f t="shared" si="170"/>
        <v>0</v>
      </c>
      <c r="CE547"/>
      <c r="CF547" s="114">
        <v>67</v>
      </c>
      <c r="CG547" s="113">
        <v>29</v>
      </c>
      <c r="CH547" s="113">
        <f t="shared" si="168"/>
        <v>30</v>
      </c>
      <c r="CI547" s="113">
        <f t="shared" si="168"/>
        <v>31</v>
      </c>
      <c r="CJ547" s="113">
        <f t="shared" si="168"/>
        <v>32</v>
      </c>
    </row>
    <row r="548" spans="9:88" x14ac:dyDescent="0.25"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 s="114">
        <f t="shared" si="169"/>
        <v>5</v>
      </c>
      <c r="CB548" s="114">
        <f t="shared" si="170"/>
        <v>0</v>
      </c>
      <c r="CC548" s="114">
        <f t="shared" si="170"/>
        <v>0</v>
      </c>
      <c r="CD548" s="114">
        <f t="shared" si="170"/>
        <v>0</v>
      </c>
      <c r="CE548"/>
      <c r="CF548" s="114">
        <v>68</v>
      </c>
      <c r="CG548" s="113">
        <v>1</v>
      </c>
      <c r="CH548" s="113">
        <f t="shared" si="168"/>
        <v>2</v>
      </c>
      <c r="CI548" s="113">
        <f t="shared" si="168"/>
        <v>3</v>
      </c>
      <c r="CJ548" s="113">
        <f t="shared" si="168"/>
        <v>4</v>
      </c>
    </row>
    <row r="549" spans="9:88" x14ac:dyDescent="0.25"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 s="114">
        <f t="shared" si="169"/>
        <v>5</v>
      </c>
      <c r="CB549" s="114">
        <f t="shared" si="170"/>
        <v>0</v>
      </c>
      <c r="CC549" s="114">
        <f t="shared" si="170"/>
        <v>0</v>
      </c>
      <c r="CD549" s="114">
        <f t="shared" si="170"/>
        <v>0</v>
      </c>
      <c r="CE549"/>
      <c r="CF549" s="114">
        <v>68</v>
      </c>
      <c r="CG549" s="113">
        <v>5</v>
      </c>
      <c r="CH549" s="113">
        <f t="shared" si="168"/>
        <v>6</v>
      </c>
      <c r="CI549" s="113">
        <f t="shared" si="168"/>
        <v>7</v>
      </c>
      <c r="CJ549" s="113">
        <f t="shared" si="168"/>
        <v>8</v>
      </c>
    </row>
    <row r="550" spans="9:88" x14ac:dyDescent="0.25"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 s="114">
        <f t="shared" si="169"/>
        <v>5</v>
      </c>
      <c r="CB550" s="114">
        <f t="shared" si="170"/>
        <v>0</v>
      </c>
      <c r="CC550" s="114">
        <f t="shared" si="170"/>
        <v>0</v>
      </c>
      <c r="CD550" s="114">
        <f t="shared" si="170"/>
        <v>0</v>
      </c>
      <c r="CE550"/>
      <c r="CF550" s="114">
        <v>68</v>
      </c>
      <c r="CG550" s="113">
        <v>9</v>
      </c>
      <c r="CH550" s="113">
        <f t="shared" si="168"/>
        <v>10</v>
      </c>
      <c r="CI550" s="113">
        <f t="shared" si="168"/>
        <v>11</v>
      </c>
      <c r="CJ550" s="113">
        <f t="shared" si="168"/>
        <v>12</v>
      </c>
    </row>
    <row r="551" spans="9:88" x14ac:dyDescent="0.25"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 s="114">
        <f t="shared" si="169"/>
        <v>5</v>
      </c>
      <c r="CB551" s="114">
        <f t="shared" si="170"/>
        <v>0</v>
      </c>
      <c r="CC551" s="114">
        <f t="shared" si="170"/>
        <v>0</v>
      </c>
      <c r="CD551" s="114">
        <f t="shared" si="170"/>
        <v>0</v>
      </c>
      <c r="CE551"/>
      <c r="CF551" s="114">
        <v>68</v>
      </c>
      <c r="CG551" s="113">
        <v>13</v>
      </c>
      <c r="CH551" s="113">
        <f t="shared" si="168"/>
        <v>14</v>
      </c>
      <c r="CI551" s="113">
        <f t="shared" si="168"/>
        <v>15</v>
      </c>
      <c r="CJ551" s="113">
        <f t="shared" si="168"/>
        <v>16</v>
      </c>
    </row>
    <row r="552" spans="9:88" x14ac:dyDescent="0.25"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 s="114">
        <f t="shared" si="169"/>
        <v>5</v>
      </c>
      <c r="CB552" s="114">
        <f t="shared" si="170"/>
        <v>0</v>
      </c>
      <c r="CC552" s="114">
        <f t="shared" si="170"/>
        <v>0</v>
      </c>
      <c r="CD552" s="114">
        <f t="shared" si="170"/>
        <v>0</v>
      </c>
      <c r="CE552"/>
      <c r="CF552" s="114">
        <v>68</v>
      </c>
      <c r="CG552" s="113">
        <v>17</v>
      </c>
      <c r="CH552" s="113">
        <f t="shared" si="168"/>
        <v>18</v>
      </c>
      <c r="CI552" s="113">
        <f t="shared" si="168"/>
        <v>19</v>
      </c>
      <c r="CJ552" s="113">
        <f t="shared" si="168"/>
        <v>20</v>
      </c>
    </row>
    <row r="553" spans="9:88" x14ac:dyDescent="0.25"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 s="114">
        <f t="shared" si="169"/>
        <v>5</v>
      </c>
      <c r="CB553" s="114">
        <f t="shared" si="170"/>
        <v>0</v>
      </c>
      <c r="CC553" s="114">
        <f t="shared" si="170"/>
        <v>0</v>
      </c>
      <c r="CD553" s="114">
        <f t="shared" si="170"/>
        <v>0</v>
      </c>
      <c r="CE553"/>
      <c r="CF553" s="114">
        <v>68</v>
      </c>
      <c r="CG553" s="113">
        <v>21</v>
      </c>
      <c r="CH553" s="113">
        <f t="shared" si="168"/>
        <v>22</v>
      </c>
      <c r="CI553" s="113">
        <f t="shared" si="168"/>
        <v>23</v>
      </c>
      <c r="CJ553" s="113">
        <f t="shared" si="168"/>
        <v>24</v>
      </c>
    </row>
    <row r="554" spans="9:88" x14ac:dyDescent="0.25"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 s="114">
        <f t="shared" si="169"/>
        <v>5</v>
      </c>
      <c r="CB554" s="114">
        <f t="shared" si="170"/>
        <v>0</v>
      </c>
      <c r="CC554" s="114">
        <f t="shared" si="170"/>
        <v>0</v>
      </c>
      <c r="CD554" s="114">
        <f t="shared" si="170"/>
        <v>0</v>
      </c>
      <c r="CE554"/>
      <c r="CF554" s="114">
        <v>68</v>
      </c>
      <c r="CG554" s="113">
        <v>25</v>
      </c>
      <c r="CH554" s="113">
        <f t="shared" si="168"/>
        <v>26</v>
      </c>
      <c r="CI554" s="113">
        <f t="shared" si="168"/>
        <v>27</v>
      </c>
      <c r="CJ554" s="113">
        <f t="shared" si="168"/>
        <v>28</v>
      </c>
    </row>
    <row r="555" spans="9:88" x14ac:dyDescent="0.25"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 s="114">
        <f t="shared" si="169"/>
        <v>5</v>
      </c>
      <c r="CB555" s="114">
        <f t="shared" si="170"/>
        <v>0</v>
      </c>
      <c r="CC555" s="114">
        <f t="shared" si="170"/>
        <v>0</v>
      </c>
      <c r="CD555" s="114">
        <f t="shared" si="170"/>
        <v>0</v>
      </c>
      <c r="CE555"/>
      <c r="CF555" s="114">
        <v>68</v>
      </c>
      <c r="CG555" s="113">
        <v>29</v>
      </c>
      <c r="CH555" s="113">
        <f t="shared" si="168"/>
        <v>30</v>
      </c>
      <c r="CI555" s="113">
        <f t="shared" si="168"/>
        <v>31</v>
      </c>
      <c r="CJ555" s="113">
        <f t="shared" si="168"/>
        <v>32</v>
      </c>
    </row>
    <row r="556" spans="9:88" x14ac:dyDescent="0.25"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 s="114">
        <f t="shared" si="169"/>
        <v>5</v>
      </c>
      <c r="CB556" s="114">
        <f t="shared" si="170"/>
        <v>0</v>
      </c>
      <c r="CC556" s="114">
        <f t="shared" si="170"/>
        <v>0</v>
      </c>
      <c r="CD556" s="114">
        <f t="shared" si="170"/>
        <v>0</v>
      </c>
      <c r="CE556"/>
      <c r="CF556" s="114">
        <v>69</v>
      </c>
      <c r="CG556" s="113">
        <v>1</v>
      </c>
      <c r="CH556" s="113">
        <f t="shared" si="168"/>
        <v>2</v>
      </c>
      <c r="CI556" s="113">
        <f t="shared" si="168"/>
        <v>3</v>
      </c>
      <c r="CJ556" s="113">
        <f t="shared" si="168"/>
        <v>4</v>
      </c>
    </row>
    <row r="557" spans="9:88" x14ac:dyDescent="0.25"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 s="114">
        <f t="shared" si="169"/>
        <v>5</v>
      </c>
      <c r="CB557" s="114">
        <f t="shared" si="170"/>
        <v>0</v>
      </c>
      <c r="CC557" s="114">
        <f t="shared" si="170"/>
        <v>0</v>
      </c>
      <c r="CD557" s="114">
        <f t="shared" si="170"/>
        <v>0</v>
      </c>
      <c r="CE557"/>
      <c r="CF557" s="114">
        <v>69</v>
      </c>
      <c r="CG557" s="113">
        <v>5</v>
      </c>
      <c r="CH557" s="113">
        <f t="shared" si="168"/>
        <v>6</v>
      </c>
      <c r="CI557" s="113">
        <f t="shared" si="168"/>
        <v>7</v>
      </c>
      <c r="CJ557" s="113">
        <f t="shared" si="168"/>
        <v>8</v>
      </c>
    </row>
    <row r="558" spans="9:88" x14ac:dyDescent="0.25"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 s="114">
        <f t="shared" si="169"/>
        <v>5</v>
      </c>
      <c r="CB558" s="114">
        <f t="shared" si="170"/>
        <v>0</v>
      </c>
      <c r="CC558" s="114">
        <f t="shared" si="170"/>
        <v>0</v>
      </c>
      <c r="CD558" s="114">
        <f t="shared" si="170"/>
        <v>0</v>
      </c>
      <c r="CE558"/>
      <c r="CF558" s="114">
        <v>69</v>
      </c>
      <c r="CG558" s="113">
        <v>9</v>
      </c>
      <c r="CH558" s="113">
        <f t="shared" si="168"/>
        <v>10</v>
      </c>
      <c r="CI558" s="113">
        <f t="shared" si="168"/>
        <v>11</v>
      </c>
      <c r="CJ558" s="113">
        <f t="shared" si="168"/>
        <v>12</v>
      </c>
    </row>
    <row r="559" spans="9:88" x14ac:dyDescent="0.25"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 s="114">
        <f t="shared" si="169"/>
        <v>5</v>
      </c>
      <c r="CB559" s="114">
        <f t="shared" si="170"/>
        <v>0</v>
      </c>
      <c r="CC559" s="114">
        <f t="shared" si="170"/>
        <v>0</v>
      </c>
      <c r="CD559" s="114">
        <f t="shared" si="170"/>
        <v>0</v>
      </c>
      <c r="CE559"/>
      <c r="CF559" s="114">
        <v>69</v>
      </c>
      <c r="CG559" s="113">
        <v>13</v>
      </c>
      <c r="CH559" s="113">
        <f t="shared" si="168"/>
        <v>14</v>
      </c>
      <c r="CI559" s="113">
        <f t="shared" si="168"/>
        <v>15</v>
      </c>
      <c r="CJ559" s="113">
        <f t="shared" si="168"/>
        <v>16</v>
      </c>
    </row>
    <row r="560" spans="9:88" x14ac:dyDescent="0.25"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 s="114">
        <f t="shared" si="169"/>
        <v>5</v>
      </c>
      <c r="CB560" s="114">
        <f t="shared" si="170"/>
        <v>0</v>
      </c>
      <c r="CC560" s="114">
        <f t="shared" si="170"/>
        <v>0</v>
      </c>
      <c r="CD560" s="114">
        <f t="shared" si="170"/>
        <v>0</v>
      </c>
      <c r="CE560"/>
      <c r="CF560" s="114">
        <v>69</v>
      </c>
      <c r="CG560" s="113">
        <v>17</v>
      </c>
      <c r="CH560" s="113">
        <f t="shared" si="168"/>
        <v>18</v>
      </c>
      <c r="CI560" s="113">
        <f t="shared" si="168"/>
        <v>19</v>
      </c>
      <c r="CJ560" s="113">
        <f t="shared" si="168"/>
        <v>20</v>
      </c>
    </row>
    <row r="561" spans="9:88" x14ac:dyDescent="0.25"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 s="114">
        <f t="shared" si="169"/>
        <v>5</v>
      </c>
      <c r="CB561" s="114">
        <f t="shared" si="170"/>
        <v>0</v>
      </c>
      <c r="CC561" s="114">
        <f t="shared" si="170"/>
        <v>0</v>
      </c>
      <c r="CD561" s="114">
        <f t="shared" si="170"/>
        <v>0</v>
      </c>
      <c r="CE561"/>
      <c r="CF561" s="114">
        <v>69</v>
      </c>
      <c r="CG561" s="113">
        <v>21</v>
      </c>
      <c r="CH561" s="113">
        <f t="shared" si="168"/>
        <v>22</v>
      </c>
      <c r="CI561" s="113">
        <f t="shared" si="168"/>
        <v>23</v>
      </c>
      <c r="CJ561" s="113">
        <f t="shared" si="168"/>
        <v>24</v>
      </c>
    </row>
    <row r="562" spans="9:88" x14ac:dyDescent="0.25"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 s="114">
        <f t="shared" si="169"/>
        <v>5</v>
      </c>
      <c r="CB562" s="114">
        <f t="shared" si="170"/>
        <v>0</v>
      </c>
      <c r="CC562" s="114">
        <f t="shared" si="170"/>
        <v>0</v>
      </c>
      <c r="CD562" s="114">
        <f t="shared" si="170"/>
        <v>0</v>
      </c>
      <c r="CE562"/>
      <c r="CF562" s="114">
        <v>69</v>
      </c>
      <c r="CG562" s="113">
        <v>25</v>
      </c>
      <c r="CH562" s="113">
        <f t="shared" si="168"/>
        <v>26</v>
      </c>
      <c r="CI562" s="113">
        <f t="shared" si="168"/>
        <v>27</v>
      </c>
      <c r="CJ562" s="113">
        <f t="shared" si="168"/>
        <v>28</v>
      </c>
    </row>
    <row r="563" spans="9:88" x14ac:dyDescent="0.25"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 s="114">
        <f t="shared" si="169"/>
        <v>5</v>
      </c>
      <c r="CB563" s="114">
        <f t="shared" si="170"/>
        <v>0</v>
      </c>
      <c r="CC563" s="114">
        <f t="shared" si="170"/>
        <v>0</v>
      </c>
      <c r="CD563" s="114">
        <f t="shared" si="170"/>
        <v>0</v>
      </c>
      <c r="CE563"/>
      <c r="CF563" s="114">
        <v>69</v>
      </c>
      <c r="CG563" s="113">
        <v>29</v>
      </c>
      <c r="CH563" s="113">
        <f t="shared" si="168"/>
        <v>30</v>
      </c>
      <c r="CI563" s="113">
        <f t="shared" si="168"/>
        <v>31</v>
      </c>
      <c r="CJ563" s="113">
        <f t="shared" si="168"/>
        <v>32</v>
      </c>
    </row>
    <row r="564" spans="9:88" x14ac:dyDescent="0.25"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 s="114">
        <f t="shared" si="169"/>
        <v>5</v>
      </c>
      <c r="CB564" s="114">
        <f t="shared" ref="CB564:CD579" si="171">INDEX($AS$11:$BX$120,$CF564,CG564)</f>
        <v>0</v>
      </c>
      <c r="CC564" s="114">
        <f t="shared" si="171"/>
        <v>0</v>
      </c>
      <c r="CD564" s="114">
        <f t="shared" si="171"/>
        <v>0</v>
      </c>
      <c r="CE564"/>
      <c r="CF564" s="114">
        <v>70</v>
      </c>
      <c r="CG564" s="113">
        <v>1</v>
      </c>
      <c r="CH564" s="113">
        <f t="shared" si="168"/>
        <v>2</v>
      </c>
      <c r="CI564" s="113">
        <f t="shared" si="168"/>
        <v>3</v>
      </c>
      <c r="CJ564" s="113">
        <f t="shared" si="168"/>
        <v>4</v>
      </c>
    </row>
    <row r="565" spans="9:88" x14ac:dyDescent="0.25"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 s="114">
        <f t="shared" si="169"/>
        <v>5</v>
      </c>
      <c r="CB565" s="114">
        <f t="shared" si="171"/>
        <v>0</v>
      </c>
      <c r="CC565" s="114">
        <f t="shared" si="171"/>
        <v>0</v>
      </c>
      <c r="CD565" s="114">
        <f t="shared" si="171"/>
        <v>0</v>
      </c>
      <c r="CE565"/>
      <c r="CF565" s="114">
        <v>70</v>
      </c>
      <c r="CG565" s="113">
        <v>5</v>
      </c>
      <c r="CH565" s="113">
        <f t="shared" si="168"/>
        <v>6</v>
      </c>
      <c r="CI565" s="113">
        <f t="shared" si="168"/>
        <v>7</v>
      </c>
      <c r="CJ565" s="113">
        <f t="shared" si="168"/>
        <v>8</v>
      </c>
    </row>
    <row r="566" spans="9:88" x14ac:dyDescent="0.25"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s="114">
        <f t="shared" si="169"/>
        <v>5</v>
      </c>
      <c r="CB566" s="114">
        <f t="shared" si="171"/>
        <v>0</v>
      </c>
      <c r="CC566" s="114">
        <f t="shared" si="171"/>
        <v>0</v>
      </c>
      <c r="CD566" s="114">
        <f t="shared" si="171"/>
        <v>0</v>
      </c>
      <c r="CE566"/>
      <c r="CF566" s="114">
        <v>70</v>
      </c>
      <c r="CG566" s="113">
        <v>9</v>
      </c>
      <c r="CH566" s="113">
        <f t="shared" si="168"/>
        <v>10</v>
      </c>
      <c r="CI566" s="113">
        <f t="shared" si="168"/>
        <v>11</v>
      </c>
      <c r="CJ566" s="113">
        <f t="shared" si="168"/>
        <v>12</v>
      </c>
    </row>
    <row r="567" spans="9:88" x14ac:dyDescent="0.25"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 s="114">
        <f t="shared" si="169"/>
        <v>5</v>
      </c>
      <c r="CB567" s="114">
        <f t="shared" si="171"/>
        <v>0</v>
      </c>
      <c r="CC567" s="114">
        <f t="shared" si="171"/>
        <v>0</v>
      </c>
      <c r="CD567" s="114">
        <f t="shared" si="171"/>
        <v>0</v>
      </c>
      <c r="CE567"/>
      <c r="CF567" s="114">
        <v>70</v>
      </c>
      <c r="CG567" s="113">
        <v>13</v>
      </c>
      <c r="CH567" s="113">
        <f t="shared" si="168"/>
        <v>14</v>
      </c>
      <c r="CI567" s="113">
        <f t="shared" si="168"/>
        <v>15</v>
      </c>
      <c r="CJ567" s="113">
        <f t="shared" si="168"/>
        <v>16</v>
      </c>
    </row>
    <row r="568" spans="9:88" x14ac:dyDescent="0.25"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 s="114">
        <f t="shared" si="169"/>
        <v>5</v>
      </c>
      <c r="CB568" s="114">
        <f t="shared" si="171"/>
        <v>0</v>
      </c>
      <c r="CC568" s="114">
        <f t="shared" si="171"/>
        <v>0</v>
      </c>
      <c r="CD568" s="114">
        <f t="shared" si="171"/>
        <v>0</v>
      </c>
      <c r="CE568"/>
      <c r="CF568" s="114">
        <v>70</v>
      </c>
      <c r="CG568" s="113">
        <v>17</v>
      </c>
      <c r="CH568" s="113">
        <f t="shared" si="168"/>
        <v>18</v>
      </c>
      <c r="CI568" s="113">
        <f t="shared" si="168"/>
        <v>19</v>
      </c>
      <c r="CJ568" s="113">
        <f t="shared" si="168"/>
        <v>20</v>
      </c>
    </row>
    <row r="569" spans="9:88" x14ac:dyDescent="0.25"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 s="114">
        <f t="shared" si="169"/>
        <v>5</v>
      </c>
      <c r="CB569" s="114">
        <f t="shared" si="171"/>
        <v>0</v>
      </c>
      <c r="CC569" s="114">
        <f t="shared" si="171"/>
        <v>0</v>
      </c>
      <c r="CD569" s="114">
        <f t="shared" si="171"/>
        <v>0</v>
      </c>
      <c r="CE569"/>
      <c r="CF569" s="114">
        <v>70</v>
      </c>
      <c r="CG569" s="113">
        <v>21</v>
      </c>
      <c r="CH569" s="113">
        <f t="shared" si="168"/>
        <v>22</v>
      </c>
      <c r="CI569" s="113">
        <f t="shared" si="168"/>
        <v>23</v>
      </c>
      <c r="CJ569" s="113">
        <f t="shared" si="168"/>
        <v>24</v>
      </c>
    </row>
    <row r="570" spans="9:88" x14ac:dyDescent="0.25"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 s="114">
        <f t="shared" si="169"/>
        <v>5</v>
      </c>
      <c r="CB570" s="114">
        <f t="shared" si="171"/>
        <v>0</v>
      </c>
      <c r="CC570" s="114">
        <f t="shared" si="171"/>
        <v>0</v>
      </c>
      <c r="CD570" s="114">
        <f t="shared" si="171"/>
        <v>0</v>
      </c>
      <c r="CE570"/>
      <c r="CF570" s="114">
        <v>70</v>
      </c>
      <c r="CG570" s="113">
        <v>25</v>
      </c>
      <c r="CH570" s="113">
        <f t="shared" si="168"/>
        <v>26</v>
      </c>
      <c r="CI570" s="113">
        <f t="shared" si="168"/>
        <v>27</v>
      </c>
      <c r="CJ570" s="113">
        <f t="shared" si="168"/>
        <v>28</v>
      </c>
    </row>
    <row r="571" spans="9:88" x14ac:dyDescent="0.25"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 s="114">
        <f t="shared" si="169"/>
        <v>5</v>
      </c>
      <c r="CB571" s="114">
        <f t="shared" si="171"/>
        <v>0</v>
      </c>
      <c r="CC571" s="114">
        <f t="shared" si="171"/>
        <v>0</v>
      </c>
      <c r="CD571" s="114">
        <f t="shared" si="171"/>
        <v>0</v>
      </c>
      <c r="CE571"/>
      <c r="CF571" s="114">
        <v>70</v>
      </c>
      <c r="CG571" s="113">
        <v>29</v>
      </c>
      <c r="CH571" s="113">
        <f t="shared" si="168"/>
        <v>30</v>
      </c>
      <c r="CI571" s="113">
        <f t="shared" si="168"/>
        <v>31</v>
      </c>
      <c r="CJ571" s="113">
        <f t="shared" si="168"/>
        <v>32</v>
      </c>
    </row>
    <row r="572" spans="9:88" x14ac:dyDescent="0.25"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 s="114">
        <f t="shared" si="169"/>
        <v>5</v>
      </c>
      <c r="CB572" s="114">
        <f t="shared" si="171"/>
        <v>0</v>
      </c>
      <c r="CC572" s="114">
        <f t="shared" si="171"/>
        <v>0</v>
      </c>
      <c r="CD572" s="114">
        <f t="shared" si="171"/>
        <v>0</v>
      </c>
      <c r="CE572"/>
      <c r="CF572" s="114">
        <v>71</v>
      </c>
      <c r="CG572" s="113">
        <v>1</v>
      </c>
      <c r="CH572" s="113">
        <f t="shared" si="168"/>
        <v>2</v>
      </c>
      <c r="CI572" s="113">
        <f t="shared" si="168"/>
        <v>3</v>
      </c>
      <c r="CJ572" s="113">
        <f t="shared" si="168"/>
        <v>4</v>
      </c>
    </row>
    <row r="573" spans="9:88" x14ac:dyDescent="0.25"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 s="114">
        <f t="shared" si="169"/>
        <v>5</v>
      </c>
      <c r="CB573" s="114">
        <f t="shared" si="171"/>
        <v>0</v>
      </c>
      <c r="CC573" s="114">
        <f t="shared" si="171"/>
        <v>0</v>
      </c>
      <c r="CD573" s="114">
        <f t="shared" si="171"/>
        <v>0</v>
      </c>
      <c r="CE573"/>
      <c r="CF573" s="114">
        <v>71</v>
      </c>
      <c r="CG573" s="113">
        <v>5</v>
      </c>
      <c r="CH573" s="113">
        <f t="shared" si="168"/>
        <v>6</v>
      </c>
      <c r="CI573" s="113">
        <f t="shared" si="168"/>
        <v>7</v>
      </c>
      <c r="CJ573" s="113">
        <f t="shared" si="168"/>
        <v>8</v>
      </c>
    </row>
    <row r="574" spans="9:88" x14ac:dyDescent="0.25"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 s="114">
        <f t="shared" si="169"/>
        <v>5</v>
      </c>
      <c r="CB574" s="114">
        <f t="shared" si="171"/>
        <v>0</v>
      </c>
      <c r="CC574" s="114">
        <f t="shared" si="171"/>
        <v>0</v>
      </c>
      <c r="CD574" s="114">
        <f t="shared" si="171"/>
        <v>0</v>
      </c>
      <c r="CE574"/>
      <c r="CF574" s="114">
        <v>71</v>
      </c>
      <c r="CG574" s="113">
        <v>9</v>
      </c>
      <c r="CH574" s="113">
        <f t="shared" si="168"/>
        <v>10</v>
      </c>
      <c r="CI574" s="113">
        <f t="shared" si="168"/>
        <v>11</v>
      </c>
      <c r="CJ574" s="113">
        <f t="shared" si="168"/>
        <v>12</v>
      </c>
    </row>
    <row r="575" spans="9:88" x14ac:dyDescent="0.25"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 s="114">
        <f t="shared" si="169"/>
        <v>5</v>
      </c>
      <c r="CB575" s="114">
        <f t="shared" si="171"/>
        <v>0</v>
      </c>
      <c r="CC575" s="114">
        <f t="shared" si="171"/>
        <v>0</v>
      </c>
      <c r="CD575" s="114">
        <f t="shared" si="171"/>
        <v>0</v>
      </c>
      <c r="CE575"/>
      <c r="CF575" s="114">
        <v>71</v>
      </c>
      <c r="CG575" s="113">
        <v>13</v>
      </c>
      <c r="CH575" s="113">
        <f t="shared" si="168"/>
        <v>14</v>
      </c>
      <c r="CI575" s="113">
        <f t="shared" si="168"/>
        <v>15</v>
      </c>
      <c r="CJ575" s="113">
        <f t="shared" si="168"/>
        <v>16</v>
      </c>
    </row>
    <row r="576" spans="9:88" x14ac:dyDescent="0.25"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 s="114">
        <f t="shared" si="169"/>
        <v>5</v>
      </c>
      <c r="CB576" s="114">
        <f t="shared" si="171"/>
        <v>0</v>
      </c>
      <c r="CC576" s="114">
        <f t="shared" si="171"/>
        <v>0</v>
      </c>
      <c r="CD576" s="114">
        <f t="shared" si="171"/>
        <v>0</v>
      </c>
      <c r="CE576"/>
      <c r="CF576" s="114">
        <v>71</v>
      </c>
      <c r="CG576" s="113">
        <v>17</v>
      </c>
      <c r="CH576" s="113">
        <f t="shared" si="168"/>
        <v>18</v>
      </c>
      <c r="CI576" s="113">
        <f t="shared" si="168"/>
        <v>19</v>
      </c>
      <c r="CJ576" s="113">
        <f t="shared" si="168"/>
        <v>20</v>
      </c>
    </row>
    <row r="577" spans="9:88" x14ac:dyDescent="0.25"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 s="114">
        <f t="shared" si="169"/>
        <v>5</v>
      </c>
      <c r="CB577" s="114">
        <f t="shared" si="171"/>
        <v>0</v>
      </c>
      <c r="CC577" s="114">
        <f t="shared" si="171"/>
        <v>0</v>
      </c>
      <c r="CD577" s="114">
        <f t="shared" si="171"/>
        <v>0</v>
      </c>
      <c r="CE577"/>
      <c r="CF577" s="114">
        <v>71</v>
      </c>
      <c r="CG577" s="113">
        <v>21</v>
      </c>
      <c r="CH577" s="113">
        <f t="shared" si="168"/>
        <v>22</v>
      </c>
      <c r="CI577" s="113">
        <f t="shared" si="168"/>
        <v>23</v>
      </c>
      <c r="CJ577" s="113">
        <f t="shared" si="168"/>
        <v>24</v>
      </c>
    </row>
    <row r="578" spans="9:88" x14ac:dyDescent="0.25"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 s="114">
        <f t="shared" si="169"/>
        <v>5</v>
      </c>
      <c r="CB578" s="114">
        <f t="shared" si="171"/>
        <v>0</v>
      </c>
      <c r="CC578" s="114">
        <f t="shared" si="171"/>
        <v>0</v>
      </c>
      <c r="CD578" s="114">
        <f t="shared" si="171"/>
        <v>0</v>
      </c>
      <c r="CE578"/>
      <c r="CF578" s="114">
        <v>71</v>
      </c>
      <c r="CG578" s="113">
        <v>25</v>
      </c>
      <c r="CH578" s="113">
        <f t="shared" ref="CH578:CJ641" si="172">CG578+1</f>
        <v>26</v>
      </c>
      <c r="CI578" s="113">
        <f t="shared" si="172"/>
        <v>27</v>
      </c>
      <c r="CJ578" s="113">
        <f t="shared" si="172"/>
        <v>28</v>
      </c>
    </row>
    <row r="579" spans="9:88" x14ac:dyDescent="0.25"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 s="114">
        <f t="shared" si="169"/>
        <v>5</v>
      </c>
      <c r="CB579" s="114">
        <f t="shared" si="171"/>
        <v>0</v>
      </c>
      <c r="CC579" s="114">
        <f t="shared" si="171"/>
        <v>0</v>
      </c>
      <c r="CD579" s="114">
        <f t="shared" si="171"/>
        <v>0</v>
      </c>
      <c r="CE579"/>
      <c r="CF579" s="114">
        <v>71</v>
      </c>
      <c r="CG579" s="113">
        <v>29</v>
      </c>
      <c r="CH579" s="113">
        <f t="shared" si="172"/>
        <v>30</v>
      </c>
      <c r="CI579" s="113">
        <f t="shared" si="172"/>
        <v>31</v>
      </c>
      <c r="CJ579" s="113">
        <f t="shared" si="172"/>
        <v>32</v>
      </c>
    </row>
    <row r="580" spans="9:88" x14ac:dyDescent="0.25"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 s="114">
        <f t="shared" si="169"/>
        <v>5</v>
      </c>
      <c r="CB580" s="114">
        <f t="shared" ref="CB580:CD643" si="173">INDEX($AS$11:$BX$120,$CF580,CG580)</f>
        <v>0</v>
      </c>
      <c r="CC580" s="114">
        <f t="shared" si="173"/>
        <v>0</v>
      </c>
      <c r="CD580" s="114">
        <f t="shared" si="173"/>
        <v>0</v>
      </c>
      <c r="CE580"/>
      <c r="CF580" s="114">
        <v>72</v>
      </c>
      <c r="CG580" s="113">
        <v>1</v>
      </c>
      <c r="CH580" s="113">
        <f t="shared" si="172"/>
        <v>2</v>
      </c>
      <c r="CI580" s="113">
        <f t="shared" si="172"/>
        <v>3</v>
      </c>
      <c r="CJ580" s="113">
        <f t="shared" si="172"/>
        <v>4</v>
      </c>
    </row>
    <row r="581" spans="9:88" x14ac:dyDescent="0.25"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 s="114">
        <f t="shared" si="169"/>
        <v>5</v>
      </c>
      <c r="CB581" s="114">
        <f t="shared" si="173"/>
        <v>0</v>
      </c>
      <c r="CC581" s="114">
        <f t="shared" si="173"/>
        <v>0</v>
      </c>
      <c r="CD581" s="114">
        <f t="shared" si="173"/>
        <v>0</v>
      </c>
      <c r="CE581"/>
      <c r="CF581" s="114">
        <v>72</v>
      </c>
      <c r="CG581" s="113">
        <v>5</v>
      </c>
      <c r="CH581" s="113">
        <f t="shared" si="172"/>
        <v>6</v>
      </c>
      <c r="CI581" s="113">
        <f t="shared" si="172"/>
        <v>7</v>
      </c>
      <c r="CJ581" s="113">
        <f t="shared" si="172"/>
        <v>8</v>
      </c>
    </row>
    <row r="582" spans="9:88" x14ac:dyDescent="0.25"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 s="114">
        <f t="shared" si="169"/>
        <v>5</v>
      </c>
      <c r="CB582" s="114">
        <f t="shared" si="173"/>
        <v>0</v>
      </c>
      <c r="CC582" s="114">
        <f t="shared" si="173"/>
        <v>0</v>
      </c>
      <c r="CD582" s="114">
        <f t="shared" si="173"/>
        <v>0</v>
      </c>
      <c r="CE582"/>
      <c r="CF582" s="114">
        <v>72</v>
      </c>
      <c r="CG582" s="113">
        <v>9</v>
      </c>
      <c r="CH582" s="113">
        <f t="shared" si="172"/>
        <v>10</v>
      </c>
      <c r="CI582" s="113">
        <f t="shared" si="172"/>
        <v>11</v>
      </c>
      <c r="CJ582" s="113">
        <f t="shared" si="172"/>
        <v>12</v>
      </c>
    </row>
    <row r="583" spans="9:88" x14ac:dyDescent="0.25"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 s="114">
        <f t="shared" si="169"/>
        <v>5</v>
      </c>
      <c r="CB583" s="114">
        <f t="shared" si="173"/>
        <v>0</v>
      </c>
      <c r="CC583" s="114">
        <f t="shared" si="173"/>
        <v>0</v>
      </c>
      <c r="CD583" s="114">
        <f t="shared" si="173"/>
        <v>0</v>
      </c>
      <c r="CE583"/>
      <c r="CF583" s="114">
        <v>72</v>
      </c>
      <c r="CG583" s="113">
        <v>13</v>
      </c>
      <c r="CH583" s="113">
        <f t="shared" si="172"/>
        <v>14</v>
      </c>
      <c r="CI583" s="113">
        <f t="shared" si="172"/>
        <v>15</v>
      </c>
      <c r="CJ583" s="113">
        <f t="shared" si="172"/>
        <v>16</v>
      </c>
    </row>
    <row r="584" spans="9:88" x14ac:dyDescent="0.25"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 s="114">
        <f t="shared" si="169"/>
        <v>5</v>
      </c>
      <c r="CB584" s="114">
        <f t="shared" si="173"/>
        <v>0</v>
      </c>
      <c r="CC584" s="114">
        <f t="shared" si="173"/>
        <v>0</v>
      </c>
      <c r="CD584" s="114">
        <f t="shared" si="173"/>
        <v>0</v>
      </c>
      <c r="CE584"/>
      <c r="CF584" s="114">
        <v>72</v>
      </c>
      <c r="CG584" s="113">
        <v>17</v>
      </c>
      <c r="CH584" s="113">
        <f t="shared" si="172"/>
        <v>18</v>
      </c>
      <c r="CI584" s="113">
        <f t="shared" si="172"/>
        <v>19</v>
      </c>
      <c r="CJ584" s="113">
        <f t="shared" si="172"/>
        <v>20</v>
      </c>
    </row>
    <row r="585" spans="9:88" x14ac:dyDescent="0.25"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 s="114">
        <f t="shared" si="169"/>
        <v>5</v>
      </c>
      <c r="CB585" s="114">
        <f t="shared" si="173"/>
        <v>0</v>
      </c>
      <c r="CC585" s="114">
        <f t="shared" si="173"/>
        <v>0</v>
      </c>
      <c r="CD585" s="114">
        <f t="shared" si="173"/>
        <v>0</v>
      </c>
      <c r="CE585"/>
      <c r="CF585" s="114">
        <v>72</v>
      </c>
      <c r="CG585" s="113">
        <v>21</v>
      </c>
      <c r="CH585" s="113">
        <f t="shared" si="172"/>
        <v>22</v>
      </c>
      <c r="CI585" s="113">
        <f t="shared" si="172"/>
        <v>23</v>
      </c>
      <c r="CJ585" s="113">
        <f t="shared" si="172"/>
        <v>24</v>
      </c>
    </row>
    <row r="586" spans="9:88" x14ac:dyDescent="0.25"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 s="114">
        <f t="shared" si="169"/>
        <v>5</v>
      </c>
      <c r="CB586" s="114">
        <f t="shared" si="173"/>
        <v>0</v>
      </c>
      <c r="CC586" s="114">
        <f t="shared" si="173"/>
        <v>0</v>
      </c>
      <c r="CD586" s="114">
        <f t="shared" si="173"/>
        <v>0</v>
      </c>
      <c r="CE586"/>
      <c r="CF586" s="114">
        <v>72</v>
      </c>
      <c r="CG586" s="113">
        <v>25</v>
      </c>
      <c r="CH586" s="113">
        <f t="shared" si="172"/>
        <v>26</v>
      </c>
      <c r="CI586" s="113">
        <f t="shared" si="172"/>
        <v>27</v>
      </c>
      <c r="CJ586" s="113">
        <f t="shared" si="172"/>
        <v>28</v>
      </c>
    </row>
    <row r="587" spans="9:88" x14ac:dyDescent="0.25"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 s="114">
        <f t="shared" si="169"/>
        <v>5</v>
      </c>
      <c r="CB587" s="114">
        <f t="shared" si="173"/>
        <v>0</v>
      </c>
      <c r="CC587" s="114">
        <f t="shared" si="173"/>
        <v>0</v>
      </c>
      <c r="CD587" s="114">
        <f t="shared" si="173"/>
        <v>0</v>
      </c>
      <c r="CE587"/>
      <c r="CF587" s="114">
        <v>72</v>
      </c>
      <c r="CG587" s="113">
        <v>29</v>
      </c>
      <c r="CH587" s="113">
        <f t="shared" si="172"/>
        <v>30</v>
      </c>
      <c r="CI587" s="113">
        <f t="shared" si="172"/>
        <v>31</v>
      </c>
      <c r="CJ587" s="113">
        <f t="shared" si="172"/>
        <v>32</v>
      </c>
    </row>
    <row r="588" spans="9:88" x14ac:dyDescent="0.25"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 s="114">
        <f t="shared" si="169"/>
        <v>5</v>
      </c>
      <c r="CB588" s="114">
        <f t="shared" si="173"/>
        <v>0</v>
      </c>
      <c r="CC588" s="114">
        <f t="shared" si="173"/>
        <v>0</v>
      </c>
      <c r="CD588" s="114">
        <f t="shared" si="173"/>
        <v>0</v>
      </c>
      <c r="CE588"/>
      <c r="CF588" s="114">
        <v>73</v>
      </c>
      <c r="CG588" s="113">
        <v>1</v>
      </c>
      <c r="CH588" s="113">
        <f t="shared" si="172"/>
        <v>2</v>
      </c>
      <c r="CI588" s="113">
        <f t="shared" si="172"/>
        <v>3</v>
      </c>
      <c r="CJ588" s="113">
        <f t="shared" si="172"/>
        <v>4</v>
      </c>
    </row>
    <row r="589" spans="9:88" x14ac:dyDescent="0.25"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 s="114">
        <f t="shared" ref="CA589:CA652" si="174">INDEX($AS$11:$BX$120,$CF589,CJ589)</f>
        <v>5</v>
      </c>
      <c r="CB589" s="114">
        <f t="shared" si="173"/>
        <v>0</v>
      </c>
      <c r="CC589" s="114">
        <f t="shared" si="173"/>
        <v>0</v>
      </c>
      <c r="CD589" s="114">
        <f t="shared" si="173"/>
        <v>0</v>
      </c>
      <c r="CE589"/>
      <c r="CF589" s="114">
        <v>73</v>
      </c>
      <c r="CG589" s="113">
        <v>5</v>
      </c>
      <c r="CH589" s="113">
        <f t="shared" si="172"/>
        <v>6</v>
      </c>
      <c r="CI589" s="113">
        <f t="shared" si="172"/>
        <v>7</v>
      </c>
      <c r="CJ589" s="113">
        <f t="shared" si="172"/>
        <v>8</v>
      </c>
    </row>
    <row r="590" spans="9:88" x14ac:dyDescent="0.25"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 s="114">
        <f t="shared" si="174"/>
        <v>5</v>
      </c>
      <c r="CB590" s="114">
        <f t="shared" si="173"/>
        <v>0</v>
      </c>
      <c r="CC590" s="114">
        <f t="shared" si="173"/>
        <v>0</v>
      </c>
      <c r="CD590" s="114">
        <f t="shared" si="173"/>
        <v>0</v>
      </c>
      <c r="CE590"/>
      <c r="CF590" s="114">
        <v>73</v>
      </c>
      <c r="CG590" s="113">
        <v>9</v>
      </c>
      <c r="CH590" s="113">
        <f t="shared" si="172"/>
        <v>10</v>
      </c>
      <c r="CI590" s="113">
        <f t="shared" si="172"/>
        <v>11</v>
      </c>
      <c r="CJ590" s="113">
        <f t="shared" si="172"/>
        <v>12</v>
      </c>
    </row>
    <row r="591" spans="9:88" x14ac:dyDescent="0.25"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 s="114">
        <f t="shared" si="174"/>
        <v>5</v>
      </c>
      <c r="CB591" s="114">
        <f t="shared" si="173"/>
        <v>0</v>
      </c>
      <c r="CC591" s="114">
        <f t="shared" si="173"/>
        <v>0</v>
      </c>
      <c r="CD591" s="114">
        <f t="shared" si="173"/>
        <v>0</v>
      </c>
      <c r="CE591"/>
      <c r="CF591" s="114">
        <v>73</v>
      </c>
      <c r="CG591" s="113">
        <v>13</v>
      </c>
      <c r="CH591" s="113">
        <f t="shared" si="172"/>
        <v>14</v>
      </c>
      <c r="CI591" s="113">
        <f t="shared" si="172"/>
        <v>15</v>
      </c>
      <c r="CJ591" s="113">
        <f t="shared" si="172"/>
        <v>16</v>
      </c>
    </row>
    <row r="592" spans="9:88" x14ac:dyDescent="0.25"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 s="114">
        <f t="shared" si="174"/>
        <v>5</v>
      </c>
      <c r="CB592" s="114">
        <f t="shared" si="173"/>
        <v>0</v>
      </c>
      <c r="CC592" s="114">
        <f t="shared" si="173"/>
        <v>0</v>
      </c>
      <c r="CD592" s="114">
        <f t="shared" si="173"/>
        <v>0</v>
      </c>
      <c r="CE592"/>
      <c r="CF592" s="114">
        <v>73</v>
      </c>
      <c r="CG592" s="113">
        <v>17</v>
      </c>
      <c r="CH592" s="113">
        <f t="shared" si="172"/>
        <v>18</v>
      </c>
      <c r="CI592" s="113">
        <f t="shared" si="172"/>
        <v>19</v>
      </c>
      <c r="CJ592" s="113">
        <f t="shared" si="172"/>
        <v>20</v>
      </c>
    </row>
    <row r="593" spans="9:88" x14ac:dyDescent="0.25"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 s="114">
        <f t="shared" si="174"/>
        <v>5</v>
      </c>
      <c r="CB593" s="114">
        <f t="shared" si="173"/>
        <v>0</v>
      </c>
      <c r="CC593" s="114">
        <f t="shared" si="173"/>
        <v>0</v>
      </c>
      <c r="CD593" s="114">
        <f t="shared" si="173"/>
        <v>0</v>
      </c>
      <c r="CE593"/>
      <c r="CF593" s="114">
        <v>73</v>
      </c>
      <c r="CG593" s="113">
        <v>21</v>
      </c>
      <c r="CH593" s="113">
        <f t="shared" si="172"/>
        <v>22</v>
      </c>
      <c r="CI593" s="113">
        <f t="shared" si="172"/>
        <v>23</v>
      </c>
      <c r="CJ593" s="113">
        <f t="shared" si="172"/>
        <v>24</v>
      </c>
    </row>
    <row r="594" spans="9:88" x14ac:dyDescent="0.25"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 s="114">
        <f t="shared" si="174"/>
        <v>5</v>
      </c>
      <c r="CB594" s="114">
        <f t="shared" si="173"/>
        <v>0</v>
      </c>
      <c r="CC594" s="114">
        <f t="shared" si="173"/>
        <v>0</v>
      </c>
      <c r="CD594" s="114">
        <f t="shared" si="173"/>
        <v>0</v>
      </c>
      <c r="CE594"/>
      <c r="CF594" s="114">
        <v>73</v>
      </c>
      <c r="CG594" s="113">
        <v>25</v>
      </c>
      <c r="CH594" s="113">
        <f t="shared" si="172"/>
        <v>26</v>
      </c>
      <c r="CI594" s="113">
        <f t="shared" si="172"/>
        <v>27</v>
      </c>
      <c r="CJ594" s="113">
        <f t="shared" si="172"/>
        <v>28</v>
      </c>
    </row>
    <row r="595" spans="9:88" x14ac:dyDescent="0.25"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 s="114">
        <f t="shared" si="174"/>
        <v>5</v>
      </c>
      <c r="CB595" s="114">
        <f t="shared" si="173"/>
        <v>0</v>
      </c>
      <c r="CC595" s="114">
        <f t="shared" si="173"/>
        <v>0</v>
      </c>
      <c r="CD595" s="114">
        <f t="shared" si="173"/>
        <v>0</v>
      </c>
      <c r="CE595"/>
      <c r="CF595" s="114">
        <v>73</v>
      </c>
      <c r="CG595" s="113">
        <v>29</v>
      </c>
      <c r="CH595" s="113">
        <f t="shared" si="172"/>
        <v>30</v>
      </c>
      <c r="CI595" s="113">
        <f t="shared" si="172"/>
        <v>31</v>
      </c>
      <c r="CJ595" s="113">
        <f t="shared" si="172"/>
        <v>32</v>
      </c>
    </row>
    <row r="596" spans="9:88" x14ac:dyDescent="0.25"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 s="114">
        <f t="shared" si="174"/>
        <v>5</v>
      </c>
      <c r="CB596" s="114">
        <f t="shared" si="173"/>
        <v>0</v>
      </c>
      <c r="CC596" s="114">
        <f t="shared" si="173"/>
        <v>0</v>
      </c>
      <c r="CD596" s="114">
        <f t="shared" si="173"/>
        <v>0</v>
      </c>
      <c r="CE596"/>
      <c r="CF596" s="114">
        <v>74</v>
      </c>
      <c r="CG596" s="113">
        <v>1</v>
      </c>
      <c r="CH596" s="113">
        <f t="shared" si="172"/>
        <v>2</v>
      </c>
      <c r="CI596" s="113">
        <f t="shared" si="172"/>
        <v>3</v>
      </c>
      <c r="CJ596" s="113">
        <f t="shared" si="172"/>
        <v>4</v>
      </c>
    </row>
    <row r="597" spans="9:88" x14ac:dyDescent="0.25"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 s="114">
        <f t="shared" si="174"/>
        <v>5</v>
      </c>
      <c r="CB597" s="114">
        <f t="shared" si="173"/>
        <v>0</v>
      </c>
      <c r="CC597" s="114">
        <f t="shared" si="173"/>
        <v>0</v>
      </c>
      <c r="CD597" s="114">
        <f t="shared" si="173"/>
        <v>0</v>
      </c>
      <c r="CE597"/>
      <c r="CF597" s="114">
        <v>74</v>
      </c>
      <c r="CG597" s="113">
        <v>5</v>
      </c>
      <c r="CH597" s="113">
        <f t="shared" si="172"/>
        <v>6</v>
      </c>
      <c r="CI597" s="113">
        <f t="shared" si="172"/>
        <v>7</v>
      </c>
      <c r="CJ597" s="113">
        <f t="shared" si="172"/>
        <v>8</v>
      </c>
    </row>
    <row r="598" spans="9:88" x14ac:dyDescent="0.25"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 s="114">
        <f t="shared" si="174"/>
        <v>5</v>
      </c>
      <c r="CB598" s="114">
        <f t="shared" si="173"/>
        <v>0</v>
      </c>
      <c r="CC598" s="114">
        <f t="shared" si="173"/>
        <v>0</v>
      </c>
      <c r="CD598" s="114">
        <f t="shared" si="173"/>
        <v>0</v>
      </c>
      <c r="CE598"/>
      <c r="CF598" s="114">
        <v>74</v>
      </c>
      <c r="CG598" s="113">
        <v>9</v>
      </c>
      <c r="CH598" s="113">
        <f t="shared" si="172"/>
        <v>10</v>
      </c>
      <c r="CI598" s="113">
        <f t="shared" si="172"/>
        <v>11</v>
      </c>
      <c r="CJ598" s="113">
        <f t="shared" si="172"/>
        <v>12</v>
      </c>
    </row>
    <row r="599" spans="9:88" x14ac:dyDescent="0.25"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 s="114">
        <f t="shared" si="174"/>
        <v>5</v>
      </c>
      <c r="CB599" s="114">
        <f t="shared" si="173"/>
        <v>0</v>
      </c>
      <c r="CC599" s="114">
        <f t="shared" si="173"/>
        <v>0</v>
      </c>
      <c r="CD599" s="114">
        <f t="shared" si="173"/>
        <v>0</v>
      </c>
      <c r="CE599"/>
      <c r="CF599" s="114">
        <v>74</v>
      </c>
      <c r="CG599" s="113">
        <v>13</v>
      </c>
      <c r="CH599" s="113">
        <f t="shared" si="172"/>
        <v>14</v>
      </c>
      <c r="CI599" s="113">
        <f t="shared" si="172"/>
        <v>15</v>
      </c>
      <c r="CJ599" s="113">
        <f t="shared" si="172"/>
        <v>16</v>
      </c>
    </row>
    <row r="600" spans="9:88" x14ac:dyDescent="0.25"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 s="114">
        <f t="shared" si="174"/>
        <v>5</v>
      </c>
      <c r="CB600" s="114">
        <f t="shared" si="173"/>
        <v>0</v>
      </c>
      <c r="CC600" s="114">
        <f t="shared" si="173"/>
        <v>0</v>
      </c>
      <c r="CD600" s="114">
        <f t="shared" si="173"/>
        <v>0</v>
      </c>
      <c r="CE600"/>
      <c r="CF600" s="114">
        <v>74</v>
      </c>
      <c r="CG600" s="113">
        <v>17</v>
      </c>
      <c r="CH600" s="113">
        <f t="shared" si="172"/>
        <v>18</v>
      </c>
      <c r="CI600" s="113">
        <f t="shared" si="172"/>
        <v>19</v>
      </c>
      <c r="CJ600" s="113">
        <f t="shared" si="172"/>
        <v>20</v>
      </c>
    </row>
    <row r="601" spans="9:88" x14ac:dyDescent="0.25"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 s="114">
        <f t="shared" si="174"/>
        <v>5</v>
      </c>
      <c r="CB601" s="114">
        <f t="shared" si="173"/>
        <v>0</v>
      </c>
      <c r="CC601" s="114">
        <f t="shared" si="173"/>
        <v>0</v>
      </c>
      <c r="CD601" s="114">
        <f t="shared" si="173"/>
        <v>0</v>
      </c>
      <c r="CE601"/>
      <c r="CF601" s="114">
        <v>74</v>
      </c>
      <c r="CG601" s="113">
        <v>21</v>
      </c>
      <c r="CH601" s="113">
        <f t="shared" si="172"/>
        <v>22</v>
      </c>
      <c r="CI601" s="113">
        <f t="shared" si="172"/>
        <v>23</v>
      </c>
      <c r="CJ601" s="113">
        <f t="shared" si="172"/>
        <v>24</v>
      </c>
    </row>
    <row r="602" spans="9:88" x14ac:dyDescent="0.25"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 s="114">
        <f t="shared" si="174"/>
        <v>5</v>
      </c>
      <c r="CB602" s="114">
        <f t="shared" si="173"/>
        <v>0</v>
      </c>
      <c r="CC602" s="114">
        <f t="shared" si="173"/>
        <v>0</v>
      </c>
      <c r="CD602" s="114">
        <f t="shared" si="173"/>
        <v>0</v>
      </c>
      <c r="CE602"/>
      <c r="CF602" s="114">
        <v>74</v>
      </c>
      <c r="CG602" s="113">
        <v>25</v>
      </c>
      <c r="CH602" s="113">
        <f t="shared" si="172"/>
        <v>26</v>
      </c>
      <c r="CI602" s="113">
        <f t="shared" si="172"/>
        <v>27</v>
      </c>
      <c r="CJ602" s="113">
        <f t="shared" si="172"/>
        <v>28</v>
      </c>
    </row>
    <row r="603" spans="9:88" x14ac:dyDescent="0.25"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 s="114">
        <f t="shared" si="174"/>
        <v>5</v>
      </c>
      <c r="CB603" s="114">
        <f t="shared" si="173"/>
        <v>0</v>
      </c>
      <c r="CC603" s="114">
        <f t="shared" si="173"/>
        <v>0</v>
      </c>
      <c r="CD603" s="114">
        <f t="shared" si="173"/>
        <v>0</v>
      </c>
      <c r="CE603"/>
      <c r="CF603" s="114">
        <v>74</v>
      </c>
      <c r="CG603" s="113">
        <v>29</v>
      </c>
      <c r="CH603" s="113">
        <f t="shared" si="172"/>
        <v>30</v>
      </c>
      <c r="CI603" s="113">
        <f t="shared" si="172"/>
        <v>31</v>
      </c>
      <c r="CJ603" s="113">
        <f t="shared" si="172"/>
        <v>32</v>
      </c>
    </row>
    <row r="604" spans="9:88" x14ac:dyDescent="0.25"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 s="114">
        <f t="shared" si="174"/>
        <v>5</v>
      </c>
      <c r="CB604" s="114">
        <f t="shared" si="173"/>
        <v>0</v>
      </c>
      <c r="CC604" s="114">
        <f t="shared" si="173"/>
        <v>0</v>
      </c>
      <c r="CD604" s="114">
        <f t="shared" si="173"/>
        <v>0</v>
      </c>
      <c r="CE604"/>
      <c r="CF604" s="114">
        <v>75</v>
      </c>
      <c r="CG604" s="113">
        <v>1</v>
      </c>
      <c r="CH604" s="113">
        <f t="shared" si="172"/>
        <v>2</v>
      </c>
      <c r="CI604" s="113">
        <f t="shared" si="172"/>
        <v>3</v>
      </c>
      <c r="CJ604" s="113">
        <f t="shared" si="172"/>
        <v>4</v>
      </c>
    </row>
    <row r="605" spans="9:88" x14ac:dyDescent="0.25"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 s="114">
        <f t="shared" si="174"/>
        <v>5</v>
      </c>
      <c r="CB605" s="114">
        <f t="shared" si="173"/>
        <v>0</v>
      </c>
      <c r="CC605" s="114">
        <f t="shared" si="173"/>
        <v>0</v>
      </c>
      <c r="CD605" s="114">
        <f t="shared" si="173"/>
        <v>0</v>
      </c>
      <c r="CE605"/>
      <c r="CF605" s="114">
        <v>75</v>
      </c>
      <c r="CG605" s="113">
        <v>5</v>
      </c>
      <c r="CH605" s="113">
        <f t="shared" si="172"/>
        <v>6</v>
      </c>
      <c r="CI605" s="113">
        <f t="shared" si="172"/>
        <v>7</v>
      </c>
      <c r="CJ605" s="113">
        <f t="shared" si="172"/>
        <v>8</v>
      </c>
    </row>
    <row r="606" spans="9:88" x14ac:dyDescent="0.25"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 s="114">
        <f t="shared" si="174"/>
        <v>5</v>
      </c>
      <c r="CB606" s="114">
        <f t="shared" si="173"/>
        <v>0</v>
      </c>
      <c r="CC606" s="114">
        <f t="shared" si="173"/>
        <v>0</v>
      </c>
      <c r="CD606" s="114">
        <f t="shared" si="173"/>
        <v>0</v>
      </c>
      <c r="CE606"/>
      <c r="CF606" s="114">
        <v>75</v>
      </c>
      <c r="CG606" s="113">
        <v>9</v>
      </c>
      <c r="CH606" s="113">
        <f t="shared" si="172"/>
        <v>10</v>
      </c>
      <c r="CI606" s="113">
        <f t="shared" si="172"/>
        <v>11</v>
      </c>
      <c r="CJ606" s="113">
        <f t="shared" si="172"/>
        <v>12</v>
      </c>
    </row>
    <row r="607" spans="9:88" x14ac:dyDescent="0.25"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 s="114">
        <f t="shared" si="174"/>
        <v>5</v>
      </c>
      <c r="CB607" s="114">
        <f t="shared" si="173"/>
        <v>0</v>
      </c>
      <c r="CC607" s="114">
        <f t="shared" si="173"/>
        <v>0</v>
      </c>
      <c r="CD607" s="114">
        <f t="shared" si="173"/>
        <v>0</v>
      </c>
      <c r="CE607"/>
      <c r="CF607" s="114">
        <v>75</v>
      </c>
      <c r="CG607" s="113">
        <v>13</v>
      </c>
      <c r="CH607" s="113">
        <f t="shared" si="172"/>
        <v>14</v>
      </c>
      <c r="CI607" s="113">
        <f t="shared" si="172"/>
        <v>15</v>
      </c>
      <c r="CJ607" s="113">
        <f t="shared" si="172"/>
        <v>16</v>
      </c>
    </row>
    <row r="608" spans="9:88" x14ac:dyDescent="0.25"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 s="114">
        <f t="shared" si="174"/>
        <v>5</v>
      </c>
      <c r="CB608" s="114">
        <f t="shared" si="173"/>
        <v>0</v>
      </c>
      <c r="CC608" s="114">
        <f t="shared" si="173"/>
        <v>0</v>
      </c>
      <c r="CD608" s="114">
        <f t="shared" si="173"/>
        <v>0</v>
      </c>
      <c r="CE608"/>
      <c r="CF608" s="114">
        <v>75</v>
      </c>
      <c r="CG608" s="113">
        <v>17</v>
      </c>
      <c r="CH608" s="113">
        <f t="shared" si="172"/>
        <v>18</v>
      </c>
      <c r="CI608" s="113">
        <f t="shared" si="172"/>
        <v>19</v>
      </c>
      <c r="CJ608" s="113">
        <f t="shared" si="172"/>
        <v>20</v>
      </c>
    </row>
    <row r="609" spans="9:88" x14ac:dyDescent="0.25"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 s="114">
        <f t="shared" si="174"/>
        <v>5</v>
      </c>
      <c r="CB609" s="114">
        <f t="shared" si="173"/>
        <v>0</v>
      </c>
      <c r="CC609" s="114">
        <f t="shared" si="173"/>
        <v>0</v>
      </c>
      <c r="CD609" s="114">
        <f t="shared" si="173"/>
        <v>0</v>
      </c>
      <c r="CE609"/>
      <c r="CF609" s="114">
        <v>75</v>
      </c>
      <c r="CG609" s="113">
        <v>21</v>
      </c>
      <c r="CH609" s="113">
        <f t="shared" si="172"/>
        <v>22</v>
      </c>
      <c r="CI609" s="113">
        <f t="shared" si="172"/>
        <v>23</v>
      </c>
      <c r="CJ609" s="113">
        <f t="shared" si="172"/>
        <v>24</v>
      </c>
    </row>
    <row r="610" spans="9:88" x14ac:dyDescent="0.25"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 s="114">
        <f t="shared" si="174"/>
        <v>5</v>
      </c>
      <c r="CB610" s="114">
        <f t="shared" si="173"/>
        <v>0</v>
      </c>
      <c r="CC610" s="114">
        <f t="shared" si="173"/>
        <v>0</v>
      </c>
      <c r="CD610" s="114">
        <f t="shared" si="173"/>
        <v>0</v>
      </c>
      <c r="CE610"/>
      <c r="CF610" s="114">
        <v>75</v>
      </c>
      <c r="CG610" s="113">
        <v>25</v>
      </c>
      <c r="CH610" s="113">
        <f t="shared" si="172"/>
        <v>26</v>
      </c>
      <c r="CI610" s="113">
        <f t="shared" si="172"/>
        <v>27</v>
      </c>
      <c r="CJ610" s="113">
        <f t="shared" si="172"/>
        <v>28</v>
      </c>
    </row>
    <row r="611" spans="9:88" x14ac:dyDescent="0.25"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 s="114">
        <f t="shared" si="174"/>
        <v>5</v>
      </c>
      <c r="CB611" s="114">
        <f t="shared" si="173"/>
        <v>0</v>
      </c>
      <c r="CC611" s="114">
        <f t="shared" si="173"/>
        <v>0</v>
      </c>
      <c r="CD611" s="114">
        <f t="shared" si="173"/>
        <v>0</v>
      </c>
      <c r="CE611"/>
      <c r="CF611" s="114">
        <v>75</v>
      </c>
      <c r="CG611" s="113">
        <v>29</v>
      </c>
      <c r="CH611" s="113">
        <f t="shared" si="172"/>
        <v>30</v>
      </c>
      <c r="CI611" s="113">
        <f t="shared" si="172"/>
        <v>31</v>
      </c>
      <c r="CJ611" s="113">
        <f t="shared" si="172"/>
        <v>32</v>
      </c>
    </row>
    <row r="612" spans="9:88" x14ac:dyDescent="0.25"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 s="114">
        <f t="shared" si="174"/>
        <v>5</v>
      </c>
      <c r="CB612" s="114">
        <f t="shared" si="173"/>
        <v>0</v>
      </c>
      <c r="CC612" s="114">
        <f t="shared" si="173"/>
        <v>0</v>
      </c>
      <c r="CD612" s="114">
        <f t="shared" si="173"/>
        <v>0</v>
      </c>
      <c r="CE612"/>
      <c r="CF612" s="114">
        <v>76</v>
      </c>
      <c r="CG612" s="113">
        <v>1</v>
      </c>
      <c r="CH612" s="113">
        <f t="shared" si="172"/>
        <v>2</v>
      </c>
      <c r="CI612" s="113">
        <f t="shared" si="172"/>
        <v>3</v>
      </c>
      <c r="CJ612" s="113">
        <f t="shared" si="172"/>
        <v>4</v>
      </c>
    </row>
    <row r="613" spans="9:88" x14ac:dyDescent="0.25"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 s="114">
        <f t="shared" si="174"/>
        <v>5</v>
      </c>
      <c r="CB613" s="114">
        <f t="shared" si="173"/>
        <v>0</v>
      </c>
      <c r="CC613" s="114">
        <f t="shared" si="173"/>
        <v>0</v>
      </c>
      <c r="CD613" s="114">
        <f t="shared" si="173"/>
        <v>0</v>
      </c>
      <c r="CE613"/>
      <c r="CF613" s="114">
        <v>76</v>
      </c>
      <c r="CG613" s="113">
        <v>5</v>
      </c>
      <c r="CH613" s="113">
        <f t="shared" si="172"/>
        <v>6</v>
      </c>
      <c r="CI613" s="113">
        <f t="shared" si="172"/>
        <v>7</v>
      </c>
      <c r="CJ613" s="113">
        <f t="shared" si="172"/>
        <v>8</v>
      </c>
    </row>
    <row r="614" spans="9:88" x14ac:dyDescent="0.25"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 s="114">
        <f t="shared" si="174"/>
        <v>5</v>
      </c>
      <c r="CB614" s="114">
        <f t="shared" si="173"/>
        <v>0</v>
      </c>
      <c r="CC614" s="114">
        <f t="shared" si="173"/>
        <v>0</v>
      </c>
      <c r="CD614" s="114">
        <f t="shared" si="173"/>
        <v>0</v>
      </c>
      <c r="CE614"/>
      <c r="CF614" s="114">
        <v>76</v>
      </c>
      <c r="CG614" s="113">
        <v>9</v>
      </c>
      <c r="CH614" s="113">
        <f t="shared" si="172"/>
        <v>10</v>
      </c>
      <c r="CI614" s="113">
        <f t="shared" si="172"/>
        <v>11</v>
      </c>
      <c r="CJ614" s="113">
        <f t="shared" si="172"/>
        <v>12</v>
      </c>
    </row>
    <row r="615" spans="9:88" x14ac:dyDescent="0.25"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 s="114">
        <f t="shared" si="174"/>
        <v>5</v>
      </c>
      <c r="CB615" s="114">
        <f t="shared" si="173"/>
        <v>0</v>
      </c>
      <c r="CC615" s="114">
        <f t="shared" si="173"/>
        <v>0</v>
      </c>
      <c r="CD615" s="114">
        <f t="shared" si="173"/>
        <v>0</v>
      </c>
      <c r="CE615"/>
      <c r="CF615" s="114">
        <v>76</v>
      </c>
      <c r="CG615" s="113">
        <v>13</v>
      </c>
      <c r="CH615" s="113">
        <f t="shared" si="172"/>
        <v>14</v>
      </c>
      <c r="CI615" s="113">
        <f t="shared" si="172"/>
        <v>15</v>
      </c>
      <c r="CJ615" s="113">
        <f t="shared" si="172"/>
        <v>16</v>
      </c>
    </row>
    <row r="616" spans="9:88" x14ac:dyDescent="0.25"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 s="114">
        <f t="shared" si="174"/>
        <v>5</v>
      </c>
      <c r="CB616" s="114">
        <f t="shared" si="173"/>
        <v>0</v>
      </c>
      <c r="CC616" s="114">
        <f t="shared" si="173"/>
        <v>0</v>
      </c>
      <c r="CD616" s="114">
        <f t="shared" si="173"/>
        <v>0</v>
      </c>
      <c r="CE616"/>
      <c r="CF616" s="114">
        <v>76</v>
      </c>
      <c r="CG616" s="113">
        <v>17</v>
      </c>
      <c r="CH616" s="113">
        <f t="shared" si="172"/>
        <v>18</v>
      </c>
      <c r="CI616" s="113">
        <f t="shared" si="172"/>
        <v>19</v>
      </c>
      <c r="CJ616" s="113">
        <f t="shared" si="172"/>
        <v>20</v>
      </c>
    </row>
    <row r="617" spans="9:88" x14ac:dyDescent="0.25"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 s="114">
        <f t="shared" si="174"/>
        <v>5</v>
      </c>
      <c r="CB617" s="114">
        <f t="shared" si="173"/>
        <v>0</v>
      </c>
      <c r="CC617" s="114">
        <f t="shared" si="173"/>
        <v>0</v>
      </c>
      <c r="CD617" s="114">
        <f t="shared" si="173"/>
        <v>0</v>
      </c>
      <c r="CE617"/>
      <c r="CF617" s="114">
        <v>76</v>
      </c>
      <c r="CG617" s="113">
        <v>21</v>
      </c>
      <c r="CH617" s="113">
        <f t="shared" si="172"/>
        <v>22</v>
      </c>
      <c r="CI617" s="113">
        <f t="shared" si="172"/>
        <v>23</v>
      </c>
      <c r="CJ617" s="113">
        <f t="shared" si="172"/>
        <v>24</v>
      </c>
    </row>
    <row r="618" spans="9:88" x14ac:dyDescent="0.25"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 s="114">
        <f t="shared" si="174"/>
        <v>5</v>
      </c>
      <c r="CB618" s="114">
        <f t="shared" si="173"/>
        <v>0</v>
      </c>
      <c r="CC618" s="114">
        <f t="shared" si="173"/>
        <v>0</v>
      </c>
      <c r="CD618" s="114">
        <f t="shared" si="173"/>
        <v>0</v>
      </c>
      <c r="CE618"/>
      <c r="CF618" s="114">
        <v>76</v>
      </c>
      <c r="CG618" s="113">
        <v>25</v>
      </c>
      <c r="CH618" s="113">
        <f t="shared" si="172"/>
        <v>26</v>
      </c>
      <c r="CI618" s="113">
        <f t="shared" si="172"/>
        <v>27</v>
      </c>
      <c r="CJ618" s="113">
        <f t="shared" si="172"/>
        <v>28</v>
      </c>
    </row>
    <row r="619" spans="9:88" x14ac:dyDescent="0.25"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 s="114">
        <f t="shared" si="174"/>
        <v>5</v>
      </c>
      <c r="CB619" s="114">
        <f t="shared" si="173"/>
        <v>0</v>
      </c>
      <c r="CC619" s="114">
        <f t="shared" si="173"/>
        <v>0</v>
      </c>
      <c r="CD619" s="114">
        <f t="shared" si="173"/>
        <v>0</v>
      </c>
      <c r="CE619"/>
      <c r="CF619" s="114">
        <v>76</v>
      </c>
      <c r="CG619" s="113">
        <v>29</v>
      </c>
      <c r="CH619" s="113">
        <f t="shared" si="172"/>
        <v>30</v>
      </c>
      <c r="CI619" s="113">
        <f t="shared" si="172"/>
        <v>31</v>
      </c>
      <c r="CJ619" s="113">
        <f t="shared" si="172"/>
        <v>32</v>
      </c>
    </row>
    <row r="620" spans="9:88" x14ac:dyDescent="0.25"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 s="114">
        <f t="shared" si="174"/>
        <v>5</v>
      </c>
      <c r="CB620" s="114">
        <f t="shared" si="173"/>
        <v>0</v>
      </c>
      <c r="CC620" s="114">
        <f t="shared" si="173"/>
        <v>0</v>
      </c>
      <c r="CD620" s="114">
        <f t="shared" si="173"/>
        <v>0</v>
      </c>
      <c r="CE620"/>
      <c r="CF620" s="114">
        <v>77</v>
      </c>
      <c r="CG620" s="113">
        <v>1</v>
      </c>
      <c r="CH620" s="113">
        <f t="shared" si="172"/>
        <v>2</v>
      </c>
      <c r="CI620" s="113">
        <f t="shared" si="172"/>
        <v>3</v>
      </c>
      <c r="CJ620" s="113">
        <f t="shared" si="172"/>
        <v>4</v>
      </c>
    </row>
    <row r="621" spans="9:88" x14ac:dyDescent="0.25"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 s="114">
        <f t="shared" si="174"/>
        <v>5</v>
      </c>
      <c r="CB621" s="114">
        <f t="shared" si="173"/>
        <v>0</v>
      </c>
      <c r="CC621" s="114">
        <f t="shared" si="173"/>
        <v>0</v>
      </c>
      <c r="CD621" s="114">
        <f t="shared" si="173"/>
        <v>0</v>
      </c>
      <c r="CE621"/>
      <c r="CF621" s="114">
        <v>77</v>
      </c>
      <c r="CG621" s="113">
        <v>5</v>
      </c>
      <c r="CH621" s="113">
        <f t="shared" si="172"/>
        <v>6</v>
      </c>
      <c r="CI621" s="113">
        <f t="shared" si="172"/>
        <v>7</v>
      </c>
      <c r="CJ621" s="113">
        <f t="shared" si="172"/>
        <v>8</v>
      </c>
    </row>
    <row r="622" spans="9:88" x14ac:dyDescent="0.25"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 s="114">
        <f t="shared" si="174"/>
        <v>5</v>
      </c>
      <c r="CB622" s="114">
        <f t="shared" si="173"/>
        <v>0</v>
      </c>
      <c r="CC622" s="114">
        <f t="shared" si="173"/>
        <v>0</v>
      </c>
      <c r="CD622" s="114">
        <f t="shared" si="173"/>
        <v>0</v>
      </c>
      <c r="CE622"/>
      <c r="CF622" s="114">
        <v>77</v>
      </c>
      <c r="CG622" s="113">
        <v>9</v>
      </c>
      <c r="CH622" s="113">
        <f t="shared" si="172"/>
        <v>10</v>
      </c>
      <c r="CI622" s="113">
        <f t="shared" si="172"/>
        <v>11</v>
      </c>
      <c r="CJ622" s="113">
        <f t="shared" si="172"/>
        <v>12</v>
      </c>
    </row>
    <row r="623" spans="9:88" x14ac:dyDescent="0.25"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 s="114">
        <f t="shared" si="174"/>
        <v>5</v>
      </c>
      <c r="CB623" s="114">
        <f t="shared" si="173"/>
        <v>0</v>
      </c>
      <c r="CC623" s="114">
        <f t="shared" si="173"/>
        <v>0</v>
      </c>
      <c r="CD623" s="114">
        <f t="shared" si="173"/>
        <v>0</v>
      </c>
      <c r="CE623"/>
      <c r="CF623" s="114">
        <v>77</v>
      </c>
      <c r="CG623" s="113">
        <v>13</v>
      </c>
      <c r="CH623" s="113">
        <f t="shared" si="172"/>
        <v>14</v>
      </c>
      <c r="CI623" s="113">
        <f t="shared" si="172"/>
        <v>15</v>
      </c>
      <c r="CJ623" s="113">
        <f t="shared" si="172"/>
        <v>16</v>
      </c>
    </row>
    <row r="624" spans="9:88" x14ac:dyDescent="0.25"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 s="114">
        <f t="shared" si="174"/>
        <v>5</v>
      </c>
      <c r="CB624" s="114">
        <f t="shared" si="173"/>
        <v>0</v>
      </c>
      <c r="CC624" s="114">
        <f t="shared" si="173"/>
        <v>0</v>
      </c>
      <c r="CD624" s="114">
        <f t="shared" si="173"/>
        <v>0</v>
      </c>
      <c r="CE624"/>
      <c r="CF624" s="114">
        <v>77</v>
      </c>
      <c r="CG624" s="113">
        <v>17</v>
      </c>
      <c r="CH624" s="113">
        <f t="shared" si="172"/>
        <v>18</v>
      </c>
      <c r="CI624" s="113">
        <f t="shared" si="172"/>
        <v>19</v>
      </c>
      <c r="CJ624" s="113">
        <f t="shared" si="172"/>
        <v>20</v>
      </c>
    </row>
    <row r="625" spans="9:88" x14ac:dyDescent="0.25"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 s="114">
        <f t="shared" si="174"/>
        <v>5</v>
      </c>
      <c r="CB625" s="114">
        <f t="shared" si="173"/>
        <v>0</v>
      </c>
      <c r="CC625" s="114">
        <f t="shared" si="173"/>
        <v>0</v>
      </c>
      <c r="CD625" s="114">
        <f t="shared" si="173"/>
        <v>0</v>
      </c>
      <c r="CE625"/>
      <c r="CF625" s="114">
        <v>77</v>
      </c>
      <c r="CG625" s="113">
        <v>21</v>
      </c>
      <c r="CH625" s="113">
        <f t="shared" si="172"/>
        <v>22</v>
      </c>
      <c r="CI625" s="113">
        <f t="shared" si="172"/>
        <v>23</v>
      </c>
      <c r="CJ625" s="113">
        <f t="shared" si="172"/>
        <v>24</v>
      </c>
    </row>
    <row r="626" spans="9:88" x14ac:dyDescent="0.25"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 s="114">
        <f t="shared" si="174"/>
        <v>5</v>
      </c>
      <c r="CB626" s="114">
        <f t="shared" si="173"/>
        <v>0</v>
      </c>
      <c r="CC626" s="114">
        <f t="shared" si="173"/>
        <v>0</v>
      </c>
      <c r="CD626" s="114">
        <f t="shared" si="173"/>
        <v>0</v>
      </c>
      <c r="CE626"/>
      <c r="CF626" s="114">
        <v>77</v>
      </c>
      <c r="CG626" s="113">
        <v>25</v>
      </c>
      <c r="CH626" s="113">
        <f t="shared" si="172"/>
        <v>26</v>
      </c>
      <c r="CI626" s="113">
        <f t="shared" si="172"/>
        <v>27</v>
      </c>
      <c r="CJ626" s="113">
        <f t="shared" si="172"/>
        <v>28</v>
      </c>
    </row>
    <row r="627" spans="9:88" x14ac:dyDescent="0.25"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 s="114">
        <f t="shared" si="174"/>
        <v>5</v>
      </c>
      <c r="CB627" s="114">
        <f t="shared" si="173"/>
        <v>0</v>
      </c>
      <c r="CC627" s="114">
        <f t="shared" si="173"/>
        <v>0</v>
      </c>
      <c r="CD627" s="114">
        <f t="shared" si="173"/>
        <v>0</v>
      </c>
      <c r="CE627"/>
      <c r="CF627" s="114">
        <v>77</v>
      </c>
      <c r="CG627" s="113">
        <v>29</v>
      </c>
      <c r="CH627" s="113">
        <f t="shared" si="172"/>
        <v>30</v>
      </c>
      <c r="CI627" s="113">
        <f t="shared" si="172"/>
        <v>31</v>
      </c>
      <c r="CJ627" s="113">
        <f t="shared" si="172"/>
        <v>32</v>
      </c>
    </row>
    <row r="628" spans="9:88" x14ac:dyDescent="0.25"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 s="114">
        <f t="shared" si="174"/>
        <v>5</v>
      </c>
      <c r="CB628" s="114">
        <f t="shared" si="173"/>
        <v>0</v>
      </c>
      <c r="CC628" s="114">
        <f t="shared" si="173"/>
        <v>0</v>
      </c>
      <c r="CD628" s="114">
        <f t="shared" si="173"/>
        <v>0</v>
      </c>
      <c r="CE628"/>
      <c r="CF628" s="114">
        <v>78</v>
      </c>
      <c r="CG628" s="113">
        <v>1</v>
      </c>
      <c r="CH628" s="113">
        <f t="shared" si="172"/>
        <v>2</v>
      </c>
      <c r="CI628" s="113">
        <f t="shared" si="172"/>
        <v>3</v>
      </c>
      <c r="CJ628" s="113">
        <f t="shared" si="172"/>
        <v>4</v>
      </c>
    </row>
    <row r="629" spans="9:88" x14ac:dyDescent="0.25"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 s="114">
        <f t="shared" si="174"/>
        <v>5</v>
      </c>
      <c r="CB629" s="114">
        <f t="shared" si="173"/>
        <v>0</v>
      </c>
      <c r="CC629" s="114">
        <f t="shared" si="173"/>
        <v>0</v>
      </c>
      <c r="CD629" s="114">
        <f t="shared" si="173"/>
        <v>0</v>
      </c>
      <c r="CE629"/>
      <c r="CF629" s="114">
        <v>78</v>
      </c>
      <c r="CG629" s="113">
        <v>5</v>
      </c>
      <c r="CH629" s="113">
        <f t="shared" si="172"/>
        <v>6</v>
      </c>
      <c r="CI629" s="113">
        <f t="shared" si="172"/>
        <v>7</v>
      </c>
      <c r="CJ629" s="113">
        <f t="shared" si="172"/>
        <v>8</v>
      </c>
    </row>
    <row r="630" spans="9:88" x14ac:dyDescent="0.25"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 s="114">
        <f t="shared" si="174"/>
        <v>5</v>
      </c>
      <c r="CB630" s="114">
        <f t="shared" si="173"/>
        <v>0</v>
      </c>
      <c r="CC630" s="114">
        <f t="shared" si="173"/>
        <v>0</v>
      </c>
      <c r="CD630" s="114">
        <f t="shared" si="173"/>
        <v>0</v>
      </c>
      <c r="CE630"/>
      <c r="CF630" s="114">
        <v>78</v>
      </c>
      <c r="CG630" s="113">
        <v>9</v>
      </c>
      <c r="CH630" s="113">
        <f t="shared" si="172"/>
        <v>10</v>
      </c>
      <c r="CI630" s="113">
        <f t="shared" si="172"/>
        <v>11</v>
      </c>
      <c r="CJ630" s="113">
        <f t="shared" si="172"/>
        <v>12</v>
      </c>
    </row>
    <row r="631" spans="9:88" x14ac:dyDescent="0.25"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 s="114">
        <f t="shared" si="174"/>
        <v>5</v>
      </c>
      <c r="CB631" s="114">
        <f t="shared" si="173"/>
        <v>0</v>
      </c>
      <c r="CC631" s="114">
        <f t="shared" si="173"/>
        <v>0</v>
      </c>
      <c r="CD631" s="114">
        <f t="shared" si="173"/>
        <v>0</v>
      </c>
      <c r="CE631"/>
      <c r="CF631" s="114">
        <v>78</v>
      </c>
      <c r="CG631" s="113">
        <v>13</v>
      </c>
      <c r="CH631" s="113">
        <f t="shared" si="172"/>
        <v>14</v>
      </c>
      <c r="CI631" s="113">
        <f t="shared" si="172"/>
        <v>15</v>
      </c>
      <c r="CJ631" s="113">
        <f t="shared" si="172"/>
        <v>16</v>
      </c>
    </row>
    <row r="632" spans="9:88" x14ac:dyDescent="0.25"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 s="114">
        <f t="shared" si="174"/>
        <v>5</v>
      </c>
      <c r="CB632" s="114">
        <f t="shared" si="173"/>
        <v>0</v>
      </c>
      <c r="CC632" s="114">
        <f t="shared" si="173"/>
        <v>0</v>
      </c>
      <c r="CD632" s="114">
        <f t="shared" si="173"/>
        <v>0</v>
      </c>
      <c r="CE632"/>
      <c r="CF632" s="114">
        <v>78</v>
      </c>
      <c r="CG632" s="113">
        <v>17</v>
      </c>
      <c r="CH632" s="113">
        <f t="shared" si="172"/>
        <v>18</v>
      </c>
      <c r="CI632" s="113">
        <f t="shared" si="172"/>
        <v>19</v>
      </c>
      <c r="CJ632" s="113">
        <f t="shared" si="172"/>
        <v>20</v>
      </c>
    </row>
    <row r="633" spans="9:88" x14ac:dyDescent="0.25"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 s="114">
        <f t="shared" si="174"/>
        <v>5</v>
      </c>
      <c r="CB633" s="114">
        <f t="shared" si="173"/>
        <v>0</v>
      </c>
      <c r="CC633" s="114">
        <f t="shared" si="173"/>
        <v>0</v>
      </c>
      <c r="CD633" s="114">
        <f t="shared" si="173"/>
        <v>0</v>
      </c>
      <c r="CE633"/>
      <c r="CF633" s="114">
        <v>78</v>
      </c>
      <c r="CG633" s="113">
        <v>21</v>
      </c>
      <c r="CH633" s="113">
        <f t="shared" si="172"/>
        <v>22</v>
      </c>
      <c r="CI633" s="113">
        <f t="shared" si="172"/>
        <v>23</v>
      </c>
      <c r="CJ633" s="113">
        <f t="shared" si="172"/>
        <v>24</v>
      </c>
    </row>
    <row r="634" spans="9:88" x14ac:dyDescent="0.25"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 s="114">
        <f t="shared" si="174"/>
        <v>5</v>
      </c>
      <c r="CB634" s="114">
        <f t="shared" si="173"/>
        <v>0</v>
      </c>
      <c r="CC634" s="114">
        <f t="shared" si="173"/>
        <v>0</v>
      </c>
      <c r="CD634" s="114">
        <f t="shared" si="173"/>
        <v>0</v>
      </c>
      <c r="CE634"/>
      <c r="CF634" s="114">
        <v>78</v>
      </c>
      <c r="CG634" s="113">
        <v>25</v>
      </c>
      <c r="CH634" s="113">
        <f t="shared" si="172"/>
        <v>26</v>
      </c>
      <c r="CI634" s="113">
        <f t="shared" si="172"/>
        <v>27</v>
      </c>
      <c r="CJ634" s="113">
        <f t="shared" si="172"/>
        <v>28</v>
      </c>
    </row>
    <row r="635" spans="9:88" x14ac:dyDescent="0.25"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 s="114">
        <f t="shared" si="174"/>
        <v>5</v>
      </c>
      <c r="CB635" s="114">
        <f t="shared" si="173"/>
        <v>0</v>
      </c>
      <c r="CC635" s="114">
        <f t="shared" si="173"/>
        <v>0</v>
      </c>
      <c r="CD635" s="114">
        <f t="shared" si="173"/>
        <v>0</v>
      </c>
      <c r="CE635"/>
      <c r="CF635" s="114">
        <v>78</v>
      </c>
      <c r="CG635" s="113">
        <v>29</v>
      </c>
      <c r="CH635" s="113">
        <f t="shared" si="172"/>
        <v>30</v>
      </c>
      <c r="CI635" s="113">
        <f t="shared" si="172"/>
        <v>31</v>
      </c>
      <c r="CJ635" s="113">
        <f t="shared" si="172"/>
        <v>32</v>
      </c>
    </row>
    <row r="636" spans="9:88" x14ac:dyDescent="0.25"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 s="114">
        <f t="shared" si="174"/>
        <v>5</v>
      </c>
      <c r="CB636" s="114">
        <f t="shared" si="173"/>
        <v>0</v>
      </c>
      <c r="CC636" s="114">
        <f t="shared" si="173"/>
        <v>0</v>
      </c>
      <c r="CD636" s="114">
        <f t="shared" si="173"/>
        <v>0</v>
      </c>
      <c r="CE636"/>
      <c r="CF636" s="114">
        <v>79</v>
      </c>
      <c r="CG636" s="113">
        <v>1</v>
      </c>
      <c r="CH636" s="113">
        <f t="shared" si="172"/>
        <v>2</v>
      </c>
      <c r="CI636" s="113">
        <f t="shared" si="172"/>
        <v>3</v>
      </c>
      <c r="CJ636" s="113">
        <f t="shared" si="172"/>
        <v>4</v>
      </c>
    </row>
    <row r="637" spans="9:88" x14ac:dyDescent="0.25"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 s="114">
        <f t="shared" si="174"/>
        <v>5</v>
      </c>
      <c r="CB637" s="114">
        <f t="shared" si="173"/>
        <v>0</v>
      </c>
      <c r="CC637" s="114">
        <f t="shared" si="173"/>
        <v>0</v>
      </c>
      <c r="CD637" s="114">
        <f t="shared" si="173"/>
        <v>0</v>
      </c>
      <c r="CE637"/>
      <c r="CF637" s="114">
        <v>79</v>
      </c>
      <c r="CG637" s="113">
        <v>5</v>
      </c>
      <c r="CH637" s="113">
        <f t="shared" si="172"/>
        <v>6</v>
      </c>
      <c r="CI637" s="113">
        <f t="shared" si="172"/>
        <v>7</v>
      </c>
      <c r="CJ637" s="113">
        <f t="shared" si="172"/>
        <v>8</v>
      </c>
    </row>
    <row r="638" spans="9:88" x14ac:dyDescent="0.25"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 s="114">
        <f t="shared" si="174"/>
        <v>5</v>
      </c>
      <c r="CB638" s="114">
        <f t="shared" si="173"/>
        <v>0</v>
      </c>
      <c r="CC638" s="114">
        <f t="shared" si="173"/>
        <v>0</v>
      </c>
      <c r="CD638" s="114">
        <f t="shared" si="173"/>
        <v>0</v>
      </c>
      <c r="CE638"/>
      <c r="CF638" s="114">
        <v>79</v>
      </c>
      <c r="CG638" s="113">
        <v>9</v>
      </c>
      <c r="CH638" s="113">
        <f t="shared" si="172"/>
        <v>10</v>
      </c>
      <c r="CI638" s="113">
        <f t="shared" si="172"/>
        <v>11</v>
      </c>
      <c r="CJ638" s="113">
        <f t="shared" si="172"/>
        <v>12</v>
      </c>
    </row>
    <row r="639" spans="9:88" x14ac:dyDescent="0.25"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 s="114">
        <f t="shared" si="174"/>
        <v>5</v>
      </c>
      <c r="CB639" s="114">
        <f t="shared" si="173"/>
        <v>0</v>
      </c>
      <c r="CC639" s="114">
        <f t="shared" si="173"/>
        <v>0</v>
      </c>
      <c r="CD639" s="114">
        <f t="shared" si="173"/>
        <v>0</v>
      </c>
      <c r="CE639"/>
      <c r="CF639" s="114">
        <v>79</v>
      </c>
      <c r="CG639" s="113">
        <v>13</v>
      </c>
      <c r="CH639" s="113">
        <f t="shared" si="172"/>
        <v>14</v>
      </c>
      <c r="CI639" s="113">
        <f t="shared" si="172"/>
        <v>15</v>
      </c>
      <c r="CJ639" s="113">
        <f t="shared" si="172"/>
        <v>16</v>
      </c>
    </row>
    <row r="640" spans="9:88" x14ac:dyDescent="0.25"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 s="114">
        <f t="shared" si="174"/>
        <v>5</v>
      </c>
      <c r="CB640" s="114">
        <f t="shared" si="173"/>
        <v>0</v>
      </c>
      <c r="CC640" s="114">
        <f t="shared" si="173"/>
        <v>0</v>
      </c>
      <c r="CD640" s="114">
        <f t="shared" si="173"/>
        <v>0</v>
      </c>
      <c r="CE640"/>
      <c r="CF640" s="114">
        <v>79</v>
      </c>
      <c r="CG640" s="113">
        <v>17</v>
      </c>
      <c r="CH640" s="113">
        <f t="shared" si="172"/>
        <v>18</v>
      </c>
      <c r="CI640" s="113">
        <f t="shared" si="172"/>
        <v>19</v>
      </c>
      <c r="CJ640" s="113">
        <f t="shared" si="172"/>
        <v>20</v>
      </c>
    </row>
    <row r="641" spans="9:88" x14ac:dyDescent="0.25"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 s="114">
        <f t="shared" si="174"/>
        <v>5</v>
      </c>
      <c r="CB641" s="114">
        <f t="shared" si="173"/>
        <v>0</v>
      </c>
      <c r="CC641" s="114">
        <f t="shared" si="173"/>
        <v>0</v>
      </c>
      <c r="CD641" s="114">
        <f t="shared" si="173"/>
        <v>0</v>
      </c>
      <c r="CE641"/>
      <c r="CF641" s="114">
        <v>79</v>
      </c>
      <c r="CG641" s="113">
        <v>21</v>
      </c>
      <c r="CH641" s="113">
        <f t="shared" si="172"/>
        <v>22</v>
      </c>
      <c r="CI641" s="113">
        <f t="shared" si="172"/>
        <v>23</v>
      </c>
      <c r="CJ641" s="113">
        <f t="shared" si="172"/>
        <v>24</v>
      </c>
    </row>
    <row r="642" spans="9:88" x14ac:dyDescent="0.25"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 s="114">
        <f t="shared" si="174"/>
        <v>5</v>
      </c>
      <c r="CB642" s="114">
        <f t="shared" si="173"/>
        <v>0</v>
      </c>
      <c r="CC642" s="114">
        <f t="shared" si="173"/>
        <v>0</v>
      </c>
      <c r="CD642" s="114">
        <f t="shared" si="173"/>
        <v>0</v>
      </c>
      <c r="CE642"/>
      <c r="CF642" s="114">
        <v>79</v>
      </c>
      <c r="CG642" s="113">
        <v>25</v>
      </c>
      <c r="CH642" s="113">
        <f t="shared" ref="CH642:CJ642" si="175">CG642+1</f>
        <v>26</v>
      </c>
      <c r="CI642" s="113">
        <f t="shared" si="175"/>
        <v>27</v>
      </c>
      <c r="CJ642" s="113">
        <f t="shared" si="175"/>
        <v>28</v>
      </c>
    </row>
    <row r="643" spans="9:88" x14ac:dyDescent="0.25"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 s="114">
        <f t="shared" si="174"/>
        <v>5</v>
      </c>
      <c r="CB643" s="114">
        <f t="shared" si="173"/>
        <v>0</v>
      </c>
      <c r="CC643" s="114">
        <f t="shared" si="173"/>
        <v>0</v>
      </c>
      <c r="CD643" s="114">
        <f t="shared" si="173"/>
        <v>0</v>
      </c>
      <c r="CE643"/>
      <c r="CF643" s="114">
        <v>79</v>
      </c>
      <c r="CG643" s="113">
        <v>29</v>
      </c>
      <c r="CH643" s="113">
        <v>30</v>
      </c>
      <c r="CI643" s="113">
        <v>31</v>
      </c>
      <c r="CJ643" s="113">
        <v>32</v>
      </c>
    </row>
    <row r="644" spans="9:88" x14ac:dyDescent="0.25"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 s="114">
        <f t="shared" si="174"/>
        <v>5</v>
      </c>
      <c r="CB644" s="114">
        <f t="shared" ref="CB644:CD707" si="176">INDEX($AS$11:$BX$120,$CF644,CG644)</f>
        <v>0</v>
      </c>
      <c r="CC644" s="114">
        <f t="shared" si="176"/>
        <v>0</v>
      </c>
      <c r="CD644" s="114">
        <f t="shared" si="176"/>
        <v>0</v>
      </c>
      <c r="CE644"/>
      <c r="CF644" s="114">
        <f>CF564+10</f>
        <v>80</v>
      </c>
      <c r="CG644" s="114">
        <f>CG636</f>
        <v>1</v>
      </c>
      <c r="CH644" s="114">
        <f>CH636</f>
        <v>2</v>
      </c>
      <c r="CI644" s="114">
        <f>CI636</f>
        <v>3</v>
      </c>
      <c r="CJ644" s="114">
        <f>CJ636</f>
        <v>4</v>
      </c>
    </row>
    <row r="645" spans="9:88" x14ac:dyDescent="0.25"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 s="114">
        <f t="shared" si="174"/>
        <v>5</v>
      </c>
      <c r="CB645" s="114">
        <f t="shared" si="176"/>
        <v>0</v>
      </c>
      <c r="CC645" s="114">
        <f t="shared" si="176"/>
        <v>0</v>
      </c>
      <c r="CD645" s="114">
        <f t="shared" si="176"/>
        <v>0</v>
      </c>
      <c r="CE645"/>
      <c r="CF645" s="114">
        <f t="shared" ref="CF645:CF708" si="177">CF565+10</f>
        <v>80</v>
      </c>
      <c r="CG645" s="114">
        <f t="shared" ref="CG645:CJ660" si="178">CG637</f>
        <v>5</v>
      </c>
      <c r="CH645" s="114">
        <f t="shared" si="178"/>
        <v>6</v>
      </c>
      <c r="CI645" s="114">
        <f t="shared" si="178"/>
        <v>7</v>
      </c>
      <c r="CJ645" s="114">
        <f t="shared" si="178"/>
        <v>8</v>
      </c>
    </row>
    <row r="646" spans="9:88" x14ac:dyDescent="0.25"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 s="114">
        <f t="shared" si="174"/>
        <v>5</v>
      </c>
      <c r="CB646" s="114">
        <f t="shared" si="176"/>
        <v>0</v>
      </c>
      <c r="CC646" s="114">
        <f t="shared" si="176"/>
        <v>0</v>
      </c>
      <c r="CD646" s="114">
        <f t="shared" si="176"/>
        <v>0</v>
      </c>
      <c r="CE646"/>
      <c r="CF646" s="114">
        <f t="shared" si="177"/>
        <v>80</v>
      </c>
      <c r="CG646" s="114">
        <f t="shared" si="178"/>
        <v>9</v>
      </c>
      <c r="CH646" s="114">
        <f t="shared" si="178"/>
        <v>10</v>
      </c>
      <c r="CI646" s="114">
        <f t="shared" si="178"/>
        <v>11</v>
      </c>
      <c r="CJ646" s="114">
        <f t="shared" si="178"/>
        <v>12</v>
      </c>
    </row>
    <row r="647" spans="9:88" x14ac:dyDescent="0.25"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 s="114">
        <f t="shared" si="174"/>
        <v>5</v>
      </c>
      <c r="CB647" s="114">
        <f t="shared" si="176"/>
        <v>0</v>
      </c>
      <c r="CC647" s="114">
        <f t="shared" si="176"/>
        <v>0</v>
      </c>
      <c r="CD647" s="114">
        <f t="shared" si="176"/>
        <v>0</v>
      </c>
      <c r="CE647"/>
      <c r="CF647" s="114">
        <f t="shared" si="177"/>
        <v>80</v>
      </c>
      <c r="CG647" s="114">
        <f t="shared" si="178"/>
        <v>13</v>
      </c>
      <c r="CH647" s="114">
        <f t="shared" si="178"/>
        <v>14</v>
      </c>
      <c r="CI647" s="114">
        <f t="shared" si="178"/>
        <v>15</v>
      </c>
      <c r="CJ647" s="114">
        <f t="shared" si="178"/>
        <v>16</v>
      </c>
    </row>
    <row r="648" spans="9:88" x14ac:dyDescent="0.25"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 s="114">
        <f t="shared" si="174"/>
        <v>5</v>
      </c>
      <c r="CB648" s="114">
        <f t="shared" si="176"/>
        <v>0</v>
      </c>
      <c r="CC648" s="114">
        <f t="shared" si="176"/>
        <v>0</v>
      </c>
      <c r="CD648" s="114">
        <f t="shared" si="176"/>
        <v>0</v>
      </c>
      <c r="CE648"/>
      <c r="CF648" s="114">
        <f t="shared" si="177"/>
        <v>80</v>
      </c>
      <c r="CG648" s="114">
        <f t="shared" si="178"/>
        <v>17</v>
      </c>
      <c r="CH648" s="114">
        <f t="shared" si="178"/>
        <v>18</v>
      </c>
      <c r="CI648" s="114">
        <f t="shared" si="178"/>
        <v>19</v>
      </c>
      <c r="CJ648" s="114">
        <f t="shared" si="178"/>
        <v>20</v>
      </c>
    </row>
    <row r="649" spans="9:88" x14ac:dyDescent="0.25"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 s="114">
        <f t="shared" si="174"/>
        <v>5</v>
      </c>
      <c r="CB649" s="114">
        <f t="shared" si="176"/>
        <v>0</v>
      </c>
      <c r="CC649" s="114">
        <f t="shared" si="176"/>
        <v>0</v>
      </c>
      <c r="CD649" s="114">
        <f t="shared" si="176"/>
        <v>0</v>
      </c>
      <c r="CE649"/>
      <c r="CF649" s="114">
        <f t="shared" si="177"/>
        <v>80</v>
      </c>
      <c r="CG649" s="114">
        <f t="shared" si="178"/>
        <v>21</v>
      </c>
      <c r="CH649" s="114">
        <f t="shared" si="178"/>
        <v>22</v>
      </c>
      <c r="CI649" s="114">
        <f t="shared" si="178"/>
        <v>23</v>
      </c>
      <c r="CJ649" s="114">
        <f t="shared" si="178"/>
        <v>24</v>
      </c>
    </row>
    <row r="650" spans="9:88" x14ac:dyDescent="0.25"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 s="114">
        <f t="shared" si="174"/>
        <v>5</v>
      </c>
      <c r="CB650" s="114">
        <f t="shared" si="176"/>
        <v>0</v>
      </c>
      <c r="CC650" s="114">
        <f t="shared" si="176"/>
        <v>0</v>
      </c>
      <c r="CD650" s="114">
        <f t="shared" si="176"/>
        <v>0</v>
      </c>
      <c r="CE650"/>
      <c r="CF650" s="114">
        <f t="shared" si="177"/>
        <v>80</v>
      </c>
      <c r="CG650" s="114">
        <f t="shared" si="178"/>
        <v>25</v>
      </c>
      <c r="CH650" s="114">
        <f t="shared" si="178"/>
        <v>26</v>
      </c>
      <c r="CI650" s="114">
        <f t="shared" si="178"/>
        <v>27</v>
      </c>
      <c r="CJ650" s="114">
        <f t="shared" si="178"/>
        <v>28</v>
      </c>
    </row>
    <row r="651" spans="9:88" x14ac:dyDescent="0.25"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 s="114">
        <f t="shared" si="174"/>
        <v>5</v>
      </c>
      <c r="CB651" s="114">
        <f t="shared" si="176"/>
        <v>0</v>
      </c>
      <c r="CC651" s="114">
        <f t="shared" si="176"/>
        <v>0</v>
      </c>
      <c r="CD651" s="114">
        <f t="shared" si="176"/>
        <v>0</v>
      </c>
      <c r="CE651"/>
      <c r="CF651" s="114">
        <f t="shared" si="177"/>
        <v>80</v>
      </c>
      <c r="CG651" s="114">
        <f t="shared" si="178"/>
        <v>29</v>
      </c>
      <c r="CH651" s="114">
        <f t="shared" si="178"/>
        <v>30</v>
      </c>
      <c r="CI651" s="114">
        <f t="shared" si="178"/>
        <v>31</v>
      </c>
      <c r="CJ651" s="114">
        <f t="shared" si="178"/>
        <v>32</v>
      </c>
    </row>
    <row r="652" spans="9:88" x14ac:dyDescent="0.25"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 s="114">
        <f t="shared" si="174"/>
        <v>5</v>
      </c>
      <c r="CB652" s="114">
        <f t="shared" si="176"/>
        <v>0</v>
      </c>
      <c r="CC652" s="114">
        <f t="shared" si="176"/>
        <v>0</v>
      </c>
      <c r="CD652" s="114">
        <f t="shared" si="176"/>
        <v>0</v>
      </c>
      <c r="CE652"/>
      <c r="CF652" s="114">
        <f t="shared" si="177"/>
        <v>81</v>
      </c>
      <c r="CG652" s="114">
        <f t="shared" si="178"/>
        <v>1</v>
      </c>
      <c r="CH652" s="114">
        <f t="shared" si="178"/>
        <v>2</v>
      </c>
      <c r="CI652" s="114">
        <f t="shared" si="178"/>
        <v>3</v>
      </c>
      <c r="CJ652" s="114">
        <f t="shared" si="178"/>
        <v>4</v>
      </c>
    </row>
    <row r="653" spans="9:88" x14ac:dyDescent="0.25"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 s="114">
        <f t="shared" ref="CA653:CA716" si="179">INDEX($AS$11:$BX$120,$CF653,CJ653)</f>
        <v>5</v>
      </c>
      <c r="CB653" s="114">
        <f t="shared" si="176"/>
        <v>0</v>
      </c>
      <c r="CC653" s="114">
        <f t="shared" si="176"/>
        <v>0</v>
      </c>
      <c r="CD653" s="114">
        <f t="shared" si="176"/>
        <v>0</v>
      </c>
      <c r="CE653"/>
      <c r="CF653" s="114">
        <f t="shared" si="177"/>
        <v>81</v>
      </c>
      <c r="CG653" s="114">
        <f t="shared" si="178"/>
        <v>5</v>
      </c>
      <c r="CH653" s="114">
        <f t="shared" si="178"/>
        <v>6</v>
      </c>
      <c r="CI653" s="114">
        <f t="shared" si="178"/>
        <v>7</v>
      </c>
      <c r="CJ653" s="114">
        <f t="shared" si="178"/>
        <v>8</v>
      </c>
    </row>
    <row r="654" spans="9:88" x14ac:dyDescent="0.25"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 s="114">
        <f t="shared" si="179"/>
        <v>5</v>
      </c>
      <c r="CB654" s="114">
        <f t="shared" si="176"/>
        <v>0</v>
      </c>
      <c r="CC654" s="114">
        <f t="shared" si="176"/>
        <v>0</v>
      </c>
      <c r="CD654" s="114">
        <f t="shared" si="176"/>
        <v>0</v>
      </c>
      <c r="CE654"/>
      <c r="CF654" s="114">
        <f t="shared" si="177"/>
        <v>81</v>
      </c>
      <c r="CG654" s="114">
        <f t="shared" si="178"/>
        <v>9</v>
      </c>
      <c r="CH654" s="114">
        <f t="shared" si="178"/>
        <v>10</v>
      </c>
      <c r="CI654" s="114">
        <f t="shared" si="178"/>
        <v>11</v>
      </c>
      <c r="CJ654" s="114">
        <f t="shared" si="178"/>
        <v>12</v>
      </c>
    </row>
    <row r="655" spans="9:88" x14ac:dyDescent="0.25"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 s="114">
        <f t="shared" si="179"/>
        <v>5</v>
      </c>
      <c r="CB655" s="114">
        <f t="shared" si="176"/>
        <v>0</v>
      </c>
      <c r="CC655" s="114">
        <f t="shared" si="176"/>
        <v>0</v>
      </c>
      <c r="CD655" s="114">
        <f t="shared" si="176"/>
        <v>0</v>
      </c>
      <c r="CE655"/>
      <c r="CF655" s="114">
        <f t="shared" si="177"/>
        <v>81</v>
      </c>
      <c r="CG655" s="114">
        <f t="shared" si="178"/>
        <v>13</v>
      </c>
      <c r="CH655" s="114">
        <f t="shared" si="178"/>
        <v>14</v>
      </c>
      <c r="CI655" s="114">
        <f t="shared" si="178"/>
        <v>15</v>
      </c>
      <c r="CJ655" s="114">
        <f t="shared" si="178"/>
        <v>16</v>
      </c>
    </row>
    <row r="656" spans="9:88" x14ac:dyDescent="0.25"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 s="114">
        <f t="shared" si="179"/>
        <v>5</v>
      </c>
      <c r="CB656" s="114">
        <f t="shared" si="176"/>
        <v>0</v>
      </c>
      <c r="CC656" s="114">
        <f t="shared" si="176"/>
        <v>0</v>
      </c>
      <c r="CD656" s="114">
        <f t="shared" si="176"/>
        <v>0</v>
      </c>
      <c r="CE656"/>
      <c r="CF656" s="114">
        <f t="shared" si="177"/>
        <v>81</v>
      </c>
      <c r="CG656" s="114">
        <f t="shared" si="178"/>
        <v>17</v>
      </c>
      <c r="CH656" s="114">
        <f t="shared" si="178"/>
        <v>18</v>
      </c>
      <c r="CI656" s="114">
        <f t="shared" si="178"/>
        <v>19</v>
      </c>
      <c r="CJ656" s="114">
        <f t="shared" si="178"/>
        <v>20</v>
      </c>
    </row>
    <row r="657" spans="9:88" x14ac:dyDescent="0.25"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 s="114">
        <f t="shared" si="179"/>
        <v>5</v>
      </c>
      <c r="CB657" s="114">
        <f t="shared" si="176"/>
        <v>0</v>
      </c>
      <c r="CC657" s="114">
        <f t="shared" si="176"/>
        <v>0</v>
      </c>
      <c r="CD657" s="114">
        <f t="shared" si="176"/>
        <v>0</v>
      </c>
      <c r="CE657"/>
      <c r="CF657" s="114">
        <f t="shared" si="177"/>
        <v>81</v>
      </c>
      <c r="CG657" s="114">
        <f t="shared" si="178"/>
        <v>21</v>
      </c>
      <c r="CH657" s="114">
        <f t="shared" si="178"/>
        <v>22</v>
      </c>
      <c r="CI657" s="114">
        <f t="shared" si="178"/>
        <v>23</v>
      </c>
      <c r="CJ657" s="114">
        <f t="shared" si="178"/>
        <v>24</v>
      </c>
    </row>
    <row r="658" spans="9:88" x14ac:dyDescent="0.25"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 s="114">
        <f t="shared" si="179"/>
        <v>5</v>
      </c>
      <c r="CB658" s="114">
        <f t="shared" si="176"/>
        <v>0</v>
      </c>
      <c r="CC658" s="114">
        <f t="shared" si="176"/>
        <v>0</v>
      </c>
      <c r="CD658" s="114">
        <f t="shared" si="176"/>
        <v>0</v>
      </c>
      <c r="CE658"/>
      <c r="CF658" s="114">
        <f t="shared" si="177"/>
        <v>81</v>
      </c>
      <c r="CG658" s="114">
        <f t="shared" si="178"/>
        <v>25</v>
      </c>
      <c r="CH658" s="114">
        <f t="shared" si="178"/>
        <v>26</v>
      </c>
      <c r="CI658" s="114">
        <f t="shared" si="178"/>
        <v>27</v>
      </c>
      <c r="CJ658" s="114">
        <f t="shared" si="178"/>
        <v>28</v>
      </c>
    </row>
    <row r="659" spans="9:88" x14ac:dyDescent="0.25"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s="114">
        <f t="shared" si="179"/>
        <v>5</v>
      </c>
      <c r="CB659" s="114">
        <f t="shared" si="176"/>
        <v>0</v>
      </c>
      <c r="CC659" s="114">
        <f t="shared" si="176"/>
        <v>0</v>
      </c>
      <c r="CD659" s="114">
        <f t="shared" si="176"/>
        <v>0</v>
      </c>
      <c r="CE659"/>
      <c r="CF659" s="114">
        <f t="shared" si="177"/>
        <v>81</v>
      </c>
      <c r="CG659" s="114">
        <f t="shared" si="178"/>
        <v>29</v>
      </c>
      <c r="CH659" s="114">
        <f t="shared" si="178"/>
        <v>30</v>
      </c>
      <c r="CI659" s="114">
        <f t="shared" si="178"/>
        <v>31</v>
      </c>
      <c r="CJ659" s="114">
        <f t="shared" si="178"/>
        <v>32</v>
      </c>
    </row>
    <row r="660" spans="9:88" x14ac:dyDescent="0.25"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s="114">
        <f t="shared" si="179"/>
        <v>5</v>
      </c>
      <c r="CB660" s="114">
        <f t="shared" si="176"/>
        <v>0</v>
      </c>
      <c r="CC660" s="114">
        <f t="shared" si="176"/>
        <v>0</v>
      </c>
      <c r="CD660" s="114">
        <f t="shared" si="176"/>
        <v>0</v>
      </c>
      <c r="CE660"/>
      <c r="CF660" s="114">
        <f t="shared" si="177"/>
        <v>82</v>
      </c>
      <c r="CG660" s="114">
        <f t="shared" si="178"/>
        <v>1</v>
      </c>
      <c r="CH660" s="114">
        <f t="shared" si="178"/>
        <v>2</v>
      </c>
      <c r="CI660" s="114">
        <f t="shared" si="178"/>
        <v>3</v>
      </c>
      <c r="CJ660" s="114">
        <f t="shared" si="178"/>
        <v>4</v>
      </c>
    </row>
    <row r="661" spans="9:88" x14ac:dyDescent="0.25"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s="114">
        <f t="shared" si="179"/>
        <v>5</v>
      </c>
      <c r="CB661" s="114">
        <f t="shared" si="176"/>
        <v>0</v>
      </c>
      <c r="CC661" s="114">
        <f t="shared" si="176"/>
        <v>0</v>
      </c>
      <c r="CD661" s="114">
        <f t="shared" si="176"/>
        <v>0</v>
      </c>
      <c r="CE661"/>
      <c r="CF661" s="114">
        <f t="shared" si="177"/>
        <v>82</v>
      </c>
      <c r="CG661" s="114">
        <f t="shared" ref="CG661:CJ676" si="180">CG653</f>
        <v>5</v>
      </c>
      <c r="CH661" s="114">
        <f t="shared" si="180"/>
        <v>6</v>
      </c>
      <c r="CI661" s="114">
        <f t="shared" si="180"/>
        <v>7</v>
      </c>
      <c r="CJ661" s="114">
        <f t="shared" si="180"/>
        <v>8</v>
      </c>
    </row>
    <row r="662" spans="9:88" x14ac:dyDescent="0.25"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s="114">
        <f t="shared" si="179"/>
        <v>5</v>
      </c>
      <c r="CB662" s="114">
        <f t="shared" si="176"/>
        <v>0</v>
      </c>
      <c r="CC662" s="114">
        <f t="shared" si="176"/>
        <v>0</v>
      </c>
      <c r="CD662" s="114">
        <f t="shared" si="176"/>
        <v>0</v>
      </c>
      <c r="CE662"/>
      <c r="CF662" s="114">
        <f t="shared" si="177"/>
        <v>82</v>
      </c>
      <c r="CG662" s="114">
        <f t="shared" si="180"/>
        <v>9</v>
      </c>
      <c r="CH662" s="114">
        <f t="shared" si="180"/>
        <v>10</v>
      </c>
      <c r="CI662" s="114">
        <f t="shared" si="180"/>
        <v>11</v>
      </c>
      <c r="CJ662" s="114">
        <f t="shared" si="180"/>
        <v>12</v>
      </c>
    </row>
    <row r="663" spans="9:88" x14ac:dyDescent="0.25"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s="114">
        <f t="shared" si="179"/>
        <v>5</v>
      </c>
      <c r="CB663" s="114">
        <f t="shared" si="176"/>
        <v>0</v>
      </c>
      <c r="CC663" s="114">
        <f t="shared" si="176"/>
        <v>0</v>
      </c>
      <c r="CD663" s="114">
        <f t="shared" si="176"/>
        <v>0</v>
      </c>
      <c r="CE663"/>
      <c r="CF663" s="114">
        <f t="shared" si="177"/>
        <v>82</v>
      </c>
      <c r="CG663" s="114">
        <f t="shared" si="180"/>
        <v>13</v>
      </c>
      <c r="CH663" s="114">
        <f t="shared" si="180"/>
        <v>14</v>
      </c>
      <c r="CI663" s="114">
        <f t="shared" si="180"/>
        <v>15</v>
      </c>
      <c r="CJ663" s="114">
        <f t="shared" si="180"/>
        <v>16</v>
      </c>
    </row>
    <row r="664" spans="9:88" x14ac:dyDescent="0.25"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s="114">
        <f t="shared" si="179"/>
        <v>5</v>
      </c>
      <c r="CB664" s="114">
        <f t="shared" si="176"/>
        <v>0</v>
      </c>
      <c r="CC664" s="114">
        <f t="shared" si="176"/>
        <v>0</v>
      </c>
      <c r="CD664" s="114">
        <f t="shared" si="176"/>
        <v>0</v>
      </c>
      <c r="CE664"/>
      <c r="CF664" s="114">
        <f t="shared" si="177"/>
        <v>82</v>
      </c>
      <c r="CG664" s="114">
        <f t="shared" si="180"/>
        <v>17</v>
      </c>
      <c r="CH664" s="114">
        <f t="shared" si="180"/>
        <v>18</v>
      </c>
      <c r="CI664" s="114">
        <f t="shared" si="180"/>
        <v>19</v>
      </c>
      <c r="CJ664" s="114">
        <f t="shared" si="180"/>
        <v>20</v>
      </c>
    </row>
    <row r="665" spans="9:88" x14ac:dyDescent="0.25"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s="114">
        <f t="shared" si="179"/>
        <v>5</v>
      </c>
      <c r="CB665" s="114">
        <f t="shared" si="176"/>
        <v>0</v>
      </c>
      <c r="CC665" s="114">
        <f t="shared" si="176"/>
        <v>0</v>
      </c>
      <c r="CD665" s="114">
        <f t="shared" si="176"/>
        <v>0</v>
      </c>
      <c r="CE665"/>
      <c r="CF665" s="114">
        <f t="shared" si="177"/>
        <v>82</v>
      </c>
      <c r="CG665" s="114">
        <f t="shared" si="180"/>
        <v>21</v>
      </c>
      <c r="CH665" s="114">
        <f t="shared" si="180"/>
        <v>22</v>
      </c>
      <c r="CI665" s="114">
        <f t="shared" si="180"/>
        <v>23</v>
      </c>
      <c r="CJ665" s="114">
        <f t="shared" si="180"/>
        <v>24</v>
      </c>
    </row>
    <row r="666" spans="9:88" x14ac:dyDescent="0.25"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 s="114">
        <f t="shared" si="179"/>
        <v>5</v>
      </c>
      <c r="CB666" s="114">
        <f t="shared" si="176"/>
        <v>0</v>
      </c>
      <c r="CC666" s="114">
        <f t="shared" si="176"/>
        <v>0</v>
      </c>
      <c r="CD666" s="114">
        <f t="shared" si="176"/>
        <v>0</v>
      </c>
      <c r="CE666"/>
      <c r="CF666" s="114">
        <f t="shared" si="177"/>
        <v>82</v>
      </c>
      <c r="CG666" s="114">
        <f t="shared" si="180"/>
        <v>25</v>
      </c>
      <c r="CH666" s="114">
        <f t="shared" si="180"/>
        <v>26</v>
      </c>
      <c r="CI666" s="114">
        <f t="shared" si="180"/>
        <v>27</v>
      </c>
      <c r="CJ666" s="114">
        <f t="shared" si="180"/>
        <v>28</v>
      </c>
    </row>
    <row r="667" spans="9:88" x14ac:dyDescent="0.25"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 s="114">
        <f t="shared" si="179"/>
        <v>5</v>
      </c>
      <c r="CB667" s="114">
        <f t="shared" si="176"/>
        <v>0</v>
      </c>
      <c r="CC667" s="114">
        <f t="shared" si="176"/>
        <v>0</v>
      </c>
      <c r="CD667" s="114">
        <f t="shared" si="176"/>
        <v>0</v>
      </c>
      <c r="CE667"/>
      <c r="CF667" s="114">
        <f t="shared" si="177"/>
        <v>82</v>
      </c>
      <c r="CG667" s="114">
        <f t="shared" si="180"/>
        <v>29</v>
      </c>
      <c r="CH667" s="114">
        <f t="shared" si="180"/>
        <v>30</v>
      </c>
      <c r="CI667" s="114">
        <f t="shared" si="180"/>
        <v>31</v>
      </c>
      <c r="CJ667" s="114">
        <f t="shared" si="180"/>
        <v>32</v>
      </c>
    </row>
    <row r="668" spans="9:88" x14ac:dyDescent="0.25"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 s="114">
        <f t="shared" si="179"/>
        <v>5</v>
      </c>
      <c r="CB668" s="114">
        <f t="shared" si="176"/>
        <v>0</v>
      </c>
      <c r="CC668" s="114">
        <f t="shared" si="176"/>
        <v>0</v>
      </c>
      <c r="CD668" s="114">
        <f t="shared" si="176"/>
        <v>0</v>
      </c>
      <c r="CE668"/>
      <c r="CF668" s="114">
        <f t="shared" si="177"/>
        <v>83</v>
      </c>
      <c r="CG668" s="114">
        <f t="shared" si="180"/>
        <v>1</v>
      </c>
      <c r="CH668" s="114">
        <f t="shared" si="180"/>
        <v>2</v>
      </c>
      <c r="CI668" s="114">
        <f t="shared" si="180"/>
        <v>3</v>
      </c>
      <c r="CJ668" s="114">
        <f t="shared" si="180"/>
        <v>4</v>
      </c>
    </row>
    <row r="669" spans="9:88" x14ac:dyDescent="0.25"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 s="114">
        <f t="shared" si="179"/>
        <v>5</v>
      </c>
      <c r="CB669" s="114">
        <f t="shared" si="176"/>
        <v>0</v>
      </c>
      <c r="CC669" s="114">
        <f t="shared" si="176"/>
        <v>0</v>
      </c>
      <c r="CD669" s="114">
        <f t="shared" si="176"/>
        <v>0</v>
      </c>
      <c r="CE669"/>
      <c r="CF669" s="114">
        <f>CF589+10</f>
        <v>83</v>
      </c>
      <c r="CG669" s="114">
        <f t="shared" si="180"/>
        <v>5</v>
      </c>
      <c r="CH669" s="114">
        <f t="shared" si="180"/>
        <v>6</v>
      </c>
      <c r="CI669" s="114">
        <f t="shared" si="180"/>
        <v>7</v>
      </c>
      <c r="CJ669" s="114">
        <f t="shared" si="180"/>
        <v>8</v>
      </c>
    </row>
    <row r="670" spans="9:88" x14ac:dyDescent="0.25"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 s="114">
        <f t="shared" si="179"/>
        <v>5</v>
      </c>
      <c r="CB670" s="114">
        <f t="shared" si="176"/>
        <v>0</v>
      </c>
      <c r="CC670" s="114">
        <f t="shared" si="176"/>
        <v>0</v>
      </c>
      <c r="CD670" s="114">
        <f t="shared" si="176"/>
        <v>0</v>
      </c>
      <c r="CE670"/>
      <c r="CF670" s="114">
        <f t="shared" si="177"/>
        <v>83</v>
      </c>
      <c r="CG670" s="114">
        <f t="shared" si="180"/>
        <v>9</v>
      </c>
      <c r="CH670" s="114">
        <f t="shared" si="180"/>
        <v>10</v>
      </c>
      <c r="CI670" s="114">
        <f t="shared" si="180"/>
        <v>11</v>
      </c>
      <c r="CJ670" s="114">
        <f t="shared" si="180"/>
        <v>12</v>
      </c>
    </row>
    <row r="671" spans="9:88" x14ac:dyDescent="0.25"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 s="114">
        <f t="shared" si="179"/>
        <v>5</v>
      </c>
      <c r="CB671" s="114">
        <f t="shared" si="176"/>
        <v>0</v>
      </c>
      <c r="CC671" s="114">
        <f t="shared" si="176"/>
        <v>0</v>
      </c>
      <c r="CD671" s="114">
        <f t="shared" si="176"/>
        <v>0</v>
      </c>
      <c r="CE671"/>
      <c r="CF671" s="114">
        <f t="shared" si="177"/>
        <v>83</v>
      </c>
      <c r="CG671" s="114">
        <f t="shared" si="180"/>
        <v>13</v>
      </c>
      <c r="CH671" s="114">
        <f t="shared" si="180"/>
        <v>14</v>
      </c>
      <c r="CI671" s="114">
        <f t="shared" si="180"/>
        <v>15</v>
      </c>
      <c r="CJ671" s="114">
        <f t="shared" si="180"/>
        <v>16</v>
      </c>
    </row>
    <row r="672" spans="9:88" x14ac:dyDescent="0.25"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 s="114">
        <f t="shared" si="179"/>
        <v>5</v>
      </c>
      <c r="CB672" s="114">
        <f t="shared" si="176"/>
        <v>0</v>
      </c>
      <c r="CC672" s="114">
        <f t="shared" si="176"/>
        <v>0</v>
      </c>
      <c r="CD672" s="114">
        <f t="shared" si="176"/>
        <v>0</v>
      </c>
      <c r="CE672"/>
      <c r="CF672" s="114">
        <f t="shared" si="177"/>
        <v>83</v>
      </c>
      <c r="CG672" s="114">
        <f t="shared" si="180"/>
        <v>17</v>
      </c>
      <c r="CH672" s="114">
        <f t="shared" si="180"/>
        <v>18</v>
      </c>
      <c r="CI672" s="114">
        <f t="shared" si="180"/>
        <v>19</v>
      </c>
      <c r="CJ672" s="114">
        <f t="shared" si="180"/>
        <v>20</v>
      </c>
    </row>
    <row r="673" spans="9:88" x14ac:dyDescent="0.25"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 s="114">
        <f t="shared" si="179"/>
        <v>5</v>
      </c>
      <c r="CB673" s="114">
        <f t="shared" si="176"/>
        <v>0</v>
      </c>
      <c r="CC673" s="114">
        <f t="shared" si="176"/>
        <v>0</v>
      </c>
      <c r="CD673" s="114">
        <f t="shared" si="176"/>
        <v>0</v>
      </c>
      <c r="CE673"/>
      <c r="CF673" s="114">
        <f t="shared" si="177"/>
        <v>83</v>
      </c>
      <c r="CG673" s="114">
        <f t="shared" si="180"/>
        <v>21</v>
      </c>
      <c r="CH673" s="114">
        <f t="shared" si="180"/>
        <v>22</v>
      </c>
      <c r="CI673" s="114">
        <f t="shared" si="180"/>
        <v>23</v>
      </c>
      <c r="CJ673" s="114">
        <f t="shared" si="180"/>
        <v>24</v>
      </c>
    </row>
    <row r="674" spans="9:88" x14ac:dyDescent="0.25"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 s="114">
        <f t="shared" si="179"/>
        <v>5</v>
      </c>
      <c r="CB674" s="114">
        <f t="shared" si="176"/>
        <v>0</v>
      </c>
      <c r="CC674" s="114">
        <f t="shared" si="176"/>
        <v>0</v>
      </c>
      <c r="CD674" s="114">
        <f t="shared" si="176"/>
        <v>0</v>
      </c>
      <c r="CE674"/>
      <c r="CF674" s="114">
        <f t="shared" si="177"/>
        <v>83</v>
      </c>
      <c r="CG674" s="114">
        <f t="shared" si="180"/>
        <v>25</v>
      </c>
      <c r="CH674" s="114">
        <f t="shared" si="180"/>
        <v>26</v>
      </c>
      <c r="CI674" s="114">
        <f t="shared" si="180"/>
        <v>27</v>
      </c>
      <c r="CJ674" s="114">
        <f t="shared" si="180"/>
        <v>28</v>
      </c>
    </row>
    <row r="675" spans="9:88" x14ac:dyDescent="0.25"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 s="114">
        <f t="shared" si="179"/>
        <v>5</v>
      </c>
      <c r="CB675" s="114">
        <f t="shared" si="176"/>
        <v>0</v>
      </c>
      <c r="CC675" s="114">
        <f t="shared" si="176"/>
        <v>0</v>
      </c>
      <c r="CD675" s="114">
        <f t="shared" si="176"/>
        <v>0</v>
      </c>
      <c r="CE675"/>
      <c r="CF675" s="114">
        <f t="shared" si="177"/>
        <v>83</v>
      </c>
      <c r="CG675" s="114">
        <f t="shared" si="180"/>
        <v>29</v>
      </c>
      <c r="CH675" s="114">
        <f t="shared" si="180"/>
        <v>30</v>
      </c>
      <c r="CI675" s="114">
        <f t="shared" si="180"/>
        <v>31</v>
      </c>
      <c r="CJ675" s="114">
        <f t="shared" si="180"/>
        <v>32</v>
      </c>
    </row>
    <row r="676" spans="9:88" x14ac:dyDescent="0.25"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 s="114">
        <f t="shared" si="179"/>
        <v>5</v>
      </c>
      <c r="CB676" s="114">
        <f t="shared" si="176"/>
        <v>0</v>
      </c>
      <c r="CC676" s="114">
        <f t="shared" si="176"/>
        <v>0</v>
      </c>
      <c r="CD676" s="114">
        <f t="shared" si="176"/>
        <v>0</v>
      </c>
      <c r="CE676"/>
      <c r="CF676" s="114">
        <f t="shared" si="177"/>
        <v>84</v>
      </c>
      <c r="CG676" s="114">
        <f t="shared" si="180"/>
        <v>1</v>
      </c>
      <c r="CH676" s="114">
        <f t="shared" si="180"/>
        <v>2</v>
      </c>
      <c r="CI676" s="114">
        <f t="shared" si="180"/>
        <v>3</v>
      </c>
      <c r="CJ676" s="114">
        <f t="shared" si="180"/>
        <v>4</v>
      </c>
    </row>
    <row r="677" spans="9:88" x14ac:dyDescent="0.25"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 s="114">
        <f t="shared" si="179"/>
        <v>5</v>
      </c>
      <c r="CB677" s="114">
        <f t="shared" si="176"/>
        <v>0</v>
      </c>
      <c r="CC677" s="114">
        <f t="shared" si="176"/>
        <v>0</v>
      </c>
      <c r="CD677" s="114">
        <f t="shared" si="176"/>
        <v>0</v>
      </c>
      <c r="CE677"/>
      <c r="CF677" s="114">
        <f t="shared" si="177"/>
        <v>84</v>
      </c>
      <c r="CG677" s="114">
        <f t="shared" ref="CG677:CJ692" si="181">CG669</f>
        <v>5</v>
      </c>
      <c r="CH677" s="114">
        <f t="shared" si="181"/>
        <v>6</v>
      </c>
      <c r="CI677" s="114">
        <f t="shared" si="181"/>
        <v>7</v>
      </c>
      <c r="CJ677" s="114">
        <f t="shared" si="181"/>
        <v>8</v>
      </c>
    </row>
    <row r="678" spans="9:88" x14ac:dyDescent="0.25"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 s="114">
        <f t="shared" si="179"/>
        <v>5</v>
      </c>
      <c r="CB678" s="114">
        <f t="shared" si="176"/>
        <v>0</v>
      </c>
      <c r="CC678" s="114">
        <f t="shared" si="176"/>
        <v>0</v>
      </c>
      <c r="CD678" s="114">
        <f t="shared" si="176"/>
        <v>0</v>
      </c>
      <c r="CE678"/>
      <c r="CF678" s="114">
        <f t="shared" si="177"/>
        <v>84</v>
      </c>
      <c r="CG678" s="114">
        <f t="shared" si="181"/>
        <v>9</v>
      </c>
      <c r="CH678" s="114">
        <f t="shared" si="181"/>
        <v>10</v>
      </c>
      <c r="CI678" s="114">
        <f t="shared" si="181"/>
        <v>11</v>
      </c>
      <c r="CJ678" s="114">
        <f t="shared" si="181"/>
        <v>12</v>
      </c>
    </row>
    <row r="679" spans="9:88" x14ac:dyDescent="0.25"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 s="114">
        <f t="shared" si="179"/>
        <v>5</v>
      </c>
      <c r="CB679" s="114">
        <f t="shared" si="176"/>
        <v>0</v>
      </c>
      <c r="CC679" s="114">
        <f t="shared" si="176"/>
        <v>0</v>
      </c>
      <c r="CD679" s="114">
        <f t="shared" si="176"/>
        <v>0</v>
      </c>
      <c r="CE679"/>
      <c r="CF679" s="114">
        <f t="shared" si="177"/>
        <v>84</v>
      </c>
      <c r="CG679" s="114">
        <f t="shared" si="181"/>
        <v>13</v>
      </c>
      <c r="CH679" s="114">
        <f t="shared" si="181"/>
        <v>14</v>
      </c>
      <c r="CI679" s="114">
        <f t="shared" si="181"/>
        <v>15</v>
      </c>
      <c r="CJ679" s="114">
        <f t="shared" si="181"/>
        <v>16</v>
      </c>
    </row>
    <row r="680" spans="9:88" x14ac:dyDescent="0.25"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 s="114">
        <f t="shared" si="179"/>
        <v>5</v>
      </c>
      <c r="CB680" s="114">
        <f t="shared" si="176"/>
        <v>0</v>
      </c>
      <c r="CC680" s="114">
        <f t="shared" si="176"/>
        <v>0</v>
      </c>
      <c r="CD680" s="114">
        <f t="shared" si="176"/>
        <v>0</v>
      </c>
      <c r="CE680"/>
      <c r="CF680" s="114">
        <f t="shared" si="177"/>
        <v>84</v>
      </c>
      <c r="CG680" s="114">
        <f t="shared" si="181"/>
        <v>17</v>
      </c>
      <c r="CH680" s="114">
        <f t="shared" si="181"/>
        <v>18</v>
      </c>
      <c r="CI680" s="114">
        <f t="shared" si="181"/>
        <v>19</v>
      </c>
      <c r="CJ680" s="114">
        <f t="shared" si="181"/>
        <v>20</v>
      </c>
    </row>
    <row r="681" spans="9:88" x14ac:dyDescent="0.25"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 s="114">
        <f t="shared" si="179"/>
        <v>5</v>
      </c>
      <c r="CB681" s="114">
        <f t="shared" si="176"/>
        <v>0</v>
      </c>
      <c r="CC681" s="114">
        <f t="shared" si="176"/>
        <v>0</v>
      </c>
      <c r="CD681" s="114">
        <f t="shared" si="176"/>
        <v>0</v>
      </c>
      <c r="CE681"/>
      <c r="CF681" s="114">
        <f t="shared" si="177"/>
        <v>84</v>
      </c>
      <c r="CG681" s="114">
        <f t="shared" si="181"/>
        <v>21</v>
      </c>
      <c r="CH681" s="114">
        <f t="shared" si="181"/>
        <v>22</v>
      </c>
      <c r="CI681" s="114">
        <f t="shared" si="181"/>
        <v>23</v>
      </c>
      <c r="CJ681" s="114">
        <f t="shared" si="181"/>
        <v>24</v>
      </c>
    </row>
    <row r="682" spans="9:88" x14ac:dyDescent="0.25"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 s="114">
        <f t="shared" si="179"/>
        <v>5</v>
      </c>
      <c r="CB682" s="114">
        <f t="shared" si="176"/>
        <v>0</v>
      </c>
      <c r="CC682" s="114">
        <f t="shared" si="176"/>
        <v>0</v>
      </c>
      <c r="CD682" s="114">
        <f t="shared" si="176"/>
        <v>0</v>
      </c>
      <c r="CE682"/>
      <c r="CF682" s="114">
        <f t="shared" si="177"/>
        <v>84</v>
      </c>
      <c r="CG682" s="114">
        <f t="shared" si="181"/>
        <v>25</v>
      </c>
      <c r="CH682" s="114">
        <f t="shared" si="181"/>
        <v>26</v>
      </c>
      <c r="CI682" s="114">
        <f t="shared" si="181"/>
        <v>27</v>
      </c>
      <c r="CJ682" s="114">
        <f t="shared" si="181"/>
        <v>28</v>
      </c>
    </row>
    <row r="683" spans="9:88" x14ac:dyDescent="0.25"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 s="114">
        <f t="shared" si="179"/>
        <v>5</v>
      </c>
      <c r="CB683" s="114">
        <f t="shared" si="176"/>
        <v>0</v>
      </c>
      <c r="CC683" s="114">
        <f t="shared" si="176"/>
        <v>0</v>
      </c>
      <c r="CD683" s="114">
        <f t="shared" si="176"/>
        <v>0</v>
      </c>
      <c r="CE683"/>
      <c r="CF683" s="114">
        <f t="shared" si="177"/>
        <v>84</v>
      </c>
      <c r="CG683" s="114">
        <f t="shared" si="181"/>
        <v>29</v>
      </c>
      <c r="CH683" s="114">
        <f t="shared" si="181"/>
        <v>30</v>
      </c>
      <c r="CI683" s="114">
        <f t="shared" si="181"/>
        <v>31</v>
      </c>
      <c r="CJ683" s="114">
        <f t="shared" si="181"/>
        <v>32</v>
      </c>
    </row>
    <row r="684" spans="9:88" x14ac:dyDescent="0.25"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 s="114">
        <f t="shared" si="179"/>
        <v>5</v>
      </c>
      <c r="CB684" s="114">
        <f t="shared" si="176"/>
        <v>0</v>
      </c>
      <c r="CC684" s="114">
        <f t="shared" si="176"/>
        <v>0</v>
      </c>
      <c r="CD684" s="114">
        <f t="shared" si="176"/>
        <v>0</v>
      </c>
      <c r="CE684"/>
      <c r="CF684" s="114">
        <f>CF604+10</f>
        <v>85</v>
      </c>
      <c r="CG684" s="114">
        <f t="shared" si="181"/>
        <v>1</v>
      </c>
      <c r="CH684" s="114">
        <f t="shared" si="181"/>
        <v>2</v>
      </c>
      <c r="CI684" s="114">
        <f t="shared" si="181"/>
        <v>3</v>
      </c>
      <c r="CJ684" s="114">
        <f t="shared" si="181"/>
        <v>4</v>
      </c>
    </row>
    <row r="685" spans="9:88" x14ac:dyDescent="0.25"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 s="114">
        <f t="shared" si="179"/>
        <v>5</v>
      </c>
      <c r="CB685" s="114">
        <f t="shared" si="176"/>
        <v>0</v>
      </c>
      <c r="CC685" s="114">
        <f t="shared" si="176"/>
        <v>0</v>
      </c>
      <c r="CD685" s="114">
        <f t="shared" si="176"/>
        <v>0</v>
      </c>
      <c r="CE685"/>
      <c r="CF685" s="114">
        <f t="shared" si="177"/>
        <v>85</v>
      </c>
      <c r="CG685" s="114">
        <f t="shared" si="181"/>
        <v>5</v>
      </c>
      <c r="CH685" s="114">
        <f t="shared" si="181"/>
        <v>6</v>
      </c>
      <c r="CI685" s="114">
        <f t="shared" si="181"/>
        <v>7</v>
      </c>
      <c r="CJ685" s="114">
        <f t="shared" si="181"/>
        <v>8</v>
      </c>
    </row>
    <row r="686" spans="9:88" x14ac:dyDescent="0.25"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 s="114">
        <f t="shared" si="179"/>
        <v>5</v>
      </c>
      <c r="CB686" s="114">
        <f t="shared" si="176"/>
        <v>0</v>
      </c>
      <c r="CC686" s="114">
        <f t="shared" si="176"/>
        <v>0</v>
      </c>
      <c r="CD686" s="114">
        <f t="shared" si="176"/>
        <v>0</v>
      </c>
      <c r="CE686"/>
      <c r="CF686" s="114">
        <f t="shared" si="177"/>
        <v>85</v>
      </c>
      <c r="CG686" s="114">
        <f t="shared" si="181"/>
        <v>9</v>
      </c>
      <c r="CH686" s="114">
        <f t="shared" si="181"/>
        <v>10</v>
      </c>
      <c r="CI686" s="114">
        <f t="shared" si="181"/>
        <v>11</v>
      </c>
      <c r="CJ686" s="114">
        <f t="shared" si="181"/>
        <v>12</v>
      </c>
    </row>
    <row r="687" spans="9:88" x14ac:dyDescent="0.25"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 s="114">
        <f t="shared" si="179"/>
        <v>5</v>
      </c>
      <c r="CB687" s="114">
        <f t="shared" si="176"/>
        <v>0</v>
      </c>
      <c r="CC687" s="114">
        <f t="shared" si="176"/>
        <v>0</v>
      </c>
      <c r="CD687" s="114">
        <f t="shared" si="176"/>
        <v>0</v>
      </c>
      <c r="CE687"/>
      <c r="CF687" s="114">
        <f t="shared" si="177"/>
        <v>85</v>
      </c>
      <c r="CG687" s="114">
        <f t="shared" si="181"/>
        <v>13</v>
      </c>
      <c r="CH687" s="114">
        <f t="shared" si="181"/>
        <v>14</v>
      </c>
      <c r="CI687" s="114">
        <f t="shared" si="181"/>
        <v>15</v>
      </c>
      <c r="CJ687" s="114">
        <f t="shared" si="181"/>
        <v>16</v>
      </c>
    </row>
    <row r="688" spans="9:88" x14ac:dyDescent="0.25"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 s="114">
        <f t="shared" si="179"/>
        <v>5</v>
      </c>
      <c r="CB688" s="114">
        <f t="shared" si="176"/>
        <v>0</v>
      </c>
      <c r="CC688" s="114">
        <f t="shared" si="176"/>
        <v>0</v>
      </c>
      <c r="CD688" s="114">
        <f t="shared" si="176"/>
        <v>0</v>
      </c>
      <c r="CE688"/>
      <c r="CF688" s="114">
        <f t="shared" si="177"/>
        <v>85</v>
      </c>
      <c r="CG688" s="114">
        <f t="shared" si="181"/>
        <v>17</v>
      </c>
      <c r="CH688" s="114">
        <f t="shared" si="181"/>
        <v>18</v>
      </c>
      <c r="CI688" s="114">
        <f t="shared" si="181"/>
        <v>19</v>
      </c>
      <c r="CJ688" s="114">
        <f t="shared" si="181"/>
        <v>20</v>
      </c>
    </row>
    <row r="689" spans="9:88" x14ac:dyDescent="0.25"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 s="114">
        <f t="shared" si="179"/>
        <v>5</v>
      </c>
      <c r="CB689" s="114">
        <f t="shared" si="176"/>
        <v>0</v>
      </c>
      <c r="CC689" s="114">
        <f t="shared" si="176"/>
        <v>0</v>
      </c>
      <c r="CD689" s="114">
        <f t="shared" si="176"/>
        <v>0</v>
      </c>
      <c r="CE689"/>
      <c r="CF689" s="114">
        <f t="shared" si="177"/>
        <v>85</v>
      </c>
      <c r="CG689" s="114">
        <f t="shared" si="181"/>
        <v>21</v>
      </c>
      <c r="CH689" s="114">
        <f t="shared" si="181"/>
        <v>22</v>
      </c>
      <c r="CI689" s="114">
        <f t="shared" si="181"/>
        <v>23</v>
      </c>
      <c r="CJ689" s="114">
        <f t="shared" si="181"/>
        <v>24</v>
      </c>
    </row>
    <row r="690" spans="9:88" x14ac:dyDescent="0.25"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 s="114">
        <f t="shared" si="179"/>
        <v>5</v>
      </c>
      <c r="CB690" s="114">
        <f t="shared" si="176"/>
        <v>0</v>
      </c>
      <c r="CC690" s="114">
        <f t="shared" si="176"/>
        <v>0</v>
      </c>
      <c r="CD690" s="114">
        <f t="shared" si="176"/>
        <v>0</v>
      </c>
      <c r="CE690"/>
      <c r="CF690" s="114">
        <f t="shared" si="177"/>
        <v>85</v>
      </c>
      <c r="CG690" s="114">
        <f t="shared" si="181"/>
        <v>25</v>
      </c>
      <c r="CH690" s="114">
        <f t="shared" si="181"/>
        <v>26</v>
      </c>
      <c r="CI690" s="114">
        <f t="shared" si="181"/>
        <v>27</v>
      </c>
      <c r="CJ690" s="114">
        <f t="shared" si="181"/>
        <v>28</v>
      </c>
    </row>
    <row r="691" spans="9:88" x14ac:dyDescent="0.25"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 s="114">
        <f t="shared" si="179"/>
        <v>5</v>
      </c>
      <c r="CB691" s="114">
        <f t="shared" si="176"/>
        <v>0</v>
      </c>
      <c r="CC691" s="114">
        <f t="shared" si="176"/>
        <v>0</v>
      </c>
      <c r="CD691" s="114">
        <f t="shared" si="176"/>
        <v>0</v>
      </c>
      <c r="CE691"/>
      <c r="CF691" s="114">
        <f t="shared" si="177"/>
        <v>85</v>
      </c>
      <c r="CG691" s="114">
        <f t="shared" si="181"/>
        <v>29</v>
      </c>
      <c r="CH691" s="114">
        <f t="shared" si="181"/>
        <v>30</v>
      </c>
      <c r="CI691" s="114">
        <f t="shared" si="181"/>
        <v>31</v>
      </c>
      <c r="CJ691" s="114">
        <f t="shared" si="181"/>
        <v>32</v>
      </c>
    </row>
    <row r="692" spans="9:88" x14ac:dyDescent="0.25"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 s="114">
        <f t="shared" si="179"/>
        <v>5</v>
      </c>
      <c r="CB692" s="114">
        <f t="shared" si="176"/>
        <v>0</v>
      </c>
      <c r="CC692" s="114">
        <f t="shared" si="176"/>
        <v>0</v>
      </c>
      <c r="CD692" s="114">
        <f t="shared" si="176"/>
        <v>0</v>
      </c>
      <c r="CE692"/>
      <c r="CF692" s="114">
        <f t="shared" si="177"/>
        <v>86</v>
      </c>
      <c r="CG692" s="114">
        <f t="shared" si="181"/>
        <v>1</v>
      </c>
      <c r="CH692" s="114">
        <f t="shared" si="181"/>
        <v>2</v>
      </c>
      <c r="CI692" s="114">
        <f t="shared" si="181"/>
        <v>3</v>
      </c>
      <c r="CJ692" s="114">
        <f t="shared" si="181"/>
        <v>4</v>
      </c>
    </row>
    <row r="693" spans="9:88" x14ac:dyDescent="0.25"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 s="114">
        <f t="shared" si="179"/>
        <v>5</v>
      </c>
      <c r="CB693" s="114">
        <f t="shared" si="176"/>
        <v>0</v>
      </c>
      <c r="CC693" s="114">
        <f t="shared" si="176"/>
        <v>0</v>
      </c>
      <c r="CD693" s="114">
        <f t="shared" si="176"/>
        <v>0</v>
      </c>
      <c r="CE693"/>
      <c r="CF693" s="114">
        <f t="shared" si="177"/>
        <v>86</v>
      </c>
      <c r="CG693" s="114">
        <f t="shared" ref="CG693:CJ708" si="182">CG685</f>
        <v>5</v>
      </c>
      <c r="CH693" s="114">
        <f t="shared" si="182"/>
        <v>6</v>
      </c>
      <c r="CI693" s="114">
        <f t="shared" si="182"/>
        <v>7</v>
      </c>
      <c r="CJ693" s="114">
        <f t="shared" si="182"/>
        <v>8</v>
      </c>
    </row>
    <row r="694" spans="9:88" x14ac:dyDescent="0.25"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 s="114">
        <f t="shared" si="179"/>
        <v>5</v>
      </c>
      <c r="CB694" s="114">
        <f t="shared" si="176"/>
        <v>0</v>
      </c>
      <c r="CC694" s="114">
        <f t="shared" si="176"/>
        <v>0</v>
      </c>
      <c r="CD694" s="114">
        <f t="shared" si="176"/>
        <v>0</v>
      </c>
      <c r="CE694"/>
      <c r="CF694" s="114">
        <f t="shared" si="177"/>
        <v>86</v>
      </c>
      <c r="CG694" s="114">
        <f t="shared" si="182"/>
        <v>9</v>
      </c>
      <c r="CH694" s="114">
        <f t="shared" si="182"/>
        <v>10</v>
      </c>
      <c r="CI694" s="114">
        <f t="shared" si="182"/>
        <v>11</v>
      </c>
      <c r="CJ694" s="114">
        <f t="shared" si="182"/>
        <v>12</v>
      </c>
    </row>
    <row r="695" spans="9:88" x14ac:dyDescent="0.25"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 s="114">
        <f t="shared" si="179"/>
        <v>5</v>
      </c>
      <c r="CB695" s="114">
        <f t="shared" si="176"/>
        <v>0</v>
      </c>
      <c r="CC695" s="114">
        <f t="shared" si="176"/>
        <v>0</v>
      </c>
      <c r="CD695" s="114">
        <f t="shared" si="176"/>
        <v>0</v>
      </c>
      <c r="CE695"/>
      <c r="CF695" s="114">
        <f t="shared" si="177"/>
        <v>86</v>
      </c>
      <c r="CG695" s="114">
        <f t="shared" si="182"/>
        <v>13</v>
      </c>
      <c r="CH695" s="114">
        <f t="shared" si="182"/>
        <v>14</v>
      </c>
      <c r="CI695" s="114">
        <f t="shared" si="182"/>
        <v>15</v>
      </c>
      <c r="CJ695" s="114">
        <f t="shared" si="182"/>
        <v>16</v>
      </c>
    </row>
    <row r="696" spans="9:88" x14ac:dyDescent="0.25"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 s="114">
        <f t="shared" si="179"/>
        <v>5</v>
      </c>
      <c r="CB696" s="114">
        <f t="shared" si="176"/>
        <v>0</v>
      </c>
      <c r="CC696" s="114">
        <f t="shared" si="176"/>
        <v>0</v>
      </c>
      <c r="CD696" s="114">
        <f t="shared" si="176"/>
        <v>0</v>
      </c>
      <c r="CE696"/>
      <c r="CF696" s="114">
        <f t="shared" si="177"/>
        <v>86</v>
      </c>
      <c r="CG696" s="114">
        <f t="shared" si="182"/>
        <v>17</v>
      </c>
      <c r="CH696" s="114">
        <f t="shared" si="182"/>
        <v>18</v>
      </c>
      <c r="CI696" s="114">
        <f t="shared" si="182"/>
        <v>19</v>
      </c>
      <c r="CJ696" s="114">
        <f t="shared" si="182"/>
        <v>20</v>
      </c>
    </row>
    <row r="697" spans="9:88" x14ac:dyDescent="0.25"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 s="114">
        <f t="shared" si="179"/>
        <v>5</v>
      </c>
      <c r="CB697" s="114">
        <f t="shared" si="176"/>
        <v>0</v>
      </c>
      <c r="CC697" s="114">
        <f t="shared" si="176"/>
        <v>0</v>
      </c>
      <c r="CD697" s="114">
        <f t="shared" si="176"/>
        <v>0</v>
      </c>
      <c r="CE697"/>
      <c r="CF697" s="114">
        <f t="shared" si="177"/>
        <v>86</v>
      </c>
      <c r="CG697" s="114">
        <f t="shared" si="182"/>
        <v>21</v>
      </c>
      <c r="CH697" s="114">
        <f t="shared" si="182"/>
        <v>22</v>
      </c>
      <c r="CI697" s="114">
        <f t="shared" si="182"/>
        <v>23</v>
      </c>
      <c r="CJ697" s="114">
        <f t="shared" si="182"/>
        <v>24</v>
      </c>
    </row>
    <row r="698" spans="9:88" x14ac:dyDescent="0.25"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 s="114">
        <f t="shared" si="179"/>
        <v>5</v>
      </c>
      <c r="CB698" s="114">
        <f t="shared" si="176"/>
        <v>0</v>
      </c>
      <c r="CC698" s="114">
        <f t="shared" si="176"/>
        <v>0</v>
      </c>
      <c r="CD698" s="114">
        <f t="shared" si="176"/>
        <v>0</v>
      </c>
      <c r="CE698"/>
      <c r="CF698" s="114">
        <f t="shared" si="177"/>
        <v>86</v>
      </c>
      <c r="CG698" s="114">
        <f t="shared" si="182"/>
        <v>25</v>
      </c>
      <c r="CH698" s="114">
        <f t="shared" si="182"/>
        <v>26</v>
      </c>
      <c r="CI698" s="114">
        <f t="shared" si="182"/>
        <v>27</v>
      </c>
      <c r="CJ698" s="114">
        <f t="shared" si="182"/>
        <v>28</v>
      </c>
    </row>
    <row r="699" spans="9:88" x14ac:dyDescent="0.25"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 s="114">
        <f t="shared" si="179"/>
        <v>5</v>
      </c>
      <c r="CB699" s="114">
        <f t="shared" si="176"/>
        <v>0</v>
      </c>
      <c r="CC699" s="114">
        <f t="shared" si="176"/>
        <v>0</v>
      </c>
      <c r="CD699" s="114">
        <f t="shared" si="176"/>
        <v>0</v>
      </c>
      <c r="CE699"/>
      <c r="CF699" s="114">
        <f>CF619+10</f>
        <v>86</v>
      </c>
      <c r="CG699" s="114">
        <f t="shared" si="182"/>
        <v>29</v>
      </c>
      <c r="CH699" s="114">
        <f t="shared" si="182"/>
        <v>30</v>
      </c>
      <c r="CI699" s="114">
        <f t="shared" si="182"/>
        <v>31</v>
      </c>
      <c r="CJ699" s="114">
        <f t="shared" si="182"/>
        <v>32</v>
      </c>
    </row>
    <row r="700" spans="9:88" x14ac:dyDescent="0.25"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 s="114">
        <f t="shared" si="179"/>
        <v>5</v>
      </c>
      <c r="CB700" s="114">
        <f t="shared" si="176"/>
        <v>0</v>
      </c>
      <c r="CC700" s="114">
        <f t="shared" si="176"/>
        <v>0</v>
      </c>
      <c r="CD700" s="114">
        <f t="shared" si="176"/>
        <v>0</v>
      </c>
      <c r="CE700"/>
      <c r="CF700" s="114">
        <f t="shared" si="177"/>
        <v>87</v>
      </c>
      <c r="CG700" s="114">
        <f t="shared" si="182"/>
        <v>1</v>
      </c>
      <c r="CH700" s="114">
        <f t="shared" si="182"/>
        <v>2</v>
      </c>
      <c r="CI700" s="114">
        <f t="shared" si="182"/>
        <v>3</v>
      </c>
      <c r="CJ700" s="114">
        <f t="shared" si="182"/>
        <v>4</v>
      </c>
    </row>
    <row r="701" spans="9:88" x14ac:dyDescent="0.25"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 s="114">
        <f t="shared" si="179"/>
        <v>5</v>
      </c>
      <c r="CB701" s="114">
        <f t="shared" si="176"/>
        <v>0</v>
      </c>
      <c r="CC701" s="114">
        <f t="shared" si="176"/>
        <v>0</v>
      </c>
      <c r="CD701" s="114">
        <f t="shared" si="176"/>
        <v>0</v>
      </c>
      <c r="CE701"/>
      <c r="CF701" s="114">
        <f t="shared" si="177"/>
        <v>87</v>
      </c>
      <c r="CG701" s="114">
        <f t="shared" si="182"/>
        <v>5</v>
      </c>
      <c r="CH701" s="114">
        <f t="shared" si="182"/>
        <v>6</v>
      </c>
      <c r="CI701" s="114">
        <f t="shared" si="182"/>
        <v>7</v>
      </c>
      <c r="CJ701" s="114">
        <f t="shared" si="182"/>
        <v>8</v>
      </c>
    </row>
    <row r="702" spans="9:88" x14ac:dyDescent="0.25"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 s="114">
        <f t="shared" si="179"/>
        <v>5</v>
      </c>
      <c r="CB702" s="114">
        <f t="shared" si="176"/>
        <v>0</v>
      </c>
      <c r="CC702" s="114">
        <f t="shared" si="176"/>
        <v>0</v>
      </c>
      <c r="CD702" s="114">
        <f t="shared" si="176"/>
        <v>0</v>
      </c>
      <c r="CE702"/>
      <c r="CF702" s="114">
        <f t="shared" si="177"/>
        <v>87</v>
      </c>
      <c r="CG702" s="114">
        <f t="shared" si="182"/>
        <v>9</v>
      </c>
      <c r="CH702" s="114">
        <f t="shared" si="182"/>
        <v>10</v>
      </c>
      <c r="CI702" s="114">
        <f t="shared" si="182"/>
        <v>11</v>
      </c>
      <c r="CJ702" s="114">
        <f t="shared" si="182"/>
        <v>12</v>
      </c>
    </row>
    <row r="703" spans="9:88" x14ac:dyDescent="0.25"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 s="114">
        <f t="shared" si="179"/>
        <v>5</v>
      </c>
      <c r="CB703" s="114">
        <f t="shared" si="176"/>
        <v>0</v>
      </c>
      <c r="CC703" s="114">
        <f t="shared" si="176"/>
        <v>0</v>
      </c>
      <c r="CD703" s="114">
        <f t="shared" si="176"/>
        <v>0</v>
      </c>
      <c r="CE703"/>
      <c r="CF703" s="114">
        <f t="shared" si="177"/>
        <v>87</v>
      </c>
      <c r="CG703" s="114">
        <f t="shared" si="182"/>
        <v>13</v>
      </c>
      <c r="CH703" s="114">
        <f t="shared" si="182"/>
        <v>14</v>
      </c>
      <c r="CI703" s="114">
        <f t="shared" si="182"/>
        <v>15</v>
      </c>
      <c r="CJ703" s="114">
        <f t="shared" si="182"/>
        <v>16</v>
      </c>
    </row>
    <row r="704" spans="9:88" x14ac:dyDescent="0.25"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 s="114">
        <f t="shared" si="179"/>
        <v>5</v>
      </c>
      <c r="CB704" s="114">
        <f t="shared" si="176"/>
        <v>0</v>
      </c>
      <c r="CC704" s="114">
        <f t="shared" si="176"/>
        <v>0</v>
      </c>
      <c r="CD704" s="114">
        <f t="shared" si="176"/>
        <v>0</v>
      </c>
      <c r="CE704"/>
      <c r="CF704" s="114">
        <f t="shared" si="177"/>
        <v>87</v>
      </c>
      <c r="CG704" s="114">
        <f t="shared" si="182"/>
        <v>17</v>
      </c>
      <c r="CH704" s="114">
        <f t="shared" si="182"/>
        <v>18</v>
      </c>
      <c r="CI704" s="114">
        <f t="shared" si="182"/>
        <v>19</v>
      </c>
      <c r="CJ704" s="114">
        <f t="shared" si="182"/>
        <v>20</v>
      </c>
    </row>
    <row r="705" spans="9:88" x14ac:dyDescent="0.25"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 s="114">
        <f t="shared" si="179"/>
        <v>5</v>
      </c>
      <c r="CB705" s="114">
        <f t="shared" si="176"/>
        <v>0</v>
      </c>
      <c r="CC705" s="114">
        <f t="shared" si="176"/>
        <v>0</v>
      </c>
      <c r="CD705" s="114">
        <f t="shared" si="176"/>
        <v>0</v>
      </c>
      <c r="CE705"/>
      <c r="CF705" s="114">
        <f t="shared" si="177"/>
        <v>87</v>
      </c>
      <c r="CG705" s="114">
        <f t="shared" si="182"/>
        <v>21</v>
      </c>
      <c r="CH705" s="114">
        <f t="shared" si="182"/>
        <v>22</v>
      </c>
      <c r="CI705" s="114">
        <f t="shared" si="182"/>
        <v>23</v>
      </c>
      <c r="CJ705" s="114">
        <f t="shared" si="182"/>
        <v>24</v>
      </c>
    </row>
    <row r="706" spans="9:88" x14ac:dyDescent="0.25"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 s="114">
        <f t="shared" si="179"/>
        <v>5</v>
      </c>
      <c r="CB706" s="114">
        <f t="shared" si="176"/>
        <v>0</v>
      </c>
      <c r="CC706" s="114">
        <f t="shared" si="176"/>
        <v>0</v>
      </c>
      <c r="CD706" s="114">
        <f t="shared" si="176"/>
        <v>0</v>
      </c>
      <c r="CE706"/>
      <c r="CF706" s="114">
        <f t="shared" si="177"/>
        <v>87</v>
      </c>
      <c r="CG706" s="114">
        <f t="shared" si="182"/>
        <v>25</v>
      </c>
      <c r="CH706" s="114">
        <f t="shared" si="182"/>
        <v>26</v>
      </c>
      <c r="CI706" s="114">
        <f t="shared" si="182"/>
        <v>27</v>
      </c>
      <c r="CJ706" s="114">
        <f t="shared" si="182"/>
        <v>28</v>
      </c>
    </row>
    <row r="707" spans="9:88" x14ac:dyDescent="0.25"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 s="114">
        <f t="shared" si="179"/>
        <v>5</v>
      </c>
      <c r="CB707" s="114">
        <f t="shared" si="176"/>
        <v>0</v>
      </c>
      <c r="CC707" s="114">
        <f t="shared" si="176"/>
        <v>0</v>
      </c>
      <c r="CD707" s="114">
        <f t="shared" si="176"/>
        <v>0</v>
      </c>
      <c r="CE707"/>
      <c r="CF707" s="114">
        <f t="shared" si="177"/>
        <v>87</v>
      </c>
      <c r="CG707" s="114">
        <f t="shared" si="182"/>
        <v>29</v>
      </c>
      <c r="CH707" s="114">
        <f t="shared" si="182"/>
        <v>30</v>
      </c>
      <c r="CI707" s="114">
        <f t="shared" si="182"/>
        <v>31</v>
      </c>
      <c r="CJ707" s="114">
        <f t="shared" si="182"/>
        <v>32</v>
      </c>
    </row>
    <row r="708" spans="9:88" x14ac:dyDescent="0.25"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 s="114">
        <f t="shared" si="179"/>
        <v>5</v>
      </c>
      <c r="CB708" s="114">
        <f t="shared" ref="CB708:CD735" si="183">INDEX($AS$11:$BX$120,$CF708,CG708)</f>
        <v>0</v>
      </c>
      <c r="CC708" s="114">
        <f t="shared" si="183"/>
        <v>0</v>
      </c>
      <c r="CD708" s="114">
        <f t="shared" si="183"/>
        <v>0</v>
      </c>
      <c r="CE708"/>
      <c r="CF708" s="114">
        <f t="shared" si="177"/>
        <v>88</v>
      </c>
      <c r="CG708" s="114">
        <f t="shared" si="182"/>
        <v>1</v>
      </c>
      <c r="CH708" s="114">
        <f t="shared" si="182"/>
        <v>2</v>
      </c>
      <c r="CI708" s="114">
        <f t="shared" si="182"/>
        <v>3</v>
      </c>
      <c r="CJ708" s="114">
        <f>CJ700</f>
        <v>4</v>
      </c>
    </row>
    <row r="709" spans="9:88" x14ac:dyDescent="0.25"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 s="114">
        <f t="shared" si="179"/>
        <v>5</v>
      </c>
      <c r="CB709" s="114">
        <f t="shared" si="183"/>
        <v>0</v>
      </c>
      <c r="CC709" s="114">
        <f t="shared" si="183"/>
        <v>0</v>
      </c>
      <c r="CD709" s="114">
        <f t="shared" si="183"/>
        <v>0</v>
      </c>
      <c r="CE709"/>
      <c r="CF709" s="114">
        <f t="shared" ref="CF709:CF714" si="184">CF629+10</f>
        <v>88</v>
      </c>
      <c r="CG709" s="114">
        <f t="shared" ref="CG709:CJ724" si="185">CG701</f>
        <v>5</v>
      </c>
      <c r="CH709" s="114">
        <f t="shared" si="185"/>
        <v>6</v>
      </c>
      <c r="CI709" s="114">
        <f t="shared" si="185"/>
        <v>7</v>
      </c>
      <c r="CJ709" s="114">
        <f t="shared" si="185"/>
        <v>8</v>
      </c>
    </row>
    <row r="710" spans="9:88" x14ac:dyDescent="0.25"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 s="114">
        <f t="shared" si="179"/>
        <v>5</v>
      </c>
      <c r="CB710" s="114">
        <f t="shared" si="183"/>
        <v>0</v>
      </c>
      <c r="CC710" s="114">
        <f t="shared" si="183"/>
        <v>0</v>
      </c>
      <c r="CD710" s="114">
        <f t="shared" si="183"/>
        <v>0</v>
      </c>
      <c r="CE710"/>
      <c r="CF710" s="114">
        <f t="shared" si="184"/>
        <v>88</v>
      </c>
      <c r="CG710" s="114">
        <f t="shared" si="185"/>
        <v>9</v>
      </c>
      <c r="CH710" s="114">
        <f t="shared" si="185"/>
        <v>10</v>
      </c>
      <c r="CI710" s="114">
        <f t="shared" si="185"/>
        <v>11</v>
      </c>
      <c r="CJ710" s="114">
        <f t="shared" si="185"/>
        <v>12</v>
      </c>
    </row>
    <row r="711" spans="9:88" x14ac:dyDescent="0.25"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 s="114">
        <f t="shared" si="179"/>
        <v>5</v>
      </c>
      <c r="CB711" s="114">
        <f t="shared" si="183"/>
        <v>0</v>
      </c>
      <c r="CC711" s="114">
        <f t="shared" si="183"/>
        <v>0</v>
      </c>
      <c r="CD711" s="114">
        <f t="shared" si="183"/>
        <v>0</v>
      </c>
      <c r="CE711"/>
      <c r="CF711" s="114">
        <f t="shared" si="184"/>
        <v>88</v>
      </c>
      <c r="CG711" s="114">
        <f t="shared" si="185"/>
        <v>13</v>
      </c>
      <c r="CH711" s="114">
        <f t="shared" si="185"/>
        <v>14</v>
      </c>
      <c r="CI711" s="114">
        <f t="shared" si="185"/>
        <v>15</v>
      </c>
      <c r="CJ711" s="114">
        <f t="shared" si="185"/>
        <v>16</v>
      </c>
    </row>
    <row r="712" spans="9:88" x14ac:dyDescent="0.25"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 s="114">
        <f t="shared" si="179"/>
        <v>5</v>
      </c>
      <c r="CB712" s="114">
        <f t="shared" si="183"/>
        <v>0</v>
      </c>
      <c r="CC712" s="114">
        <f t="shared" si="183"/>
        <v>0</v>
      </c>
      <c r="CD712" s="114">
        <f t="shared" si="183"/>
        <v>0</v>
      </c>
      <c r="CE712"/>
      <c r="CF712" s="114">
        <f t="shared" si="184"/>
        <v>88</v>
      </c>
      <c r="CG712" s="114">
        <f t="shared" si="185"/>
        <v>17</v>
      </c>
      <c r="CH712" s="114">
        <f t="shared" si="185"/>
        <v>18</v>
      </c>
      <c r="CI712" s="114">
        <f t="shared" si="185"/>
        <v>19</v>
      </c>
      <c r="CJ712" s="114">
        <f t="shared" si="185"/>
        <v>20</v>
      </c>
    </row>
    <row r="713" spans="9:88" x14ac:dyDescent="0.25"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 s="114">
        <f t="shared" si="179"/>
        <v>5</v>
      </c>
      <c r="CB713" s="114">
        <f t="shared" si="183"/>
        <v>0</v>
      </c>
      <c r="CC713" s="114">
        <f t="shared" si="183"/>
        <v>0</v>
      </c>
      <c r="CD713" s="114">
        <f t="shared" si="183"/>
        <v>0</v>
      </c>
      <c r="CE713"/>
      <c r="CF713" s="114">
        <f t="shared" si="184"/>
        <v>88</v>
      </c>
      <c r="CG713" s="114">
        <f t="shared" si="185"/>
        <v>21</v>
      </c>
      <c r="CH713" s="114">
        <f t="shared" si="185"/>
        <v>22</v>
      </c>
      <c r="CI713" s="114">
        <f t="shared" si="185"/>
        <v>23</v>
      </c>
      <c r="CJ713" s="114">
        <f t="shared" si="185"/>
        <v>24</v>
      </c>
    </row>
    <row r="714" spans="9:88" x14ac:dyDescent="0.25"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 s="114">
        <f t="shared" si="179"/>
        <v>5</v>
      </c>
      <c r="CB714" s="114">
        <f t="shared" si="183"/>
        <v>0</v>
      </c>
      <c r="CC714" s="114">
        <f t="shared" si="183"/>
        <v>0</v>
      </c>
      <c r="CD714" s="114">
        <f t="shared" si="183"/>
        <v>0</v>
      </c>
      <c r="CE714"/>
      <c r="CF714" s="114">
        <f t="shared" si="184"/>
        <v>88</v>
      </c>
      <c r="CG714" s="114">
        <f t="shared" si="185"/>
        <v>25</v>
      </c>
      <c r="CH714" s="114">
        <f t="shared" si="185"/>
        <v>26</v>
      </c>
      <c r="CI714" s="114">
        <f t="shared" si="185"/>
        <v>27</v>
      </c>
      <c r="CJ714" s="114">
        <f t="shared" si="185"/>
        <v>28</v>
      </c>
    </row>
    <row r="715" spans="9:88" x14ac:dyDescent="0.25"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 s="114">
        <f t="shared" si="179"/>
        <v>5</v>
      </c>
      <c r="CB715" s="114">
        <f t="shared" si="183"/>
        <v>0</v>
      </c>
      <c r="CC715" s="114">
        <f t="shared" si="183"/>
        <v>0</v>
      </c>
      <c r="CD715" s="114">
        <f t="shared" si="183"/>
        <v>0</v>
      </c>
      <c r="CE715"/>
      <c r="CF715" s="114">
        <f>CF635+10</f>
        <v>88</v>
      </c>
      <c r="CG715" s="114">
        <f t="shared" si="185"/>
        <v>29</v>
      </c>
      <c r="CH715" s="114">
        <f t="shared" si="185"/>
        <v>30</v>
      </c>
      <c r="CI715" s="114">
        <f t="shared" si="185"/>
        <v>31</v>
      </c>
      <c r="CJ715" s="114">
        <f t="shared" si="185"/>
        <v>32</v>
      </c>
    </row>
    <row r="716" spans="9:88" x14ac:dyDescent="0.25"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 s="114">
        <f t="shared" si="179"/>
        <v>5</v>
      </c>
      <c r="CB716" s="114">
        <f t="shared" si="183"/>
        <v>0</v>
      </c>
      <c r="CC716" s="114">
        <f t="shared" si="183"/>
        <v>0</v>
      </c>
      <c r="CD716" s="114">
        <f t="shared" si="183"/>
        <v>0</v>
      </c>
      <c r="CE716"/>
      <c r="CF716" s="114">
        <f t="shared" ref="CF716:CF779" si="186">CF636+10</f>
        <v>89</v>
      </c>
      <c r="CG716" s="114">
        <f t="shared" si="185"/>
        <v>1</v>
      </c>
      <c r="CH716" s="114">
        <f t="shared" si="185"/>
        <v>2</v>
      </c>
      <c r="CI716" s="114">
        <f t="shared" si="185"/>
        <v>3</v>
      </c>
      <c r="CJ716" s="114">
        <f t="shared" si="185"/>
        <v>4</v>
      </c>
    </row>
    <row r="717" spans="9:88" x14ac:dyDescent="0.25"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 s="114">
        <f t="shared" ref="CA717:CA780" si="187">INDEX($AS$11:$BX$120,$CF717,CJ717)</f>
        <v>5</v>
      </c>
      <c r="CB717" s="114">
        <f t="shared" si="183"/>
        <v>0</v>
      </c>
      <c r="CC717" s="114">
        <f t="shared" si="183"/>
        <v>0</v>
      </c>
      <c r="CD717" s="114">
        <f t="shared" si="183"/>
        <v>0</v>
      </c>
      <c r="CE717"/>
      <c r="CF717" s="114">
        <f t="shared" si="186"/>
        <v>89</v>
      </c>
      <c r="CG717" s="114">
        <f t="shared" si="185"/>
        <v>5</v>
      </c>
      <c r="CH717" s="114">
        <f t="shared" si="185"/>
        <v>6</v>
      </c>
      <c r="CI717" s="114">
        <f t="shared" si="185"/>
        <v>7</v>
      </c>
      <c r="CJ717" s="114">
        <f t="shared" si="185"/>
        <v>8</v>
      </c>
    </row>
    <row r="718" spans="9:88" x14ac:dyDescent="0.25"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 s="114">
        <f t="shared" si="187"/>
        <v>5</v>
      </c>
      <c r="CB718" s="114">
        <f t="shared" si="183"/>
        <v>0</v>
      </c>
      <c r="CC718" s="114">
        <f t="shared" si="183"/>
        <v>0</v>
      </c>
      <c r="CD718" s="114">
        <f t="shared" si="183"/>
        <v>0</v>
      </c>
      <c r="CE718"/>
      <c r="CF718" s="114">
        <f t="shared" si="186"/>
        <v>89</v>
      </c>
      <c r="CG718" s="114">
        <f t="shared" si="185"/>
        <v>9</v>
      </c>
      <c r="CH718" s="114">
        <f t="shared" si="185"/>
        <v>10</v>
      </c>
      <c r="CI718" s="114">
        <f t="shared" si="185"/>
        <v>11</v>
      </c>
      <c r="CJ718" s="114">
        <f t="shared" si="185"/>
        <v>12</v>
      </c>
    </row>
    <row r="719" spans="9:88" x14ac:dyDescent="0.25"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 s="114">
        <f t="shared" si="187"/>
        <v>5</v>
      </c>
      <c r="CB719" s="114">
        <f t="shared" si="183"/>
        <v>0</v>
      </c>
      <c r="CC719" s="114">
        <f t="shared" si="183"/>
        <v>0</v>
      </c>
      <c r="CD719" s="114">
        <f t="shared" si="183"/>
        <v>0</v>
      </c>
      <c r="CE719"/>
      <c r="CF719" s="114">
        <f t="shared" si="186"/>
        <v>89</v>
      </c>
      <c r="CG719" s="114">
        <f t="shared" si="185"/>
        <v>13</v>
      </c>
      <c r="CH719" s="114">
        <f t="shared" si="185"/>
        <v>14</v>
      </c>
      <c r="CI719" s="114">
        <f t="shared" si="185"/>
        <v>15</v>
      </c>
      <c r="CJ719" s="114">
        <f t="shared" si="185"/>
        <v>16</v>
      </c>
    </row>
    <row r="720" spans="9:88" x14ac:dyDescent="0.25"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 s="114">
        <f t="shared" si="187"/>
        <v>5</v>
      </c>
      <c r="CB720" s="114">
        <f t="shared" si="183"/>
        <v>0</v>
      </c>
      <c r="CC720" s="114">
        <f t="shared" si="183"/>
        <v>0</v>
      </c>
      <c r="CD720" s="114">
        <f t="shared" si="183"/>
        <v>0</v>
      </c>
      <c r="CE720"/>
      <c r="CF720" s="114">
        <f t="shared" si="186"/>
        <v>89</v>
      </c>
      <c r="CG720" s="114">
        <f t="shared" si="185"/>
        <v>17</v>
      </c>
      <c r="CH720" s="114">
        <f t="shared" si="185"/>
        <v>18</v>
      </c>
      <c r="CI720" s="114">
        <f t="shared" si="185"/>
        <v>19</v>
      </c>
      <c r="CJ720" s="114">
        <f t="shared" si="185"/>
        <v>20</v>
      </c>
    </row>
    <row r="721" spans="9:88" x14ac:dyDescent="0.25"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 s="114">
        <f t="shared" si="187"/>
        <v>5</v>
      </c>
      <c r="CB721" s="114">
        <f t="shared" si="183"/>
        <v>0</v>
      </c>
      <c r="CC721" s="114">
        <f t="shared" si="183"/>
        <v>0</v>
      </c>
      <c r="CD721" s="114">
        <f t="shared" si="183"/>
        <v>0</v>
      </c>
      <c r="CE721"/>
      <c r="CF721" s="114">
        <f t="shared" si="186"/>
        <v>89</v>
      </c>
      <c r="CG721" s="114">
        <f t="shared" si="185"/>
        <v>21</v>
      </c>
      <c r="CH721" s="114">
        <f t="shared" si="185"/>
        <v>22</v>
      </c>
      <c r="CI721" s="114">
        <f t="shared" si="185"/>
        <v>23</v>
      </c>
      <c r="CJ721" s="114">
        <f t="shared" si="185"/>
        <v>24</v>
      </c>
    </row>
    <row r="722" spans="9:88" x14ac:dyDescent="0.25"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 s="114">
        <f t="shared" si="187"/>
        <v>5</v>
      </c>
      <c r="CB722" s="114">
        <f t="shared" si="183"/>
        <v>0</v>
      </c>
      <c r="CC722" s="114">
        <f t="shared" si="183"/>
        <v>0</v>
      </c>
      <c r="CD722" s="114">
        <f t="shared" si="183"/>
        <v>0</v>
      </c>
      <c r="CE722"/>
      <c r="CF722" s="114">
        <f t="shared" si="186"/>
        <v>89</v>
      </c>
      <c r="CG722" s="114">
        <f t="shared" si="185"/>
        <v>25</v>
      </c>
      <c r="CH722" s="114">
        <f t="shared" si="185"/>
        <v>26</v>
      </c>
      <c r="CI722" s="114">
        <f t="shared" si="185"/>
        <v>27</v>
      </c>
      <c r="CJ722" s="114">
        <f t="shared" si="185"/>
        <v>28</v>
      </c>
    </row>
    <row r="723" spans="9:88" x14ac:dyDescent="0.25"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 s="114">
        <f t="shared" si="187"/>
        <v>5</v>
      </c>
      <c r="CB723" s="114">
        <f t="shared" si="183"/>
        <v>0</v>
      </c>
      <c r="CC723" s="114">
        <f t="shared" si="183"/>
        <v>0</v>
      </c>
      <c r="CD723" s="114">
        <f t="shared" si="183"/>
        <v>0</v>
      </c>
      <c r="CE723"/>
      <c r="CF723" s="114">
        <f t="shared" si="186"/>
        <v>89</v>
      </c>
      <c r="CG723" s="114">
        <f t="shared" si="185"/>
        <v>29</v>
      </c>
      <c r="CH723" s="114">
        <f t="shared" si="185"/>
        <v>30</v>
      </c>
      <c r="CI723" s="114">
        <f t="shared" si="185"/>
        <v>31</v>
      </c>
      <c r="CJ723" s="114">
        <f t="shared" si="185"/>
        <v>32</v>
      </c>
    </row>
    <row r="724" spans="9:88" x14ac:dyDescent="0.25"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 s="114">
        <f t="shared" si="187"/>
        <v>5</v>
      </c>
      <c r="CB724" s="114">
        <f t="shared" si="183"/>
        <v>0</v>
      </c>
      <c r="CC724" s="114">
        <f t="shared" si="183"/>
        <v>0</v>
      </c>
      <c r="CD724" s="114">
        <f t="shared" si="183"/>
        <v>0</v>
      </c>
      <c r="CE724"/>
      <c r="CF724" s="114">
        <f t="shared" si="186"/>
        <v>90</v>
      </c>
      <c r="CG724" s="114">
        <f t="shared" si="185"/>
        <v>1</v>
      </c>
      <c r="CH724" s="114">
        <f t="shared" si="185"/>
        <v>2</v>
      </c>
      <c r="CI724" s="114">
        <f t="shared" si="185"/>
        <v>3</v>
      </c>
      <c r="CJ724" s="114">
        <f t="shared" si="185"/>
        <v>4</v>
      </c>
    </row>
    <row r="725" spans="9:88" x14ac:dyDescent="0.25"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 s="114">
        <f t="shared" si="187"/>
        <v>5</v>
      </c>
      <c r="CB725" s="114">
        <f t="shared" si="183"/>
        <v>0</v>
      </c>
      <c r="CC725" s="114">
        <f t="shared" si="183"/>
        <v>0</v>
      </c>
      <c r="CD725" s="114">
        <f t="shared" si="183"/>
        <v>0</v>
      </c>
      <c r="CE725"/>
      <c r="CF725" s="114">
        <f t="shared" si="186"/>
        <v>90</v>
      </c>
      <c r="CG725" s="114">
        <f t="shared" ref="CG725:CJ740" si="188">CG717</f>
        <v>5</v>
      </c>
      <c r="CH725" s="114">
        <f t="shared" si="188"/>
        <v>6</v>
      </c>
      <c r="CI725" s="114">
        <f t="shared" si="188"/>
        <v>7</v>
      </c>
      <c r="CJ725" s="114">
        <f t="shared" si="188"/>
        <v>8</v>
      </c>
    </row>
    <row r="726" spans="9:88" x14ac:dyDescent="0.25"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 s="114">
        <f t="shared" si="187"/>
        <v>5</v>
      </c>
      <c r="CB726" s="114">
        <f t="shared" si="183"/>
        <v>0</v>
      </c>
      <c r="CC726" s="114">
        <f t="shared" si="183"/>
        <v>0</v>
      </c>
      <c r="CD726" s="114">
        <f t="shared" si="183"/>
        <v>0</v>
      </c>
      <c r="CE726"/>
      <c r="CF726" s="114">
        <f t="shared" si="186"/>
        <v>90</v>
      </c>
      <c r="CG726" s="114">
        <f t="shared" si="188"/>
        <v>9</v>
      </c>
      <c r="CH726" s="114">
        <f t="shared" si="188"/>
        <v>10</v>
      </c>
      <c r="CI726" s="114">
        <f t="shared" si="188"/>
        <v>11</v>
      </c>
      <c r="CJ726" s="114">
        <f t="shared" si="188"/>
        <v>12</v>
      </c>
    </row>
    <row r="727" spans="9:88" x14ac:dyDescent="0.25"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 s="114">
        <f t="shared" si="187"/>
        <v>5</v>
      </c>
      <c r="CB727" s="114">
        <f t="shared" si="183"/>
        <v>0</v>
      </c>
      <c r="CC727" s="114">
        <f t="shared" si="183"/>
        <v>0</v>
      </c>
      <c r="CD727" s="114">
        <f t="shared" si="183"/>
        <v>0</v>
      </c>
      <c r="CE727"/>
      <c r="CF727" s="114">
        <f t="shared" si="186"/>
        <v>90</v>
      </c>
      <c r="CG727" s="114">
        <f t="shared" si="188"/>
        <v>13</v>
      </c>
      <c r="CH727" s="114">
        <f t="shared" si="188"/>
        <v>14</v>
      </c>
      <c r="CI727" s="114">
        <f t="shared" si="188"/>
        <v>15</v>
      </c>
      <c r="CJ727" s="114">
        <f t="shared" si="188"/>
        <v>16</v>
      </c>
    </row>
    <row r="728" spans="9:88" x14ac:dyDescent="0.25"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 s="114">
        <f t="shared" si="187"/>
        <v>5</v>
      </c>
      <c r="CB728" s="114">
        <f t="shared" si="183"/>
        <v>0</v>
      </c>
      <c r="CC728" s="114">
        <f t="shared" si="183"/>
        <v>0</v>
      </c>
      <c r="CD728" s="114">
        <f t="shared" si="183"/>
        <v>0</v>
      </c>
      <c r="CE728"/>
      <c r="CF728" s="114">
        <f t="shared" si="186"/>
        <v>90</v>
      </c>
      <c r="CG728" s="114">
        <f t="shared" si="188"/>
        <v>17</v>
      </c>
      <c r="CH728" s="114">
        <f t="shared" si="188"/>
        <v>18</v>
      </c>
      <c r="CI728" s="114">
        <f t="shared" si="188"/>
        <v>19</v>
      </c>
      <c r="CJ728" s="114">
        <f t="shared" si="188"/>
        <v>20</v>
      </c>
    </row>
    <row r="729" spans="9:88" x14ac:dyDescent="0.25"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 s="114">
        <f t="shared" si="187"/>
        <v>5</v>
      </c>
      <c r="CB729" s="114">
        <f t="shared" si="183"/>
        <v>0</v>
      </c>
      <c r="CC729" s="114">
        <f t="shared" si="183"/>
        <v>0</v>
      </c>
      <c r="CD729" s="114">
        <f t="shared" si="183"/>
        <v>0</v>
      </c>
      <c r="CE729"/>
      <c r="CF729" s="114">
        <f t="shared" si="186"/>
        <v>90</v>
      </c>
      <c r="CG729" s="114">
        <f t="shared" si="188"/>
        <v>21</v>
      </c>
      <c r="CH729" s="114">
        <f t="shared" si="188"/>
        <v>22</v>
      </c>
      <c r="CI729" s="114">
        <f t="shared" si="188"/>
        <v>23</v>
      </c>
      <c r="CJ729" s="114">
        <f t="shared" si="188"/>
        <v>24</v>
      </c>
    </row>
    <row r="730" spans="9:88" x14ac:dyDescent="0.25"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 s="114">
        <f t="shared" si="187"/>
        <v>5</v>
      </c>
      <c r="CB730" s="114">
        <f t="shared" si="183"/>
        <v>0</v>
      </c>
      <c r="CC730" s="114">
        <f t="shared" si="183"/>
        <v>0</v>
      </c>
      <c r="CD730" s="114">
        <f t="shared" si="183"/>
        <v>0</v>
      </c>
      <c r="CE730"/>
      <c r="CF730" s="114">
        <f t="shared" si="186"/>
        <v>90</v>
      </c>
      <c r="CG730" s="114">
        <f t="shared" si="188"/>
        <v>25</v>
      </c>
      <c r="CH730" s="114">
        <f t="shared" si="188"/>
        <v>26</v>
      </c>
      <c r="CI730" s="114">
        <f t="shared" si="188"/>
        <v>27</v>
      </c>
      <c r="CJ730" s="114">
        <f t="shared" si="188"/>
        <v>28</v>
      </c>
    </row>
    <row r="731" spans="9:88" x14ac:dyDescent="0.25"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 s="114">
        <f t="shared" si="187"/>
        <v>5</v>
      </c>
      <c r="CB731" s="114">
        <f t="shared" si="183"/>
        <v>0</v>
      </c>
      <c r="CC731" s="114">
        <f t="shared" si="183"/>
        <v>0</v>
      </c>
      <c r="CD731" s="114">
        <f t="shared" si="183"/>
        <v>0</v>
      </c>
      <c r="CE731"/>
      <c r="CF731" s="114">
        <f t="shared" si="186"/>
        <v>90</v>
      </c>
      <c r="CG731" s="114">
        <f t="shared" si="188"/>
        <v>29</v>
      </c>
      <c r="CH731" s="114">
        <f t="shared" si="188"/>
        <v>30</v>
      </c>
      <c r="CI731" s="114">
        <f t="shared" si="188"/>
        <v>31</v>
      </c>
      <c r="CJ731" s="114">
        <f t="shared" si="188"/>
        <v>32</v>
      </c>
    </row>
    <row r="732" spans="9:88" x14ac:dyDescent="0.25"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 s="114">
        <f t="shared" si="187"/>
        <v>5</v>
      </c>
      <c r="CB732" s="114">
        <f t="shared" si="183"/>
        <v>0</v>
      </c>
      <c r="CC732" s="114">
        <f t="shared" si="183"/>
        <v>0</v>
      </c>
      <c r="CD732" s="114">
        <f t="shared" si="183"/>
        <v>0</v>
      </c>
      <c r="CE732"/>
      <c r="CF732" s="114">
        <f t="shared" si="186"/>
        <v>91</v>
      </c>
      <c r="CG732" s="114">
        <f t="shared" si="188"/>
        <v>1</v>
      </c>
      <c r="CH732" s="114">
        <f t="shared" si="188"/>
        <v>2</v>
      </c>
      <c r="CI732" s="114">
        <f t="shared" si="188"/>
        <v>3</v>
      </c>
      <c r="CJ732" s="114">
        <f t="shared" si="188"/>
        <v>4</v>
      </c>
    </row>
    <row r="733" spans="9:88" x14ac:dyDescent="0.25"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 s="114">
        <f t="shared" si="187"/>
        <v>5</v>
      </c>
      <c r="CB733" s="114">
        <f t="shared" si="183"/>
        <v>0</v>
      </c>
      <c r="CC733" s="114">
        <f t="shared" si="183"/>
        <v>0</v>
      </c>
      <c r="CD733" s="114">
        <f t="shared" si="183"/>
        <v>0</v>
      </c>
      <c r="CE733"/>
      <c r="CF733" s="114">
        <f t="shared" si="186"/>
        <v>91</v>
      </c>
      <c r="CG733" s="114">
        <f t="shared" si="188"/>
        <v>5</v>
      </c>
      <c r="CH733" s="114">
        <f t="shared" si="188"/>
        <v>6</v>
      </c>
      <c r="CI733" s="114">
        <f t="shared" si="188"/>
        <v>7</v>
      </c>
      <c r="CJ733" s="114">
        <f t="shared" si="188"/>
        <v>8</v>
      </c>
    </row>
    <row r="734" spans="9:88" x14ac:dyDescent="0.25"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 s="114">
        <f t="shared" si="187"/>
        <v>5</v>
      </c>
      <c r="CB734" s="114">
        <f t="shared" si="183"/>
        <v>0</v>
      </c>
      <c r="CC734" s="114">
        <f t="shared" si="183"/>
        <v>0</v>
      </c>
      <c r="CD734" s="114">
        <f t="shared" si="183"/>
        <v>0</v>
      </c>
      <c r="CE734"/>
      <c r="CF734" s="114">
        <f t="shared" si="186"/>
        <v>91</v>
      </c>
      <c r="CG734" s="114">
        <f t="shared" si="188"/>
        <v>9</v>
      </c>
      <c r="CH734" s="114">
        <f t="shared" si="188"/>
        <v>10</v>
      </c>
      <c r="CI734" s="114">
        <f t="shared" si="188"/>
        <v>11</v>
      </c>
      <c r="CJ734" s="114">
        <f t="shared" si="188"/>
        <v>12</v>
      </c>
    </row>
    <row r="735" spans="9:88" x14ac:dyDescent="0.25"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 s="114">
        <f t="shared" si="187"/>
        <v>5</v>
      </c>
      <c r="CB735" s="114">
        <f t="shared" si="183"/>
        <v>0</v>
      </c>
      <c r="CC735" s="114">
        <f t="shared" si="183"/>
        <v>0</v>
      </c>
      <c r="CD735" s="114">
        <f t="shared" si="183"/>
        <v>0</v>
      </c>
      <c r="CE735"/>
      <c r="CF735" s="114">
        <f t="shared" si="186"/>
        <v>91</v>
      </c>
      <c r="CG735" s="114">
        <f t="shared" si="188"/>
        <v>13</v>
      </c>
      <c r="CH735" s="114">
        <f t="shared" si="188"/>
        <v>14</v>
      </c>
      <c r="CI735" s="114">
        <f t="shared" si="188"/>
        <v>15</v>
      </c>
      <c r="CJ735" s="114">
        <f t="shared" si="188"/>
        <v>16</v>
      </c>
    </row>
    <row r="736" spans="9:88" x14ac:dyDescent="0.25"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 s="114">
        <f t="shared" si="187"/>
        <v>5</v>
      </c>
      <c r="CB736" s="114">
        <f t="shared" ref="CB736:CD763" si="189">INDEX($AS$11:$BX$120,$CF736,CG736)</f>
        <v>0</v>
      </c>
      <c r="CC736" s="114">
        <f t="shared" si="189"/>
        <v>0</v>
      </c>
      <c r="CD736" s="114">
        <f t="shared" si="189"/>
        <v>0</v>
      </c>
      <c r="CE736"/>
      <c r="CF736" s="114">
        <f t="shared" si="186"/>
        <v>91</v>
      </c>
      <c r="CG736" s="114">
        <f t="shared" si="188"/>
        <v>17</v>
      </c>
      <c r="CH736" s="114">
        <f t="shared" si="188"/>
        <v>18</v>
      </c>
      <c r="CI736" s="114">
        <f t="shared" si="188"/>
        <v>19</v>
      </c>
      <c r="CJ736" s="114">
        <f t="shared" si="188"/>
        <v>20</v>
      </c>
    </row>
    <row r="737" spans="9:88" x14ac:dyDescent="0.25"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 s="114">
        <f t="shared" si="187"/>
        <v>5</v>
      </c>
      <c r="CB737" s="114">
        <f t="shared" si="189"/>
        <v>0</v>
      </c>
      <c r="CC737" s="114">
        <f t="shared" si="189"/>
        <v>0</v>
      </c>
      <c r="CD737" s="114">
        <f t="shared" si="189"/>
        <v>0</v>
      </c>
      <c r="CE737"/>
      <c r="CF737" s="114">
        <f t="shared" si="186"/>
        <v>91</v>
      </c>
      <c r="CG737" s="114">
        <f t="shared" si="188"/>
        <v>21</v>
      </c>
      <c r="CH737" s="114">
        <f t="shared" si="188"/>
        <v>22</v>
      </c>
      <c r="CI737" s="114">
        <f t="shared" si="188"/>
        <v>23</v>
      </c>
      <c r="CJ737" s="114">
        <f t="shared" si="188"/>
        <v>24</v>
      </c>
    </row>
    <row r="738" spans="9:88" x14ac:dyDescent="0.25"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 s="114">
        <f t="shared" si="187"/>
        <v>5</v>
      </c>
      <c r="CB738" s="114">
        <f t="shared" si="189"/>
        <v>0</v>
      </c>
      <c r="CC738" s="114">
        <f t="shared" si="189"/>
        <v>0</v>
      </c>
      <c r="CD738" s="114">
        <f t="shared" si="189"/>
        <v>0</v>
      </c>
      <c r="CE738"/>
      <c r="CF738" s="114">
        <f t="shared" si="186"/>
        <v>91</v>
      </c>
      <c r="CG738" s="114">
        <f t="shared" si="188"/>
        <v>25</v>
      </c>
      <c r="CH738" s="114">
        <f t="shared" si="188"/>
        <v>26</v>
      </c>
      <c r="CI738" s="114">
        <f t="shared" si="188"/>
        <v>27</v>
      </c>
      <c r="CJ738" s="114">
        <f t="shared" si="188"/>
        <v>28</v>
      </c>
    </row>
    <row r="739" spans="9:88" x14ac:dyDescent="0.25"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 s="114">
        <f t="shared" si="187"/>
        <v>5</v>
      </c>
      <c r="CB739" s="114">
        <f t="shared" si="189"/>
        <v>0</v>
      </c>
      <c r="CC739" s="114">
        <f t="shared" si="189"/>
        <v>0</v>
      </c>
      <c r="CD739" s="114">
        <f t="shared" si="189"/>
        <v>0</v>
      </c>
      <c r="CE739"/>
      <c r="CF739" s="114">
        <f t="shared" si="186"/>
        <v>91</v>
      </c>
      <c r="CG739" s="114">
        <f t="shared" si="188"/>
        <v>29</v>
      </c>
      <c r="CH739" s="114">
        <f t="shared" si="188"/>
        <v>30</v>
      </c>
      <c r="CI739" s="114">
        <f t="shared" si="188"/>
        <v>31</v>
      </c>
      <c r="CJ739" s="114">
        <f t="shared" si="188"/>
        <v>32</v>
      </c>
    </row>
    <row r="740" spans="9:88" x14ac:dyDescent="0.25"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 s="114">
        <f t="shared" si="187"/>
        <v>5</v>
      </c>
      <c r="CB740" s="114">
        <f t="shared" si="189"/>
        <v>0</v>
      </c>
      <c r="CC740" s="114">
        <f t="shared" si="189"/>
        <v>0</v>
      </c>
      <c r="CD740" s="114">
        <f t="shared" si="189"/>
        <v>0</v>
      </c>
      <c r="CE740"/>
      <c r="CF740" s="114">
        <f t="shared" si="186"/>
        <v>92</v>
      </c>
      <c r="CG740" s="114">
        <f t="shared" si="188"/>
        <v>1</v>
      </c>
      <c r="CH740" s="114">
        <f t="shared" si="188"/>
        <v>2</v>
      </c>
      <c r="CI740" s="114">
        <f t="shared" si="188"/>
        <v>3</v>
      </c>
      <c r="CJ740" s="114">
        <f t="shared" si="188"/>
        <v>4</v>
      </c>
    </row>
    <row r="741" spans="9:88" x14ac:dyDescent="0.25"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 s="114">
        <f t="shared" si="187"/>
        <v>5</v>
      </c>
      <c r="CB741" s="114">
        <f t="shared" si="189"/>
        <v>0</v>
      </c>
      <c r="CC741" s="114">
        <f t="shared" si="189"/>
        <v>0</v>
      </c>
      <c r="CD741" s="114">
        <f t="shared" si="189"/>
        <v>0</v>
      </c>
      <c r="CE741"/>
      <c r="CF741" s="114">
        <f t="shared" si="186"/>
        <v>92</v>
      </c>
      <c r="CG741" s="114">
        <f t="shared" ref="CG741:CJ756" si="190">CG733</f>
        <v>5</v>
      </c>
      <c r="CH741" s="114">
        <f t="shared" si="190"/>
        <v>6</v>
      </c>
      <c r="CI741" s="114">
        <f t="shared" si="190"/>
        <v>7</v>
      </c>
      <c r="CJ741" s="114">
        <f t="shared" si="190"/>
        <v>8</v>
      </c>
    </row>
    <row r="742" spans="9:88" x14ac:dyDescent="0.25"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 s="114">
        <f t="shared" si="187"/>
        <v>5</v>
      </c>
      <c r="CB742" s="114">
        <f t="shared" si="189"/>
        <v>0</v>
      </c>
      <c r="CC742" s="114">
        <f t="shared" si="189"/>
        <v>0</v>
      </c>
      <c r="CD742" s="114">
        <f t="shared" si="189"/>
        <v>0</v>
      </c>
      <c r="CE742"/>
      <c r="CF742" s="114">
        <f t="shared" si="186"/>
        <v>92</v>
      </c>
      <c r="CG742" s="114">
        <f t="shared" si="190"/>
        <v>9</v>
      </c>
      <c r="CH742" s="114">
        <f t="shared" si="190"/>
        <v>10</v>
      </c>
      <c r="CI742" s="114">
        <f t="shared" si="190"/>
        <v>11</v>
      </c>
      <c r="CJ742" s="114">
        <f t="shared" si="190"/>
        <v>12</v>
      </c>
    </row>
    <row r="743" spans="9:88" x14ac:dyDescent="0.25"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 s="114">
        <f t="shared" si="187"/>
        <v>5</v>
      </c>
      <c r="CB743" s="114">
        <f t="shared" si="189"/>
        <v>0</v>
      </c>
      <c r="CC743" s="114">
        <f t="shared" si="189"/>
        <v>0</v>
      </c>
      <c r="CD743" s="114">
        <f t="shared" si="189"/>
        <v>0</v>
      </c>
      <c r="CE743"/>
      <c r="CF743" s="114">
        <f t="shared" si="186"/>
        <v>92</v>
      </c>
      <c r="CG743" s="114">
        <f t="shared" si="190"/>
        <v>13</v>
      </c>
      <c r="CH743" s="114">
        <f t="shared" si="190"/>
        <v>14</v>
      </c>
      <c r="CI743" s="114">
        <f t="shared" si="190"/>
        <v>15</v>
      </c>
      <c r="CJ743" s="114">
        <f t="shared" si="190"/>
        <v>16</v>
      </c>
    </row>
    <row r="744" spans="9:88" x14ac:dyDescent="0.25"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 s="114">
        <f t="shared" si="187"/>
        <v>5</v>
      </c>
      <c r="CB744" s="114">
        <f t="shared" si="189"/>
        <v>0</v>
      </c>
      <c r="CC744" s="114">
        <f t="shared" si="189"/>
        <v>0</v>
      </c>
      <c r="CD744" s="114">
        <f t="shared" si="189"/>
        <v>0</v>
      </c>
      <c r="CE744"/>
      <c r="CF744" s="114">
        <f t="shared" si="186"/>
        <v>92</v>
      </c>
      <c r="CG744" s="114">
        <f t="shared" si="190"/>
        <v>17</v>
      </c>
      <c r="CH744" s="114">
        <f t="shared" si="190"/>
        <v>18</v>
      </c>
      <c r="CI744" s="114">
        <f t="shared" si="190"/>
        <v>19</v>
      </c>
      <c r="CJ744" s="114">
        <f t="shared" si="190"/>
        <v>20</v>
      </c>
    </row>
    <row r="745" spans="9:88" x14ac:dyDescent="0.25"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 s="114">
        <f t="shared" si="187"/>
        <v>5</v>
      </c>
      <c r="CB745" s="114">
        <f t="shared" si="189"/>
        <v>0</v>
      </c>
      <c r="CC745" s="114">
        <f t="shared" si="189"/>
        <v>0</v>
      </c>
      <c r="CD745" s="114">
        <f t="shared" si="189"/>
        <v>0</v>
      </c>
      <c r="CE745"/>
      <c r="CF745" s="114">
        <f t="shared" si="186"/>
        <v>92</v>
      </c>
      <c r="CG745" s="114">
        <f t="shared" si="190"/>
        <v>21</v>
      </c>
      <c r="CH745" s="114">
        <f t="shared" si="190"/>
        <v>22</v>
      </c>
      <c r="CI745" s="114">
        <f t="shared" si="190"/>
        <v>23</v>
      </c>
      <c r="CJ745" s="114">
        <f t="shared" si="190"/>
        <v>24</v>
      </c>
    </row>
    <row r="746" spans="9:88" x14ac:dyDescent="0.25"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 s="114">
        <f t="shared" si="187"/>
        <v>5</v>
      </c>
      <c r="CB746" s="114">
        <f t="shared" si="189"/>
        <v>0</v>
      </c>
      <c r="CC746" s="114">
        <f t="shared" si="189"/>
        <v>0</v>
      </c>
      <c r="CD746" s="114">
        <f t="shared" si="189"/>
        <v>0</v>
      </c>
      <c r="CE746"/>
      <c r="CF746" s="114">
        <f t="shared" si="186"/>
        <v>92</v>
      </c>
      <c r="CG746" s="114">
        <f t="shared" si="190"/>
        <v>25</v>
      </c>
      <c r="CH746" s="114">
        <f t="shared" si="190"/>
        <v>26</v>
      </c>
      <c r="CI746" s="114">
        <f t="shared" si="190"/>
        <v>27</v>
      </c>
      <c r="CJ746" s="114">
        <f t="shared" si="190"/>
        <v>28</v>
      </c>
    </row>
    <row r="747" spans="9:88" x14ac:dyDescent="0.25"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 s="114">
        <f t="shared" si="187"/>
        <v>5</v>
      </c>
      <c r="CB747" s="114">
        <f t="shared" si="189"/>
        <v>0</v>
      </c>
      <c r="CC747" s="114">
        <f t="shared" si="189"/>
        <v>0</v>
      </c>
      <c r="CD747" s="114">
        <f t="shared" si="189"/>
        <v>0</v>
      </c>
      <c r="CE747"/>
      <c r="CF747" s="114">
        <f t="shared" si="186"/>
        <v>92</v>
      </c>
      <c r="CG747" s="114">
        <f t="shared" si="190"/>
        <v>29</v>
      </c>
      <c r="CH747" s="114">
        <f t="shared" si="190"/>
        <v>30</v>
      </c>
      <c r="CI747" s="114">
        <f t="shared" si="190"/>
        <v>31</v>
      </c>
      <c r="CJ747" s="114">
        <f t="shared" si="190"/>
        <v>32</v>
      </c>
    </row>
    <row r="748" spans="9:88" x14ac:dyDescent="0.25"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 s="114">
        <f t="shared" si="187"/>
        <v>5</v>
      </c>
      <c r="CB748" s="114">
        <f t="shared" si="189"/>
        <v>0</v>
      </c>
      <c r="CC748" s="114">
        <f t="shared" si="189"/>
        <v>0</v>
      </c>
      <c r="CD748" s="114">
        <f t="shared" si="189"/>
        <v>0</v>
      </c>
      <c r="CE748"/>
      <c r="CF748" s="114">
        <f t="shared" si="186"/>
        <v>93</v>
      </c>
      <c r="CG748" s="114">
        <f t="shared" si="190"/>
        <v>1</v>
      </c>
      <c r="CH748" s="114">
        <f t="shared" si="190"/>
        <v>2</v>
      </c>
      <c r="CI748" s="114">
        <f t="shared" si="190"/>
        <v>3</v>
      </c>
      <c r="CJ748" s="114">
        <f t="shared" si="190"/>
        <v>4</v>
      </c>
    </row>
    <row r="749" spans="9:88" x14ac:dyDescent="0.25"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 s="114">
        <f t="shared" si="187"/>
        <v>5</v>
      </c>
      <c r="CB749" s="114">
        <f t="shared" si="189"/>
        <v>0</v>
      </c>
      <c r="CC749" s="114">
        <f t="shared" si="189"/>
        <v>0</v>
      </c>
      <c r="CD749" s="114">
        <f t="shared" si="189"/>
        <v>0</v>
      </c>
      <c r="CE749"/>
      <c r="CF749" s="114">
        <f t="shared" si="186"/>
        <v>93</v>
      </c>
      <c r="CG749" s="114">
        <f t="shared" si="190"/>
        <v>5</v>
      </c>
      <c r="CH749" s="114">
        <f t="shared" si="190"/>
        <v>6</v>
      </c>
      <c r="CI749" s="114">
        <f t="shared" si="190"/>
        <v>7</v>
      </c>
      <c r="CJ749" s="114">
        <f t="shared" si="190"/>
        <v>8</v>
      </c>
    </row>
    <row r="750" spans="9:88" x14ac:dyDescent="0.25"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 s="114">
        <f t="shared" si="187"/>
        <v>5</v>
      </c>
      <c r="CB750" s="114">
        <f t="shared" si="189"/>
        <v>0</v>
      </c>
      <c r="CC750" s="114">
        <f t="shared" si="189"/>
        <v>0</v>
      </c>
      <c r="CD750" s="114">
        <f t="shared" si="189"/>
        <v>0</v>
      </c>
      <c r="CE750"/>
      <c r="CF750" s="114">
        <f t="shared" si="186"/>
        <v>93</v>
      </c>
      <c r="CG750" s="114">
        <f t="shared" si="190"/>
        <v>9</v>
      </c>
      <c r="CH750" s="114">
        <f t="shared" si="190"/>
        <v>10</v>
      </c>
      <c r="CI750" s="114">
        <f t="shared" si="190"/>
        <v>11</v>
      </c>
      <c r="CJ750" s="114">
        <f t="shared" si="190"/>
        <v>12</v>
      </c>
    </row>
    <row r="751" spans="9:88" x14ac:dyDescent="0.25"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 s="114">
        <f t="shared" si="187"/>
        <v>5</v>
      </c>
      <c r="CB751" s="114">
        <f t="shared" si="189"/>
        <v>0</v>
      </c>
      <c r="CC751" s="114">
        <f t="shared" si="189"/>
        <v>0</v>
      </c>
      <c r="CD751" s="114">
        <f t="shared" si="189"/>
        <v>0</v>
      </c>
      <c r="CE751"/>
      <c r="CF751" s="114">
        <f t="shared" si="186"/>
        <v>93</v>
      </c>
      <c r="CG751" s="114">
        <f t="shared" si="190"/>
        <v>13</v>
      </c>
      <c r="CH751" s="114">
        <f t="shared" si="190"/>
        <v>14</v>
      </c>
      <c r="CI751" s="114">
        <f t="shared" si="190"/>
        <v>15</v>
      </c>
      <c r="CJ751" s="114">
        <f t="shared" si="190"/>
        <v>16</v>
      </c>
    </row>
    <row r="752" spans="9:88" x14ac:dyDescent="0.25"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 s="114">
        <f t="shared" si="187"/>
        <v>5</v>
      </c>
      <c r="CB752" s="114">
        <f t="shared" si="189"/>
        <v>0</v>
      </c>
      <c r="CC752" s="114">
        <f t="shared" si="189"/>
        <v>0</v>
      </c>
      <c r="CD752" s="114">
        <f t="shared" si="189"/>
        <v>0</v>
      </c>
      <c r="CE752"/>
      <c r="CF752" s="114">
        <f t="shared" si="186"/>
        <v>93</v>
      </c>
      <c r="CG752" s="114">
        <f t="shared" si="190"/>
        <v>17</v>
      </c>
      <c r="CH752" s="114">
        <f t="shared" si="190"/>
        <v>18</v>
      </c>
      <c r="CI752" s="114">
        <f t="shared" si="190"/>
        <v>19</v>
      </c>
      <c r="CJ752" s="114">
        <f t="shared" si="190"/>
        <v>20</v>
      </c>
    </row>
    <row r="753" spans="9:88" x14ac:dyDescent="0.25"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 s="114">
        <f t="shared" si="187"/>
        <v>5</v>
      </c>
      <c r="CB753" s="114">
        <f t="shared" si="189"/>
        <v>0</v>
      </c>
      <c r="CC753" s="114">
        <f t="shared" si="189"/>
        <v>0</v>
      </c>
      <c r="CD753" s="114">
        <f t="shared" si="189"/>
        <v>0</v>
      </c>
      <c r="CE753"/>
      <c r="CF753" s="114">
        <f t="shared" si="186"/>
        <v>93</v>
      </c>
      <c r="CG753" s="114">
        <f t="shared" si="190"/>
        <v>21</v>
      </c>
      <c r="CH753" s="114">
        <f t="shared" si="190"/>
        <v>22</v>
      </c>
      <c r="CI753" s="114">
        <f t="shared" si="190"/>
        <v>23</v>
      </c>
      <c r="CJ753" s="114">
        <f t="shared" si="190"/>
        <v>24</v>
      </c>
    </row>
    <row r="754" spans="9:88" x14ac:dyDescent="0.25"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 s="114">
        <f t="shared" si="187"/>
        <v>5</v>
      </c>
      <c r="CB754" s="114">
        <f t="shared" si="189"/>
        <v>0</v>
      </c>
      <c r="CC754" s="114">
        <f t="shared" si="189"/>
        <v>0</v>
      </c>
      <c r="CD754" s="114">
        <f t="shared" si="189"/>
        <v>0</v>
      </c>
      <c r="CE754"/>
      <c r="CF754" s="114">
        <f t="shared" si="186"/>
        <v>93</v>
      </c>
      <c r="CG754" s="114">
        <f t="shared" si="190"/>
        <v>25</v>
      </c>
      <c r="CH754" s="114">
        <f t="shared" si="190"/>
        <v>26</v>
      </c>
      <c r="CI754" s="114">
        <f t="shared" si="190"/>
        <v>27</v>
      </c>
      <c r="CJ754" s="114">
        <f t="shared" si="190"/>
        <v>28</v>
      </c>
    </row>
    <row r="755" spans="9:88" x14ac:dyDescent="0.25"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 s="114">
        <f t="shared" si="187"/>
        <v>5</v>
      </c>
      <c r="CB755" s="114">
        <f t="shared" si="189"/>
        <v>0</v>
      </c>
      <c r="CC755" s="114">
        <f t="shared" si="189"/>
        <v>0</v>
      </c>
      <c r="CD755" s="114">
        <f t="shared" si="189"/>
        <v>0</v>
      </c>
      <c r="CE755"/>
      <c r="CF755" s="114">
        <f t="shared" si="186"/>
        <v>93</v>
      </c>
      <c r="CG755" s="114">
        <f t="shared" si="190"/>
        <v>29</v>
      </c>
      <c r="CH755" s="114">
        <f t="shared" si="190"/>
        <v>30</v>
      </c>
      <c r="CI755" s="114">
        <f t="shared" si="190"/>
        <v>31</v>
      </c>
      <c r="CJ755" s="114">
        <f t="shared" si="190"/>
        <v>32</v>
      </c>
    </row>
    <row r="756" spans="9:88" x14ac:dyDescent="0.25"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 s="114">
        <f t="shared" si="187"/>
        <v>5</v>
      </c>
      <c r="CB756" s="114">
        <f t="shared" si="189"/>
        <v>0</v>
      </c>
      <c r="CC756" s="114">
        <f t="shared" si="189"/>
        <v>0</v>
      </c>
      <c r="CD756" s="114">
        <f t="shared" si="189"/>
        <v>0</v>
      </c>
      <c r="CE756"/>
      <c r="CF756" s="114">
        <f t="shared" si="186"/>
        <v>94</v>
      </c>
      <c r="CG756" s="114">
        <f t="shared" si="190"/>
        <v>1</v>
      </c>
      <c r="CH756" s="114">
        <f t="shared" si="190"/>
        <v>2</v>
      </c>
      <c r="CI756" s="114">
        <f t="shared" si="190"/>
        <v>3</v>
      </c>
      <c r="CJ756" s="114">
        <f t="shared" si="190"/>
        <v>4</v>
      </c>
    </row>
    <row r="757" spans="9:88" x14ac:dyDescent="0.25"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 s="114">
        <f t="shared" si="187"/>
        <v>5</v>
      </c>
      <c r="CB757" s="114">
        <f t="shared" si="189"/>
        <v>0</v>
      </c>
      <c r="CC757" s="114">
        <f t="shared" si="189"/>
        <v>0</v>
      </c>
      <c r="CD757" s="114">
        <f t="shared" si="189"/>
        <v>0</v>
      </c>
      <c r="CE757"/>
      <c r="CF757" s="114">
        <f t="shared" si="186"/>
        <v>94</v>
      </c>
      <c r="CG757" s="114">
        <f t="shared" ref="CG757:CJ772" si="191">CG749</f>
        <v>5</v>
      </c>
      <c r="CH757" s="114">
        <f t="shared" si="191"/>
        <v>6</v>
      </c>
      <c r="CI757" s="114">
        <f t="shared" si="191"/>
        <v>7</v>
      </c>
      <c r="CJ757" s="114">
        <f t="shared" si="191"/>
        <v>8</v>
      </c>
    </row>
    <row r="758" spans="9:88" x14ac:dyDescent="0.25"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 s="114">
        <f t="shared" si="187"/>
        <v>5</v>
      </c>
      <c r="CB758" s="114">
        <f t="shared" si="189"/>
        <v>0</v>
      </c>
      <c r="CC758" s="114">
        <f t="shared" si="189"/>
        <v>0</v>
      </c>
      <c r="CD758" s="114">
        <f t="shared" si="189"/>
        <v>0</v>
      </c>
      <c r="CE758"/>
      <c r="CF758" s="114">
        <f t="shared" si="186"/>
        <v>94</v>
      </c>
      <c r="CG758" s="114">
        <f t="shared" si="191"/>
        <v>9</v>
      </c>
      <c r="CH758" s="114">
        <f t="shared" si="191"/>
        <v>10</v>
      </c>
      <c r="CI758" s="114">
        <f t="shared" si="191"/>
        <v>11</v>
      </c>
      <c r="CJ758" s="114">
        <f t="shared" si="191"/>
        <v>12</v>
      </c>
    </row>
    <row r="759" spans="9:88" x14ac:dyDescent="0.25"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 s="114">
        <f t="shared" si="187"/>
        <v>5</v>
      </c>
      <c r="CB759" s="114">
        <f t="shared" si="189"/>
        <v>0</v>
      </c>
      <c r="CC759" s="114">
        <f t="shared" si="189"/>
        <v>0</v>
      </c>
      <c r="CD759" s="114">
        <f t="shared" si="189"/>
        <v>0</v>
      </c>
      <c r="CE759"/>
      <c r="CF759" s="114">
        <f t="shared" si="186"/>
        <v>94</v>
      </c>
      <c r="CG759" s="114">
        <f t="shared" si="191"/>
        <v>13</v>
      </c>
      <c r="CH759" s="114">
        <f t="shared" si="191"/>
        <v>14</v>
      </c>
      <c r="CI759" s="114">
        <f t="shared" si="191"/>
        <v>15</v>
      </c>
      <c r="CJ759" s="114">
        <f t="shared" si="191"/>
        <v>16</v>
      </c>
    </row>
    <row r="760" spans="9:88" x14ac:dyDescent="0.25"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 s="114">
        <f t="shared" si="187"/>
        <v>5</v>
      </c>
      <c r="CB760" s="114">
        <f t="shared" si="189"/>
        <v>0</v>
      </c>
      <c r="CC760" s="114">
        <f t="shared" si="189"/>
        <v>0</v>
      </c>
      <c r="CD760" s="114">
        <f t="shared" si="189"/>
        <v>0</v>
      </c>
      <c r="CE760"/>
      <c r="CF760" s="114">
        <f t="shared" si="186"/>
        <v>94</v>
      </c>
      <c r="CG760" s="114">
        <f t="shared" si="191"/>
        <v>17</v>
      </c>
      <c r="CH760" s="114">
        <f t="shared" si="191"/>
        <v>18</v>
      </c>
      <c r="CI760" s="114">
        <f t="shared" si="191"/>
        <v>19</v>
      </c>
      <c r="CJ760" s="114">
        <f t="shared" si="191"/>
        <v>20</v>
      </c>
    </row>
    <row r="761" spans="9:88" x14ac:dyDescent="0.25"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 s="114">
        <f t="shared" si="187"/>
        <v>5</v>
      </c>
      <c r="CB761" s="114">
        <f t="shared" si="189"/>
        <v>0</v>
      </c>
      <c r="CC761" s="114">
        <f t="shared" si="189"/>
        <v>0</v>
      </c>
      <c r="CD761" s="114">
        <f t="shared" si="189"/>
        <v>0</v>
      </c>
      <c r="CE761"/>
      <c r="CF761" s="114">
        <f t="shared" si="186"/>
        <v>94</v>
      </c>
      <c r="CG761" s="114">
        <f t="shared" si="191"/>
        <v>21</v>
      </c>
      <c r="CH761" s="114">
        <f t="shared" si="191"/>
        <v>22</v>
      </c>
      <c r="CI761" s="114">
        <f t="shared" si="191"/>
        <v>23</v>
      </c>
      <c r="CJ761" s="114">
        <f t="shared" si="191"/>
        <v>24</v>
      </c>
    </row>
    <row r="762" spans="9:88" x14ac:dyDescent="0.25"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 s="114">
        <f t="shared" si="187"/>
        <v>5</v>
      </c>
      <c r="CB762" s="114">
        <f t="shared" si="189"/>
        <v>0</v>
      </c>
      <c r="CC762" s="114">
        <f t="shared" si="189"/>
        <v>0</v>
      </c>
      <c r="CD762" s="114">
        <f t="shared" si="189"/>
        <v>0</v>
      </c>
      <c r="CE762"/>
      <c r="CF762" s="114">
        <f t="shared" si="186"/>
        <v>94</v>
      </c>
      <c r="CG762" s="114">
        <f t="shared" si="191"/>
        <v>25</v>
      </c>
      <c r="CH762" s="114">
        <f t="shared" si="191"/>
        <v>26</v>
      </c>
      <c r="CI762" s="114">
        <f t="shared" si="191"/>
        <v>27</v>
      </c>
      <c r="CJ762" s="114">
        <f t="shared" si="191"/>
        <v>28</v>
      </c>
    </row>
    <row r="763" spans="9:88" x14ac:dyDescent="0.25"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 s="114">
        <f t="shared" si="187"/>
        <v>5</v>
      </c>
      <c r="CB763" s="114">
        <f t="shared" si="189"/>
        <v>0</v>
      </c>
      <c r="CC763" s="114">
        <f t="shared" si="189"/>
        <v>0</v>
      </c>
      <c r="CD763" s="114">
        <f t="shared" si="189"/>
        <v>0</v>
      </c>
      <c r="CE763"/>
      <c r="CF763" s="114">
        <f t="shared" si="186"/>
        <v>94</v>
      </c>
      <c r="CG763" s="114">
        <f t="shared" si="191"/>
        <v>29</v>
      </c>
      <c r="CH763" s="114">
        <f t="shared" si="191"/>
        <v>30</v>
      </c>
      <c r="CI763" s="114">
        <f t="shared" si="191"/>
        <v>31</v>
      </c>
      <c r="CJ763" s="114">
        <f t="shared" si="191"/>
        <v>32</v>
      </c>
    </row>
    <row r="764" spans="9:88" x14ac:dyDescent="0.25"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 s="114">
        <f t="shared" si="187"/>
        <v>5</v>
      </c>
      <c r="CB764" s="114">
        <f t="shared" ref="CB764:CD827" si="192">INDEX($AS$11:$BX$120,$CF764,CG764)</f>
        <v>0</v>
      </c>
      <c r="CC764" s="114">
        <f t="shared" si="192"/>
        <v>0</v>
      </c>
      <c r="CD764" s="114">
        <f t="shared" si="192"/>
        <v>0</v>
      </c>
      <c r="CE764"/>
      <c r="CF764" s="114">
        <f t="shared" si="186"/>
        <v>95</v>
      </c>
      <c r="CG764" s="114">
        <f t="shared" si="191"/>
        <v>1</v>
      </c>
      <c r="CH764" s="114">
        <f t="shared" si="191"/>
        <v>2</v>
      </c>
      <c r="CI764" s="114">
        <f t="shared" si="191"/>
        <v>3</v>
      </c>
      <c r="CJ764" s="114">
        <f t="shared" si="191"/>
        <v>4</v>
      </c>
    </row>
    <row r="765" spans="9:88" x14ac:dyDescent="0.25"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 s="114">
        <f t="shared" si="187"/>
        <v>5</v>
      </c>
      <c r="CB765" s="114">
        <f t="shared" si="192"/>
        <v>0</v>
      </c>
      <c r="CC765" s="114">
        <f t="shared" si="192"/>
        <v>0</v>
      </c>
      <c r="CD765" s="114">
        <f t="shared" si="192"/>
        <v>0</v>
      </c>
      <c r="CE765"/>
      <c r="CF765" s="114">
        <f t="shared" si="186"/>
        <v>95</v>
      </c>
      <c r="CG765" s="114">
        <f t="shared" si="191"/>
        <v>5</v>
      </c>
      <c r="CH765" s="114">
        <f t="shared" si="191"/>
        <v>6</v>
      </c>
      <c r="CI765" s="114">
        <f t="shared" si="191"/>
        <v>7</v>
      </c>
      <c r="CJ765" s="114">
        <f t="shared" si="191"/>
        <v>8</v>
      </c>
    </row>
    <row r="766" spans="9:88" x14ac:dyDescent="0.25"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 s="114">
        <f t="shared" si="187"/>
        <v>5</v>
      </c>
      <c r="CB766" s="114">
        <f t="shared" si="192"/>
        <v>0</v>
      </c>
      <c r="CC766" s="114">
        <f t="shared" si="192"/>
        <v>0</v>
      </c>
      <c r="CD766" s="114">
        <f t="shared" si="192"/>
        <v>0</v>
      </c>
      <c r="CE766"/>
      <c r="CF766" s="114">
        <f t="shared" si="186"/>
        <v>95</v>
      </c>
      <c r="CG766" s="114">
        <f t="shared" si="191"/>
        <v>9</v>
      </c>
      <c r="CH766" s="114">
        <f t="shared" si="191"/>
        <v>10</v>
      </c>
      <c r="CI766" s="114">
        <f t="shared" si="191"/>
        <v>11</v>
      </c>
      <c r="CJ766" s="114">
        <f t="shared" si="191"/>
        <v>12</v>
      </c>
    </row>
    <row r="767" spans="9:88" x14ac:dyDescent="0.25"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 s="114">
        <f t="shared" si="187"/>
        <v>5</v>
      </c>
      <c r="CB767" s="114">
        <f t="shared" si="192"/>
        <v>0</v>
      </c>
      <c r="CC767" s="114">
        <f t="shared" si="192"/>
        <v>0</v>
      </c>
      <c r="CD767" s="114">
        <f t="shared" si="192"/>
        <v>0</v>
      </c>
      <c r="CE767"/>
      <c r="CF767" s="114">
        <f t="shared" si="186"/>
        <v>95</v>
      </c>
      <c r="CG767" s="114">
        <f t="shared" si="191"/>
        <v>13</v>
      </c>
      <c r="CH767" s="114">
        <f t="shared" si="191"/>
        <v>14</v>
      </c>
      <c r="CI767" s="114">
        <f t="shared" si="191"/>
        <v>15</v>
      </c>
      <c r="CJ767" s="114">
        <f t="shared" si="191"/>
        <v>16</v>
      </c>
    </row>
    <row r="768" spans="9:88" x14ac:dyDescent="0.25"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 s="114">
        <f t="shared" si="187"/>
        <v>5</v>
      </c>
      <c r="CB768" s="114">
        <f t="shared" si="192"/>
        <v>0</v>
      </c>
      <c r="CC768" s="114">
        <f t="shared" si="192"/>
        <v>0</v>
      </c>
      <c r="CD768" s="114">
        <f t="shared" si="192"/>
        <v>0</v>
      </c>
      <c r="CE768"/>
      <c r="CF768" s="114">
        <f t="shared" si="186"/>
        <v>95</v>
      </c>
      <c r="CG768" s="114">
        <f t="shared" si="191"/>
        <v>17</v>
      </c>
      <c r="CH768" s="114">
        <f t="shared" si="191"/>
        <v>18</v>
      </c>
      <c r="CI768" s="114">
        <f t="shared" si="191"/>
        <v>19</v>
      </c>
      <c r="CJ768" s="114">
        <f t="shared" si="191"/>
        <v>20</v>
      </c>
    </row>
    <row r="769" spans="9:88" x14ac:dyDescent="0.25"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 s="114">
        <f t="shared" si="187"/>
        <v>5</v>
      </c>
      <c r="CB769" s="114">
        <f t="shared" si="192"/>
        <v>0</v>
      </c>
      <c r="CC769" s="114">
        <f t="shared" si="192"/>
        <v>0</v>
      </c>
      <c r="CD769" s="114">
        <f t="shared" si="192"/>
        <v>0</v>
      </c>
      <c r="CE769"/>
      <c r="CF769" s="114">
        <f t="shared" si="186"/>
        <v>95</v>
      </c>
      <c r="CG769" s="114">
        <f t="shared" si="191"/>
        <v>21</v>
      </c>
      <c r="CH769" s="114">
        <f t="shared" si="191"/>
        <v>22</v>
      </c>
      <c r="CI769" s="114">
        <f t="shared" si="191"/>
        <v>23</v>
      </c>
      <c r="CJ769" s="114">
        <f t="shared" si="191"/>
        <v>24</v>
      </c>
    </row>
    <row r="770" spans="9:88" x14ac:dyDescent="0.25"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 s="114">
        <f t="shared" si="187"/>
        <v>5</v>
      </c>
      <c r="CB770" s="114">
        <f t="shared" si="192"/>
        <v>0</v>
      </c>
      <c r="CC770" s="114">
        <f t="shared" si="192"/>
        <v>0</v>
      </c>
      <c r="CD770" s="114">
        <f t="shared" si="192"/>
        <v>0</v>
      </c>
      <c r="CE770"/>
      <c r="CF770" s="114">
        <f t="shared" si="186"/>
        <v>95</v>
      </c>
      <c r="CG770" s="114">
        <f t="shared" si="191"/>
        <v>25</v>
      </c>
      <c r="CH770" s="114">
        <f t="shared" si="191"/>
        <v>26</v>
      </c>
      <c r="CI770" s="114">
        <f t="shared" si="191"/>
        <v>27</v>
      </c>
      <c r="CJ770" s="114">
        <f t="shared" si="191"/>
        <v>28</v>
      </c>
    </row>
    <row r="771" spans="9:88" x14ac:dyDescent="0.25"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 s="114">
        <f t="shared" si="187"/>
        <v>5</v>
      </c>
      <c r="CB771" s="114">
        <f t="shared" si="192"/>
        <v>0</v>
      </c>
      <c r="CC771" s="114">
        <f t="shared" si="192"/>
        <v>0</v>
      </c>
      <c r="CD771" s="114">
        <f t="shared" si="192"/>
        <v>0</v>
      </c>
      <c r="CE771"/>
      <c r="CF771" s="114">
        <f t="shared" si="186"/>
        <v>95</v>
      </c>
      <c r="CG771" s="114">
        <f t="shared" si="191"/>
        <v>29</v>
      </c>
      <c r="CH771" s="114">
        <f t="shared" si="191"/>
        <v>30</v>
      </c>
      <c r="CI771" s="114">
        <f t="shared" si="191"/>
        <v>31</v>
      </c>
      <c r="CJ771" s="114">
        <f t="shared" si="191"/>
        <v>32</v>
      </c>
    </row>
    <row r="772" spans="9:88" x14ac:dyDescent="0.25"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 s="114">
        <f t="shared" si="187"/>
        <v>5</v>
      </c>
      <c r="CB772" s="114">
        <f t="shared" si="192"/>
        <v>0</v>
      </c>
      <c r="CC772" s="114">
        <f t="shared" si="192"/>
        <v>0</v>
      </c>
      <c r="CD772" s="114">
        <f t="shared" si="192"/>
        <v>0</v>
      </c>
      <c r="CE772"/>
      <c r="CF772" s="114">
        <f t="shared" si="186"/>
        <v>96</v>
      </c>
      <c r="CG772" s="114">
        <f t="shared" si="191"/>
        <v>1</v>
      </c>
      <c r="CH772" s="114">
        <f t="shared" si="191"/>
        <v>2</v>
      </c>
      <c r="CI772" s="114">
        <f t="shared" si="191"/>
        <v>3</v>
      </c>
      <c r="CJ772" s="114">
        <f t="shared" si="191"/>
        <v>4</v>
      </c>
    </row>
    <row r="773" spans="9:88" x14ac:dyDescent="0.25"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 s="114">
        <f t="shared" si="187"/>
        <v>5</v>
      </c>
      <c r="CB773" s="114">
        <f t="shared" si="192"/>
        <v>0</v>
      </c>
      <c r="CC773" s="114">
        <f t="shared" si="192"/>
        <v>0</v>
      </c>
      <c r="CD773" s="114">
        <f t="shared" si="192"/>
        <v>0</v>
      </c>
      <c r="CE773"/>
      <c r="CF773" s="114">
        <f t="shared" si="186"/>
        <v>96</v>
      </c>
      <c r="CG773" s="114">
        <f t="shared" ref="CG773:CJ788" si="193">CG765</f>
        <v>5</v>
      </c>
      <c r="CH773" s="114">
        <f t="shared" si="193"/>
        <v>6</v>
      </c>
      <c r="CI773" s="114">
        <f t="shared" si="193"/>
        <v>7</v>
      </c>
      <c r="CJ773" s="114">
        <f t="shared" si="193"/>
        <v>8</v>
      </c>
    </row>
    <row r="774" spans="9:88" x14ac:dyDescent="0.25"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 s="114">
        <f t="shared" si="187"/>
        <v>5</v>
      </c>
      <c r="CB774" s="114">
        <f t="shared" si="192"/>
        <v>0</v>
      </c>
      <c r="CC774" s="114">
        <f t="shared" si="192"/>
        <v>0</v>
      </c>
      <c r="CD774" s="114">
        <f t="shared" si="192"/>
        <v>0</v>
      </c>
      <c r="CE774"/>
      <c r="CF774" s="114">
        <f t="shared" si="186"/>
        <v>96</v>
      </c>
      <c r="CG774" s="114">
        <f t="shared" si="193"/>
        <v>9</v>
      </c>
      <c r="CH774" s="114">
        <f t="shared" si="193"/>
        <v>10</v>
      </c>
      <c r="CI774" s="114">
        <f t="shared" si="193"/>
        <v>11</v>
      </c>
      <c r="CJ774" s="114">
        <f t="shared" si="193"/>
        <v>12</v>
      </c>
    </row>
    <row r="775" spans="9:88" x14ac:dyDescent="0.25"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 s="114">
        <f t="shared" si="187"/>
        <v>5</v>
      </c>
      <c r="CB775" s="114">
        <f t="shared" si="192"/>
        <v>0</v>
      </c>
      <c r="CC775" s="114">
        <f t="shared" si="192"/>
        <v>0</v>
      </c>
      <c r="CD775" s="114">
        <f t="shared" si="192"/>
        <v>0</v>
      </c>
      <c r="CE775"/>
      <c r="CF775" s="114">
        <f t="shared" si="186"/>
        <v>96</v>
      </c>
      <c r="CG775" s="114">
        <f t="shared" si="193"/>
        <v>13</v>
      </c>
      <c r="CH775" s="114">
        <f t="shared" si="193"/>
        <v>14</v>
      </c>
      <c r="CI775" s="114">
        <f t="shared" si="193"/>
        <v>15</v>
      </c>
      <c r="CJ775" s="114">
        <f t="shared" si="193"/>
        <v>16</v>
      </c>
    </row>
    <row r="776" spans="9:88" x14ac:dyDescent="0.25"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 s="114">
        <f t="shared" si="187"/>
        <v>5</v>
      </c>
      <c r="CB776" s="114">
        <f t="shared" si="192"/>
        <v>0</v>
      </c>
      <c r="CC776" s="114">
        <f t="shared" si="192"/>
        <v>0</v>
      </c>
      <c r="CD776" s="114">
        <f t="shared" si="192"/>
        <v>0</v>
      </c>
      <c r="CE776"/>
      <c r="CF776" s="114">
        <f t="shared" si="186"/>
        <v>96</v>
      </c>
      <c r="CG776" s="114">
        <f t="shared" si="193"/>
        <v>17</v>
      </c>
      <c r="CH776" s="114">
        <f t="shared" si="193"/>
        <v>18</v>
      </c>
      <c r="CI776" s="114">
        <f t="shared" si="193"/>
        <v>19</v>
      </c>
      <c r="CJ776" s="114">
        <f t="shared" si="193"/>
        <v>20</v>
      </c>
    </row>
    <row r="777" spans="9:88" x14ac:dyDescent="0.25"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 s="114">
        <f t="shared" si="187"/>
        <v>5</v>
      </c>
      <c r="CB777" s="114">
        <f t="shared" si="192"/>
        <v>0</v>
      </c>
      <c r="CC777" s="114">
        <f t="shared" si="192"/>
        <v>0</v>
      </c>
      <c r="CD777" s="114">
        <f t="shared" si="192"/>
        <v>0</v>
      </c>
      <c r="CE777"/>
      <c r="CF777" s="114">
        <f t="shared" si="186"/>
        <v>96</v>
      </c>
      <c r="CG777" s="114">
        <f t="shared" si="193"/>
        <v>21</v>
      </c>
      <c r="CH777" s="114">
        <f t="shared" si="193"/>
        <v>22</v>
      </c>
      <c r="CI777" s="114">
        <f t="shared" si="193"/>
        <v>23</v>
      </c>
      <c r="CJ777" s="114">
        <f t="shared" si="193"/>
        <v>24</v>
      </c>
    </row>
    <row r="778" spans="9:88" x14ac:dyDescent="0.25"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 s="114">
        <f t="shared" si="187"/>
        <v>5</v>
      </c>
      <c r="CB778" s="114">
        <f t="shared" si="192"/>
        <v>0</v>
      </c>
      <c r="CC778" s="114">
        <f t="shared" si="192"/>
        <v>0</v>
      </c>
      <c r="CD778" s="114">
        <f t="shared" si="192"/>
        <v>0</v>
      </c>
      <c r="CE778"/>
      <c r="CF778" s="114">
        <f t="shared" si="186"/>
        <v>96</v>
      </c>
      <c r="CG778" s="114">
        <f t="shared" si="193"/>
        <v>25</v>
      </c>
      <c r="CH778" s="114">
        <f t="shared" si="193"/>
        <v>26</v>
      </c>
      <c r="CI778" s="114">
        <f t="shared" si="193"/>
        <v>27</v>
      </c>
      <c r="CJ778" s="114">
        <f t="shared" si="193"/>
        <v>28</v>
      </c>
    </row>
    <row r="779" spans="9:88" x14ac:dyDescent="0.25"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 s="114">
        <f t="shared" si="187"/>
        <v>5</v>
      </c>
      <c r="CB779" s="114">
        <f t="shared" si="192"/>
        <v>0</v>
      </c>
      <c r="CC779" s="114">
        <f t="shared" si="192"/>
        <v>0</v>
      </c>
      <c r="CD779" s="114">
        <f t="shared" si="192"/>
        <v>0</v>
      </c>
      <c r="CE779"/>
      <c r="CF779" s="114">
        <f t="shared" si="186"/>
        <v>96</v>
      </c>
      <c r="CG779" s="114">
        <f t="shared" si="193"/>
        <v>29</v>
      </c>
      <c r="CH779" s="114">
        <f t="shared" si="193"/>
        <v>30</v>
      </c>
      <c r="CI779" s="114">
        <f t="shared" si="193"/>
        <v>31</v>
      </c>
      <c r="CJ779" s="114">
        <f t="shared" si="193"/>
        <v>32</v>
      </c>
    </row>
    <row r="780" spans="9:88" x14ac:dyDescent="0.25"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 s="114">
        <f t="shared" si="187"/>
        <v>5</v>
      </c>
      <c r="CB780" s="114">
        <f t="shared" si="192"/>
        <v>0</v>
      </c>
      <c r="CC780" s="114">
        <f t="shared" si="192"/>
        <v>0</v>
      </c>
      <c r="CD780" s="114">
        <f t="shared" si="192"/>
        <v>0</v>
      </c>
      <c r="CE780"/>
      <c r="CF780" s="114">
        <f>CF700+10</f>
        <v>97</v>
      </c>
      <c r="CG780" s="114">
        <f t="shared" si="193"/>
        <v>1</v>
      </c>
      <c r="CH780" s="114">
        <f t="shared" si="193"/>
        <v>2</v>
      </c>
      <c r="CI780" s="114">
        <f t="shared" si="193"/>
        <v>3</v>
      </c>
      <c r="CJ780" s="114">
        <f t="shared" si="193"/>
        <v>4</v>
      </c>
    </row>
    <row r="781" spans="9:88" x14ac:dyDescent="0.25"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 s="114">
        <f t="shared" ref="CA781:CA844" si="194">INDEX($AS$11:$BX$120,$CF781,CJ781)</f>
        <v>5</v>
      </c>
      <c r="CB781" s="114">
        <f t="shared" si="192"/>
        <v>0</v>
      </c>
      <c r="CC781" s="114">
        <f t="shared" si="192"/>
        <v>0</v>
      </c>
      <c r="CD781" s="114">
        <f t="shared" si="192"/>
        <v>0</v>
      </c>
      <c r="CE781"/>
      <c r="CF781" s="114">
        <f t="shared" ref="CF781:CF844" si="195">CF701+10</f>
        <v>97</v>
      </c>
      <c r="CG781" s="114">
        <f t="shared" si="193"/>
        <v>5</v>
      </c>
      <c r="CH781" s="114">
        <f t="shared" si="193"/>
        <v>6</v>
      </c>
      <c r="CI781" s="114">
        <f t="shared" si="193"/>
        <v>7</v>
      </c>
      <c r="CJ781" s="114">
        <f t="shared" si="193"/>
        <v>8</v>
      </c>
    </row>
    <row r="782" spans="9:88" x14ac:dyDescent="0.25"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 s="114">
        <f t="shared" si="194"/>
        <v>5</v>
      </c>
      <c r="CB782" s="114">
        <f t="shared" si="192"/>
        <v>0</v>
      </c>
      <c r="CC782" s="114">
        <f t="shared" si="192"/>
        <v>0</v>
      </c>
      <c r="CD782" s="114">
        <f t="shared" si="192"/>
        <v>0</v>
      </c>
      <c r="CE782"/>
      <c r="CF782" s="114">
        <f t="shared" si="195"/>
        <v>97</v>
      </c>
      <c r="CG782" s="114">
        <f t="shared" si="193"/>
        <v>9</v>
      </c>
      <c r="CH782" s="114">
        <f t="shared" si="193"/>
        <v>10</v>
      </c>
      <c r="CI782" s="114">
        <f t="shared" si="193"/>
        <v>11</v>
      </c>
      <c r="CJ782" s="114">
        <f t="shared" si="193"/>
        <v>12</v>
      </c>
    </row>
    <row r="783" spans="9:88" x14ac:dyDescent="0.25"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 s="114">
        <f t="shared" si="194"/>
        <v>5</v>
      </c>
      <c r="CB783" s="114">
        <f t="shared" si="192"/>
        <v>0</v>
      </c>
      <c r="CC783" s="114">
        <f t="shared" si="192"/>
        <v>0</v>
      </c>
      <c r="CD783" s="114">
        <f t="shared" si="192"/>
        <v>0</v>
      </c>
      <c r="CE783"/>
      <c r="CF783" s="114">
        <f t="shared" si="195"/>
        <v>97</v>
      </c>
      <c r="CG783" s="114">
        <f t="shared" si="193"/>
        <v>13</v>
      </c>
      <c r="CH783" s="114">
        <f t="shared" si="193"/>
        <v>14</v>
      </c>
      <c r="CI783" s="114">
        <f t="shared" si="193"/>
        <v>15</v>
      </c>
      <c r="CJ783" s="114">
        <f t="shared" si="193"/>
        <v>16</v>
      </c>
    </row>
    <row r="784" spans="9:88" x14ac:dyDescent="0.25"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 s="114">
        <f t="shared" si="194"/>
        <v>5</v>
      </c>
      <c r="CB784" s="114">
        <f t="shared" si="192"/>
        <v>0</v>
      </c>
      <c r="CC784" s="114">
        <f t="shared" si="192"/>
        <v>0</v>
      </c>
      <c r="CD784" s="114">
        <f t="shared" si="192"/>
        <v>0</v>
      </c>
      <c r="CE784"/>
      <c r="CF784" s="114">
        <f t="shared" si="195"/>
        <v>97</v>
      </c>
      <c r="CG784" s="114">
        <f t="shared" si="193"/>
        <v>17</v>
      </c>
      <c r="CH784" s="114">
        <f t="shared" si="193"/>
        <v>18</v>
      </c>
      <c r="CI784" s="114">
        <f t="shared" si="193"/>
        <v>19</v>
      </c>
      <c r="CJ784" s="114">
        <f t="shared" si="193"/>
        <v>20</v>
      </c>
    </row>
    <row r="785" spans="9:88" x14ac:dyDescent="0.25"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 s="114">
        <f t="shared" si="194"/>
        <v>5</v>
      </c>
      <c r="CB785" s="114">
        <f t="shared" si="192"/>
        <v>0</v>
      </c>
      <c r="CC785" s="114">
        <f t="shared" si="192"/>
        <v>0</v>
      </c>
      <c r="CD785" s="114">
        <f t="shared" si="192"/>
        <v>0</v>
      </c>
      <c r="CE785"/>
      <c r="CF785" s="114">
        <f t="shared" si="195"/>
        <v>97</v>
      </c>
      <c r="CG785" s="114">
        <f t="shared" si="193"/>
        <v>21</v>
      </c>
      <c r="CH785" s="114">
        <f t="shared" si="193"/>
        <v>22</v>
      </c>
      <c r="CI785" s="114">
        <f t="shared" si="193"/>
        <v>23</v>
      </c>
      <c r="CJ785" s="114">
        <f t="shared" si="193"/>
        <v>24</v>
      </c>
    </row>
    <row r="786" spans="9:88" x14ac:dyDescent="0.25"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 s="114">
        <f t="shared" si="194"/>
        <v>5</v>
      </c>
      <c r="CB786" s="114">
        <f t="shared" si="192"/>
        <v>0</v>
      </c>
      <c r="CC786" s="114">
        <f t="shared" si="192"/>
        <v>0</v>
      </c>
      <c r="CD786" s="114">
        <f t="shared" si="192"/>
        <v>0</v>
      </c>
      <c r="CE786"/>
      <c r="CF786" s="114">
        <f t="shared" si="195"/>
        <v>97</v>
      </c>
      <c r="CG786" s="114">
        <f t="shared" si="193"/>
        <v>25</v>
      </c>
      <c r="CH786" s="114">
        <f t="shared" si="193"/>
        <v>26</v>
      </c>
      <c r="CI786" s="114">
        <f t="shared" si="193"/>
        <v>27</v>
      </c>
      <c r="CJ786" s="114">
        <f t="shared" si="193"/>
        <v>28</v>
      </c>
    </row>
    <row r="787" spans="9:88" x14ac:dyDescent="0.25"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 s="114">
        <f t="shared" si="194"/>
        <v>5</v>
      </c>
      <c r="CB787" s="114">
        <f t="shared" si="192"/>
        <v>0</v>
      </c>
      <c r="CC787" s="114">
        <f t="shared" si="192"/>
        <v>0</v>
      </c>
      <c r="CD787" s="114">
        <f t="shared" si="192"/>
        <v>0</v>
      </c>
      <c r="CE787"/>
      <c r="CF787" s="114">
        <f t="shared" si="195"/>
        <v>97</v>
      </c>
      <c r="CG787" s="114">
        <f t="shared" si="193"/>
        <v>29</v>
      </c>
      <c r="CH787" s="114">
        <f t="shared" si="193"/>
        <v>30</v>
      </c>
      <c r="CI787" s="114">
        <f t="shared" si="193"/>
        <v>31</v>
      </c>
      <c r="CJ787" s="114">
        <f t="shared" si="193"/>
        <v>32</v>
      </c>
    </row>
    <row r="788" spans="9:88" x14ac:dyDescent="0.25"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 s="114">
        <f t="shared" si="194"/>
        <v>5</v>
      </c>
      <c r="CB788" s="114">
        <f t="shared" si="192"/>
        <v>0</v>
      </c>
      <c r="CC788" s="114">
        <f t="shared" si="192"/>
        <v>0</v>
      </c>
      <c r="CD788" s="114">
        <f t="shared" si="192"/>
        <v>0</v>
      </c>
      <c r="CE788"/>
      <c r="CF788" s="114">
        <f t="shared" si="195"/>
        <v>98</v>
      </c>
      <c r="CG788" s="114">
        <f t="shared" si="193"/>
        <v>1</v>
      </c>
      <c r="CH788" s="114">
        <f t="shared" si="193"/>
        <v>2</v>
      </c>
      <c r="CI788" s="114">
        <f t="shared" si="193"/>
        <v>3</v>
      </c>
      <c r="CJ788" s="114">
        <f t="shared" si="193"/>
        <v>4</v>
      </c>
    </row>
    <row r="789" spans="9:88" x14ac:dyDescent="0.25"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 s="114">
        <f t="shared" si="194"/>
        <v>5</v>
      </c>
      <c r="CB789" s="114">
        <f t="shared" si="192"/>
        <v>0</v>
      </c>
      <c r="CC789" s="114">
        <f t="shared" si="192"/>
        <v>0</v>
      </c>
      <c r="CD789" s="114">
        <f t="shared" si="192"/>
        <v>0</v>
      </c>
      <c r="CE789"/>
      <c r="CF789" s="114">
        <f t="shared" si="195"/>
        <v>98</v>
      </c>
      <c r="CG789" s="114">
        <f t="shared" ref="CG789:CJ804" si="196">CG781</f>
        <v>5</v>
      </c>
      <c r="CH789" s="114">
        <f t="shared" si="196"/>
        <v>6</v>
      </c>
      <c r="CI789" s="114">
        <f t="shared" si="196"/>
        <v>7</v>
      </c>
      <c r="CJ789" s="114">
        <f t="shared" si="196"/>
        <v>8</v>
      </c>
    </row>
    <row r="790" spans="9:88" x14ac:dyDescent="0.25"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 s="114">
        <f t="shared" si="194"/>
        <v>5</v>
      </c>
      <c r="CB790" s="114">
        <f t="shared" si="192"/>
        <v>0</v>
      </c>
      <c r="CC790" s="114">
        <f t="shared" si="192"/>
        <v>0</v>
      </c>
      <c r="CD790" s="114">
        <f t="shared" si="192"/>
        <v>0</v>
      </c>
      <c r="CE790"/>
      <c r="CF790" s="114">
        <f t="shared" si="195"/>
        <v>98</v>
      </c>
      <c r="CG790" s="114">
        <f t="shared" si="196"/>
        <v>9</v>
      </c>
      <c r="CH790" s="114">
        <f t="shared" si="196"/>
        <v>10</v>
      </c>
      <c r="CI790" s="114">
        <f t="shared" si="196"/>
        <v>11</v>
      </c>
      <c r="CJ790" s="114">
        <f t="shared" si="196"/>
        <v>12</v>
      </c>
    </row>
    <row r="791" spans="9:88" x14ac:dyDescent="0.25"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 s="114">
        <f t="shared" si="194"/>
        <v>5</v>
      </c>
      <c r="CB791" s="114">
        <f t="shared" si="192"/>
        <v>0</v>
      </c>
      <c r="CC791" s="114">
        <f t="shared" si="192"/>
        <v>0</v>
      </c>
      <c r="CD791" s="114">
        <f t="shared" si="192"/>
        <v>0</v>
      </c>
      <c r="CE791"/>
      <c r="CF791" s="114">
        <f t="shared" si="195"/>
        <v>98</v>
      </c>
      <c r="CG791" s="114">
        <f t="shared" si="196"/>
        <v>13</v>
      </c>
      <c r="CH791" s="114">
        <f t="shared" si="196"/>
        <v>14</v>
      </c>
      <c r="CI791" s="114">
        <f t="shared" si="196"/>
        <v>15</v>
      </c>
      <c r="CJ791" s="114">
        <f t="shared" si="196"/>
        <v>16</v>
      </c>
    </row>
    <row r="792" spans="9:88" x14ac:dyDescent="0.25"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 s="114">
        <f t="shared" si="194"/>
        <v>5</v>
      </c>
      <c r="CB792" s="114">
        <f t="shared" si="192"/>
        <v>0</v>
      </c>
      <c r="CC792" s="114">
        <f t="shared" si="192"/>
        <v>0</v>
      </c>
      <c r="CD792" s="114">
        <f t="shared" si="192"/>
        <v>0</v>
      </c>
      <c r="CE792"/>
      <c r="CF792" s="114">
        <f t="shared" si="195"/>
        <v>98</v>
      </c>
      <c r="CG792" s="114">
        <f t="shared" si="196"/>
        <v>17</v>
      </c>
      <c r="CH792" s="114">
        <f t="shared" si="196"/>
        <v>18</v>
      </c>
      <c r="CI792" s="114">
        <f t="shared" si="196"/>
        <v>19</v>
      </c>
      <c r="CJ792" s="114">
        <f t="shared" si="196"/>
        <v>20</v>
      </c>
    </row>
    <row r="793" spans="9:88" x14ac:dyDescent="0.25"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 s="114">
        <f t="shared" si="194"/>
        <v>5</v>
      </c>
      <c r="CB793" s="114">
        <f t="shared" si="192"/>
        <v>0</v>
      </c>
      <c r="CC793" s="114">
        <f t="shared" si="192"/>
        <v>0</v>
      </c>
      <c r="CD793" s="114">
        <f t="shared" si="192"/>
        <v>0</v>
      </c>
      <c r="CE793"/>
      <c r="CF793" s="114">
        <f t="shared" si="195"/>
        <v>98</v>
      </c>
      <c r="CG793" s="114">
        <f t="shared" si="196"/>
        <v>21</v>
      </c>
      <c r="CH793" s="114">
        <f t="shared" si="196"/>
        <v>22</v>
      </c>
      <c r="CI793" s="114">
        <f t="shared" si="196"/>
        <v>23</v>
      </c>
      <c r="CJ793" s="114">
        <f t="shared" si="196"/>
        <v>24</v>
      </c>
    </row>
    <row r="794" spans="9:88" x14ac:dyDescent="0.25"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 s="114">
        <f t="shared" si="194"/>
        <v>5</v>
      </c>
      <c r="CB794" s="114">
        <f t="shared" si="192"/>
        <v>0</v>
      </c>
      <c r="CC794" s="114">
        <f t="shared" si="192"/>
        <v>0</v>
      </c>
      <c r="CD794" s="114">
        <f t="shared" si="192"/>
        <v>0</v>
      </c>
      <c r="CE794"/>
      <c r="CF794" s="114">
        <f t="shared" si="195"/>
        <v>98</v>
      </c>
      <c r="CG794" s="114">
        <f t="shared" si="196"/>
        <v>25</v>
      </c>
      <c r="CH794" s="114">
        <f t="shared" si="196"/>
        <v>26</v>
      </c>
      <c r="CI794" s="114">
        <f t="shared" si="196"/>
        <v>27</v>
      </c>
      <c r="CJ794" s="114">
        <f t="shared" si="196"/>
        <v>28</v>
      </c>
    </row>
    <row r="795" spans="9:88" x14ac:dyDescent="0.25"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 s="114">
        <f t="shared" si="194"/>
        <v>5</v>
      </c>
      <c r="CB795" s="114">
        <f t="shared" si="192"/>
        <v>0</v>
      </c>
      <c r="CC795" s="114">
        <f t="shared" si="192"/>
        <v>0</v>
      </c>
      <c r="CD795" s="114">
        <f t="shared" si="192"/>
        <v>0</v>
      </c>
      <c r="CE795"/>
      <c r="CF795" s="114">
        <f t="shared" si="195"/>
        <v>98</v>
      </c>
      <c r="CG795" s="114">
        <f t="shared" si="196"/>
        <v>29</v>
      </c>
      <c r="CH795" s="114">
        <f t="shared" si="196"/>
        <v>30</v>
      </c>
      <c r="CI795" s="114">
        <f t="shared" si="196"/>
        <v>31</v>
      </c>
      <c r="CJ795" s="114">
        <f t="shared" si="196"/>
        <v>32</v>
      </c>
    </row>
    <row r="796" spans="9:88" x14ac:dyDescent="0.25"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 s="114">
        <f t="shared" si="194"/>
        <v>5</v>
      </c>
      <c r="CB796" s="114">
        <f t="shared" si="192"/>
        <v>0</v>
      </c>
      <c r="CC796" s="114">
        <f t="shared" si="192"/>
        <v>0</v>
      </c>
      <c r="CD796" s="114">
        <f t="shared" si="192"/>
        <v>0</v>
      </c>
      <c r="CE796"/>
      <c r="CF796" s="114">
        <f t="shared" si="195"/>
        <v>99</v>
      </c>
      <c r="CG796" s="114">
        <f t="shared" si="196"/>
        <v>1</v>
      </c>
      <c r="CH796" s="114">
        <f t="shared" si="196"/>
        <v>2</v>
      </c>
      <c r="CI796" s="114">
        <f t="shared" si="196"/>
        <v>3</v>
      </c>
      <c r="CJ796" s="114">
        <f t="shared" si="196"/>
        <v>4</v>
      </c>
    </row>
    <row r="797" spans="9:88" x14ac:dyDescent="0.25"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 s="114">
        <f t="shared" si="194"/>
        <v>5</v>
      </c>
      <c r="CB797" s="114">
        <f t="shared" si="192"/>
        <v>0</v>
      </c>
      <c r="CC797" s="114">
        <f t="shared" si="192"/>
        <v>0</v>
      </c>
      <c r="CD797" s="114">
        <f t="shared" si="192"/>
        <v>0</v>
      </c>
      <c r="CE797"/>
      <c r="CF797" s="114">
        <f t="shared" si="195"/>
        <v>99</v>
      </c>
      <c r="CG797" s="114">
        <f t="shared" si="196"/>
        <v>5</v>
      </c>
      <c r="CH797" s="114">
        <f t="shared" si="196"/>
        <v>6</v>
      </c>
      <c r="CI797" s="114">
        <f t="shared" si="196"/>
        <v>7</v>
      </c>
      <c r="CJ797" s="114">
        <f t="shared" si="196"/>
        <v>8</v>
      </c>
    </row>
    <row r="798" spans="9:88" x14ac:dyDescent="0.25"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 s="114">
        <f t="shared" si="194"/>
        <v>5</v>
      </c>
      <c r="CB798" s="114">
        <f t="shared" si="192"/>
        <v>0</v>
      </c>
      <c r="CC798" s="114">
        <f t="shared" si="192"/>
        <v>0</v>
      </c>
      <c r="CD798" s="114">
        <f t="shared" si="192"/>
        <v>0</v>
      </c>
      <c r="CE798"/>
      <c r="CF798" s="114">
        <f t="shared" si="195"/>
        <v>99</v>
      </c>
      <c r="CG798" s="114">
        <f t="shared" si="196"/>
        <v>9</v>
      </c>
      <c r="CH798" s="114">
        <f t="shared" si="196"/>
        <v>10</v>
      </c>
      <c r="CI798" s="114">
        <f t="shared" si="196"/>
        <v>11</v>
      </c>
      <c r="CJ798" s="114">
        <f t="shared" si="196"/>
        <v>12</v>
      </c>
    </row>
    <row r="799" spans="9:88" x14ac:dyDescent="0.25"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 s="114">
        <f t="shared" si="194"/>
        <v>5</v>
      </c>
      <c r="CB799" s="114">
        <f t="shared" si="192"/>
        <v>0</v>
      </c>
      <c r="CC799" s="114">
        <f t="shared" si="192"/>
        <v>0</v>
      </c>
      <c r="CD799" s="114">
        <f t="shared" si="192"/>
        <v>0</v>
      </c>
      <c r="CE799"/>
      <c r="CF799" s="114">
        <f t="shared" si="195"/>
        <v>99</v>
      </c>
      <c r="CG799" s="114">
        <f t="shared" si="196"/>
        <v>13</v>
      </c>
      <c r="CH799" s="114">
        <f t="shared" si="196"/>
        <v>14</v>
      </c>
      <c r="CI799" s="114">
        <f t="shared" si="196"/>
        <v>15</v>
      </c>
      <c r="CJ799" s="114">
        <f t="shared" si="196"/>
        <v>16</v>
      </c>
    </row>
    <row r="800" spans="9:88" x14ac:dyDescent="0.25"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 s="114">
        <f t="shared" si="194"/>
        <v>5</v>
      </c>
      <c r="CB800" s="114">
        <f t="shared" si="192"/>
        <v>0</v>
      </c>
      <c r="CC800" s="114">
        <f t="shared" si="192"/>
        <v>0</v>
      </c>
      <c r="CD800" s="114">
        <f t="shared" si="192"/>
        <v>0</v>
      </c>
      <c r="CE800"/>
      <c r="CF800" s="114">
        <f t="shared" si="195"/>
        <v>99</v>
      </c>
      <c r="CG800" s="114">
        <f t="shared" si="196"/>
        <v>17</v>
      </c>
      <c r="CH800" s="114">
        <f t="shared" si="196"/>
        <v>18</v>
      </c>
      <c r="CI800" s="114">
        <f t="shared" si="196"/>
        <v>19</v>
      </c>
      <c r="CJ800" s="114">
        <f t="shared" si="196"/>
        <v>20</v>
      </c>
    </row>
    <row r="801" spans="9:88" x14ac:dyDescent="0.25"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 s="114">
        <f t="shared" si="194"/>
        <v>5</v>
      </c>
      <c r="CB801" s="114">
        <f t="shared" si="192"/>
        <v>0</v>
      </c>
      <c r="CC801" s="114">
        <f t="shared" si="192"/>
        <v>0</v>
      </c>
      <c r="CD801" s="114">
        <f t="shared" si="192"/>
        <v>0</v>
      </c>
      <c r="CE801"/>
      <c r="CF801" s="114">
        <f t="shared" si="195"/>
        <v>99</v>
      </c>
      <c r="CG801" s="114">
        <f t="shared" si="196"/>
        <v>21</v>
      </c>
      <c r="CH801" s="114">
        <f t="shared" si="196"/>
        <v>22</v>
      </c>
      <c r="CI801" s="114">
        <f t="shared" si="196"/>
        <v>23</v>
      </c>
      <c r="CJ801" s="114">
        <f t="shared" si="196"/>
        <v>24</v>
      </c>
    </row>
    <row r="802" spans="9:88" x14ac:dyDescent="0.25"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 s="114">
        <f t="shared" si="194"/>
        <v>5</v>
      </c>
      <c r="CB802" s="114">
        <f t="shared" si="192"/>
        <v>0</v>
      </c>
      <c r="CC802" s="114">
        <f t="shared" si="192"/>
        <v>0</v>
      </c>
      <c r="CD802" s="114">
        <f t="shared" si="192"/>
        <v>0</v>
      </c>
      <c r="CE802"/>
      <c r="CF802" s="114">
        <f t="shared" si="195"/>
        <v>99</v>
      </c>
      <c r="CG802" s="114">
        <f t="shared" si="196"/>
        <v>25</v>
      </c>
      <c r="CH802" s="114">
        <f t="shared" si="196"/>
        <v>26</v>
      </c>
      <c r="CI802" s="114">
        <f t="shared" si="196"/>
        <v>27</v>
      </c>
      <c r="CJ802" s="114">
        <f t="shared" si="196"/>
        <v>28</v>
      </c>
    </row>
    <row r="803" spans="9:88" x14ac:dyDescent="0.25"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 s="114">
        <f t="shared" si="194"/>
        <v>5</v>
      </c>
      <c r="CB803" s="114">
        <f t="shared" si="192"/>
        <v>0</v>
      </c>
      <c r="CC803" s="114">
        <f t="shared" si="192"/>
        <v>0</v>
      </c>
      <c r="CD803" s="114">
        <f t="shared" si="192"/>
        <v>0</v>
      </c>
      <c r="CE803"/>
      <c r="CF803" s="114">
        <f t="shared" si="195"/>
        <v>99</v>
      </c>
      <c r="CG803" s="114">
        <f t="shared" si="196"/>
        <v>29</v>
      </c>
      <c r="CH803" s="114">
        <f t="shared" si="196"/>
        <v>30</v>
      </c>
      <c r="CI803" s="114">
        <f t="shared" si="196"/>
        <v>31</v>
      </c>
      <c r="CJ803" s="114">
        <f t="shared" si="196"/>
        <v>32</v>
      </c>
    </row>
    <row r="804" spans="9:88" x14ac:dyDescent="0.25"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 s="114">
        <f t="shared" si="194"/>
        <v>5</v>
      </c>
      <c r="CB804" s="114">
        <f t="shared" si="192"/>
        <v>0</v>
      </c>
      <c r="CC804" s="114">
        <f t="shared" si="192"/>
        <v>0</v>
      </c>
      <c r="CD804" s="114">
        <f t="shared" si="192"/>
        <v>0</v>
      </c>
      <c r="CE804"/>
      <c r="CF804" s="114">
        <f t="shared" si="195"/>
        <v>100</v>
      </c>
      <c r="CG804" s="114">
        <f t="shared" si="196"/>
        <v>1</v>
      </c>
      <c r="CH804" s="114">
        <f t="shared" si="196"/>
        <v>2</v>
      </c>
      <c r="CI804" s="114">
        <f t="shared" si="196"/>
        <v>3</v>
      </c>
      <c r="CJ804" s="114">
        <f t="shared" si="196"/>
        <v>4</v>
      </c>
    </row>
    <row r="805" spans="9:88" x14ac:dyDescent="0.25"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 s="114">
        <f t="shared" si="194"/>
        <v>5</v>
      </c>
      <c r="CB805" s="114">
        <f t="shared" si="192"/>
        <v>0</v>
      </c>
      <c r="CC805" s="114">
        <f t="shared" si="192"/>
        <v>0</v>
      </c>
      <c r="CD805" s="114">
        <f t="shared" si="192"/>
        <v>0</v>
      </c>
      <c r="CE805"/>
      <c r="CF805" s="114">
        <f t="shared" si="195"/>
        <v>100</v>
      </c>
      <c r="CG805" s="114">
        <f t="shared" ref="CG805:CJ820" si="197">CG797</f>
        <v>5</v>
      </c>
      <c r="CH805" s="114">
        <f t="shared" si="197"/>
        <v>6</v>
      </c>
      <c r="CI805" s="114">
        <f t="shared" si="197"/>
        <v>7</v>
      </c>
      <c r="CJ805" s="114">
        <f t="shared" si="197"/>
        <v>8</v>
      </c>
    </row>
    <row r="806" spans="9:88" x14ac:dyDescent="0.25"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 s="114">
        <f t="shared" si="194"/>
        <v>5</v>
      </c>
      <c r="CB806" s="114">
        <f t="shared" si="192"/>
        <v>0</v>
      </c>
      <c r="CC806" s="114">
        <f t="shared" si="192"/>
        <v>0</v>
      </c>
      <c r="CD806" s="114">
        <f t="shared" si="192"/>
        <v>0</v>
      </c>
      <c r="CE806"/>
      <c r="CF806" s="114">
        <f t="shared" si="195"/>
        <v>100</v>
      </c>
      <c r="CG806" s="114">
        <f t="shared" si="197"/>
        <v>9</v>
      </c>
      <c r="CH806" s="114">
        <f t="shared" si="197"/>
        <v>10</v>
      </c>
      <c r="CI806" s="114">
        <f t="shared" si="197"/>
        <v>11</v>
      </c>
      <c r="CJ806" s="114">
        <f t="shared" si="197"/>
        <v>12</v>
      </c>
    </row>
    <row r="807" spans="9:88" x14ac:dyDescent="0.25"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 s="114">
        <f t="shared" si="194"/>
        <v>5</v>
      </c>
      <c r="CB807" s="114">
        <f t="shared" si="192"/>
        <v>0</v>
      </c>
      <c r="CC807" s="114">
        <f t="shared" si="192"/>
        <v>0</v>
      </c>
      <c r="CD807" s="114">
        <f t="shared" si="192"/>
        <v>0</v>
      </c>
      <c r="CE807"/>
      <c r="CF807" s="114">
        <f t="shared" si="195"/>
        <v>100</v>
      </c>
      <c r="CG807" s="114">
        <f t="shared" si="197"/>
        <v>13</v>
      </c>
      <c r="CH807" s="114">
        <f t="shared" si="197"/>
        <v>14</v>
      </c>
      <c r="CI807" s="114">
        <f t="shared" si="197"/>
        <v>15</v>
      </c>
      <c r="CJ807" s="114">
        <f t="shared" si="197"/>
        <v>16</v>
      </c>
    </row>
    <row r="808" spans="9:88" x14ac:dyDescent="0.25"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 s="114">
        <f t="shared" si="194"/>
        <v>5</v>
      </c>
      <c r="CB808" s="114">
        <f t="shared" si="192"/>
        <v>0</v>
      </c>
      <c r="CC808" s="114">
        <f t="shared" si="192"/>
        <v>0</v>
      </c>
      <c r="CD808" s="114">
        <f t="shared" si="192"/>
        <v>0</v>
      </c>
      <c r="CE808"/>
      <c r="CF808" s="114">
        <f t="shared" si="195"/>
        <v>100</v>
      </c>
      <c r="CG808" s="114">
        <f t="shared" si="197"/>
        <v>17</v>
      </c>
      <c r="CH808" s="114">
        <f t="shared" si="197"/>
        <v>18</v>
      </c>
      <c r="CI808" s="114">
        <f t="shared" si="197"/>
        <v>19</v>
      </c>
      <c r="CJ808" s="114">
        <f t="shared" si="197"/>
        <v>20</v>
      </c>
    </row>
    <row r="809" spans="9:88" x14ac:dyDescent="0.25"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 s="114">
        <f t="shared" si="194"/>
        <v>5</v>
      </c>
      <c r="CB809" s="114">
        <f t="shared" si="192"/>
        <v>0</v>
      </c>
      <c r="CC809" s="114">
        <f t="shared" si="192"/>
        <v>0</v>
      </c>
      <c r="CD809" s="114">
        <f t="shared" si="192"/>
        <v>0</v>
      </c>
      <c r="CE809"/>
      <c r="CF809" s="114">
        <f t="shared" si="195"/>
        <v>100</v>
      </c>
      <c r="CG809" s="114">
        <f t="shared" si="197"/>
        <v>21</v>
      </c>
      <c r="CH809" s="114">
        <f t="shared" si="197"/>
        <v>22</v>
      </c>
      <c r="CI809" s="114">
        <f t="shared" si="197"/>
        <v>23</v>
      </c>
      <c r="CJ809" s="114">
        <f t="shared" si="197"/>
        <v>24</v>
      </c>
    </row>
    <row r="810" spans="9:88" x14ac:dyDescent="0.25"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 s="114">
        <f t="shared" si="194"/>
        <v>5</v>
      </c>
      <c r="CB810" s="114">
        <f t="shared" si="192"/>
        <v>0</v>
      </c>
      <c r="CC810" s="114">
        <f t="shared" si="192"/>
        <v>0</v>
      </c>
      <c r="CD810" s="114">
        <f t="shared" si="192"/>
        <v>0</v>
      </c>
      <c r="CE810"/>
      <c r="CF810" s="114">
        <f t="shared" si="195"/>
        <v>100</v>
      </c>
      <c r="CG810" s="114">
        <f t="shared" si="197"/>
        <v>25</v>
      </c>
      <c r="CH810" s="114">
        <f t="shared" si="197"/>
        <v>26</v>
      </c>
      <c r="CI810" s="114">
        <f t="shared" si="197"/>
        <v>27</v>
      </c>
      <c r="CJ810" s="114">
        <f t="shared" si="197"/>
        <v>28</v>
      </c>
    </row>
    <row r="811" spans="9:88" x14ac:dyDescent="0.25"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 s="114">
        <f t="shared" si="194"/>
        <v>5</v>
      </c>
      <c r="CB811" s="114">
        <f t="shared" si="192"/>
        <v>0</v>
      </c>
      <c r="CC811" s="114">
        <f t="shared" si="192"/>
        <v>0</v>
      </c>
      <c r="CD811" s="114">
        <f t="shared" si="192"/>
        <v>0</v>
      </c>
      <c r="CE811"/>
      <c r="CF811" s="114">
        <f t="shared" si="195"/>
        <v>100</v>
      </c>
      <c r="CG811" s="114">
        <f t="shared" si="197"/>
        <v>29</v>
      </c>
      <c r="CH811" s="114">
        <f t="shared" si="197"/>
        <v>30</v>
      </c>
      <c r="CI811" s="114">
        <f t="shared" si="197"/>
        <v>31</v>
      </c>
      <c r="CJ811" s="114">
        <f t="shared" si="197"/>
        <v>32</v>
      </c>
    </row>
    <row r="812" spans="9:88" x14ac:dyDescent="0.25"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 s="114">
        <f t="shared" si="194"/>
        <v>5</v>
      </c>
      <c r="CB812" s="114">
        <f t="shared" si="192"/>
        <v>0</v>
      </c>
      <c r="CC812" s="114">
        <f t="shared" si="192"/>
        <v>0</v>
      </c>
      <c r="CD812" s="114">
        <f t="shared" si="192"/>
        <v>0</v>
      </c>
      <c r="CE812"/>
      <c r="CF812" s="114">
        <f t="shared" si="195"/>
        <v>101</v>
      </c>
      <c r="CG812" s="114">
        <f t="shared" si="197"/>
        <v>1</v>
      </c>
      <c r="CH812" s="114">
        <f t="shared" si="197"/>
        <v>2</v>
      </c>
      <c r="CI812" s="114">
        <f t="shared" si="197"/>
        <v>3</v>
      </c>
      <c r="CJ812" s="114">
        <f t="shared" si="197"/>
        <v>4</v>
      </c>
    </row>
    <row r="813" spans="9:88" x14ac:dyDescent="0.25"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 s="114">
        <f t="shared" si="194"/>
        <v>5</v>
      </c>
      <c r="CB813" s="114">
        <f t="shared" si="192"/>
        <v>0</v>
      </c>
      <c r="CC813" s="114">
        <f t="shared" si="192"/>
        <v>0</v>
      </c>
      <c r="CD813" s="114">
        <f t="shared" si="192"/>
        <v>0</v>
      </c>
      <c r="CE813"/>
      <c r="CF813" s="114">
        <f t="shared" si="195"/>
        <v>101</v>
      </c>
      <c r="CG813" s="114">
        <f t="shared" si="197"/>
        <v>5</v>
      </c>
      <c r="CH813" s="114">
        <f t="shared" si="197"/>
        <v>6</v>
      </c>
      <c r="CI813" s="114">
        <f t="shared" si="197"/>
        <v>7</v>
      </c>
      <c r="CJ813" s="114">
        <f t="shared" si="197"/>
        <v>8</v>
      </c>
    </row>
    <row r="814" spans="9:88" x14ac:dyDescent="0.25"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 s="114">
        <f t="shared" si="194"/>
        <v>5</v>
      </c>
      <c r="CB814" s="114">
        <f t="shared" si="192"/>
        <v>0</v>
      </c>
      <c r="CC814" s="114">
        <f t="shared" si="192"/>
        <v>0</v>
      </c>
      <c r="CD814" s="114">
        <f t="shared" si="192"/>
        <v>0</v>
      </c>
      <c r="CE814"/>
      <c r="CF814" s="114">
        <f t="shared" si="195"/>
        <v>101</v>
      </c>
      <c r="CG814" s="114">
        <f t="shared" si="197"/>
        <v>9</v>
      </c>
      <c r="CH814" s="114">
        <f t="shared" si="197"/>
        <v>10</v>
      </c>
      <c r="CI814" s="114">
        <f t="shared" si="197"/>
        <v>11</v>
      </c>
      <c r="CJ814" s="114">
        <f t="shared" si="197"/>
        <v>12</v>
      </c>
    </row>
    <row r="815" spans="9:88" x14ac:dyDescent="0.25"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 s="114">
        <f t="shared" si="194"/>
        <v>5</v>
      </c>
      <c r="CB815" s="114">
        <f t="shared" si="192"/>
        <v>0</v>
      </c>
      <c r="CC815" s="114">
        <f t="shared" si="192"/>
        <v>0</v>
      </c>
      <c r="CD815" s="114">
        <f t="shared" si="192"/>
        <v>0</v>
      </c>
      <c r="CE815"/>
      <c r="CF815" s="114">
        <f t="shared" si="195"/>
        <v>101</v>
      </c>
      <c r="CG815" s="114">
        <f t="shared" si="197"/>
        <v>13</v>
      </c>
      <c r="CH815" s="114">
        <f t="shared" si="197"/>
        <v>14</v>
      </c>
      <c r="CI815" s="114">
        <f t="shared" si="197"/>
        <v>15</v>
      </c>
      <c r="CJ815" s="114">
        <f t="shared" si="197"/>
        <v>16</v>
      </c>
    </row>
    <row r="816" spans="9:88" x14ac:dyDescent="0.25"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 s="114">
        <f t="shared" si="194"/>
        <v>5</v>
      </c>
      <c r="CB816" s="114">
        <f t="shared" si="192"/>
        <v>0</v>
      </c>
      <c r="CC816" s="114">
        <f t="shared" si="192"/>
        <v>0</v>
      </c>
      <c r="CD816" s="114">
        <f t="shared" si="192"/>
        <v>0</v>
      </c>
      <c r="CE816"/>
      <c r="CF816" s="114">
        <f t="shared" si="195"/>
        <v>101</v>
      </c>
      <c r="CG816" s="114">
        <f t="shared" si="197"/>
        <v>17</v>
      </c>
      <c r="CH816" s="114">
        <f t="shared" si="197"/>
        <v>18</v>
      </c>
      <c r="CI816" s="114">
        <f t="shared" si="197"/>
        <v>19</v>
      </c>
      <c r="CJ816" s="114">
        <f t="shared" si="197"/>
        <v>20</v>
      </c>
    </row>
    <row r="817" spans="9:88" x14ac:dyDescent="0.25"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 s="114">
        <f t="shared" si="194"/>
        <v>5</v>
      </c>
      <c r="CB817" s="114">
        <f t="shared" si="192"/>
        <v>0</v>
      </c>
      <c r="CC817" s="114">
        <f t="shared" si="192"/>
        <v>0</v>
      </c>
      <c r="CD817" s="114">
        <f t="shared" si="192"/>
        <v>0</v>
      </c>
      <c r="CE817"/>
      <c r="CF817" s="114">
        <f t="shared" si="195"/>
        <v>101</v>
      </c>
      <c r="CG817" s="114">
        <f t="shared" si="197"/>
        <v>21</v>
      </c>
      <c r="CH817" s="114">
        <f t="shared" si="197"/>
        <v>22</v>
      </c>
      <c r="CI817" s="114">
        <f t="shared" si="197"/>
        <v>23</v>
      </c>
      <c r="CJ817" s="114">
        <f t="shared" si="197"/>
        <v>24</v>
      </c>
    </row>
    <row r="818" spans="9:88" x14ac:dyDescent="0.25"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 s="114">
        <f t="shared" si="194"/>
        <v>5</v>
      </c>
      <c r="CB818" s="114">
        <f t="shared" si="192"/>
        <v>0</v>
      </c>
      <c r="CC818" s="114">
        <f t="shared" si="192"/>
        <v>0</v>
      </c>
      <c r="CD818" s="114">
        <f t="shared" si="192"/>
        <v>0</v>
      </c>
      <c r="CE818"/>
      <c r="CF818" s="114">
        <f t="shared" si="195"/>
        <v>101</v>
      </c>
      <c r="CG818" s="114">
        <f t="shared" si="197"/>
        <v>25</v>
      </c>
      <c r="CH818" s="114">
        <f t="shared" si="197"/>
        <v>26</v>
      </c>
      <c r="CI818" s="114">
        <f t="shared" si="197"/>
        <v>27</v>
      </c>
      <c r="CJ818" s="114">
        <f t="shared" si="197"/>
        <v>28</v>
      </c>
    </row>
    <row r="819" spans="9:88" x14ac:dyDescent="0.25"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 s="114">
        <f t="shared" si="194"/>
        <v>5</v>
      </c>
      <c r="CB819" s="114">
        <f t="shared" si="192"/>
        <v>0</v>
      </c>
      <c r="CC819" s="114">
        <f t="shared" si="192"/>
        <v>0</v>
      </c>
      <c r="CD819" s="114">
        <f t="shared" si="192"/>
        <v>0</v>
      </c>
      <c r="CE819"/>
      <c r="CF819" s="114">
        <f t="shared" si="195"/>
        <v>101</v>
      </c>
      <c r="CG819" s="114">
        <f t="shared" si="197"/>
        <v>29</v>
      </c>
      <c r="CH819" s="114">
        <f t="shared" si="197"/>
        <v>30</v>
      </c>
      <c r="CI819" s="114">
        <f t="shared" si="197"/>
        <v>31</v>
      </c>
      <c r="CJ819" s="114">
        <f t="shared" si="197"/>
        <v>32</v>
      </c>
    </row>
    <row r="820" spans="9:88" x14ac:dyDescent="0.25"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 s="114">
        <f t="shared" si="194"/>
        <v>5</v>
      </c>
      <c r="CB820" s="114">
        <f t="shared" si="192"/>
        <v>0</v>
      </c>
      <c r="CC820" s="114">
        <f t="shared" si="192"/>
        <v>0</v>
      </c>
      <c r="CD820" s="114">
        <f t="shared" si="192"/>
        <v>0</v>
      </c>
      <c r="CE820"/>
      <c r="CF820" s="114">
        <f t="shared" si="195"/>
        <v>102</v>
      </c>
      <c r="CG820" s="114">
        <f t="shared" si="197"/>
        <v>1</v>
      </c>
      <c r="CH820" s="114">
        <f t="shared" si="197"/>
        <v>2</v>
      </c>
      <c r="CI820" s="114">
        <f t="shared" si="197"/>
        <v>3</v>
      </c>
      <c r="CJ820" s="114">
        <f t="shared" si="197"/>
        <v>4</v>
      </c>
    </row>
    <row r="821" spans="9:88" x14ac:dyDescent="0.25"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 s="114">
        <f t="shared" si="194"/>
        <v>5</v>
      </c>
      <c r="CB821" s="114">
        <f t="shared" si="192"/>
        <v>0</v>
      </c>
      <c r="CC821" s="114">
        <f t="shared" si="192"/>
        <v>0</v>
      </c>
      <c r="CD821" s="114">
        <f t="shared" si="192"/>
        <v>0</v>
      </c>
      <c r="CE821"/>
      <c r="CF821" s="114">
        <f t="shared" si="195"/>
        <v>102</v>
      </c>
      <c r="CG821" s="114">
        <f t="shared" ref="CG821:CJ836" si="198">CG813</f>
        <v>5</v>
      </c>
      <c r="CH821" s="114">
        <f t="shared" si="198"/>
        <v>6</v>
      </c>
      <c r="CI821" s="114">
        <f t="shared" si="198"/>
        <v>7</v>
      </c>
      <c r="CJ821" s="114">
        <f t="shared" si="198"/>
        <v>8</v>
      </c>
    </row>
    <row r="822" spans="9:88" x14ac:dyDescent="0.25"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 s="114">
        <f t="shared" si="194"/>
        <v>5</v>
      </c>
      <c r="CB822" s="114">
        <f t="shared" si="192"/>
        <v>0</v>
      </c>
      <c r="CC822" s="114">
        <f t="shared" si="192"/>
        <v>0</v>
      </c>
      <c r="CD822" s="114">
        <f t="shared" si="192"/>
        <v>0</v>
      </c>
      <c r="CE822"/>
      <c r="CF822" s="114">
        <f t="shared" si="195"/>
        <v>102</v>
      </c>
      <c r="CG822" s="114">
        <f t="shared" si="198"/>
        <v>9</v>
      </c>
      <c r="CH822" s="114">
        <f t="shared" si="198"/>
        <v>10</v>
      </c>
      <c r="CI822" s="114">
        <f t="shared" si="198"/>
        <v>11</v>
      </c>
      <c r="CJ822" s="114">
        <f t="shared" si="198"/>
        <v>12</v>
      </c>
    </row>
    <row r="823" spans="9:88" x14ac:dyDescent="0.25"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 s="114">
        <f t="shared" si="194"/>
        <v>5</v>
      </c>
      <c r="CB823" s="114">
        <f t="shared" si="192"/>
        <v>0</v>
      </c>
      <c r="CC823" s="114">
        <f t="shared" si="192"/>
        <v>0</v>
      </c>
      <c r="CD823" s="114">
        <f t="shared" si="192"/>
        <v>0</v>
      </c>
      <c r="CE823"/>
      <c r="CF823" s="114">
        <f t="shared" si="195"/>
        <v>102</v>
      </c>
      <c r="CG823" s="114">
        <f t="shared" si="198"/>
        <v>13</v>
      </c>
      <c r="CH823" s="114">
        <f t="shared" si="198"/>
        <v>14</v>
      </c>
      <c r="CI823" s="114">
        <f t="shared" si="198"/>
        <v>15</v>
      </c>
      <c r="CJ823" s="114">
        <f t="shared" si="198"/>
        <v>16</v>
      </c>
    </row>
    <row r="824" spans="9:88" x14ac:dyDescent="0.25"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 s="114">
        <f t="shared" si="194"/>
        <v>5</v>
      </c>
      <c r="CB824" s="114">
        <f t="shared" si="192"/>
        <v>0</v>
      </c>
      <c r="CC824" s="114">
        <f t="shared" si="192"/>
        <v>0</v>
      </c>
      <c r="CD824" s="114">
        <f t="shared" si="192"/>
        <v>0</v>
      </c>
      <c r="CE824"/>
      <c r="CF824" s="114">
        <f t="shared" si="195"/>
        <v>102</v>
      </c>
      <c r="CG824" s="114">
        <f t="shared" si="198"/>
        <v>17</v>
      </c>
      <c r="CH824" s="114">
        <f t="shared" si="198"/>
        <v>18</v>
      </c>
      <c r="CI824" s="114">
        <f t="shared" si="198"/>
        <v>19</v>
      </c>
      <c r="CJ824" s="114">
        <f t="shared" si="198"/>
        <v>20</v>
      </c>
    </row>
    <row r="825" spans="9:88" x14ac:dyDescent="0.25"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 s="114">
        <f t="shared" si="194"/>
        <v>5</v>
      </c>
      <c r="CB825" s="114">
        <f t="shared" si="192"/>
        <v>0</v>
      </c>
      <c r="CC825" s="114">
        <f t="shared" si="192"/>
        <v>0</v>
      </c>
      <c r="CD825" s="114">
        <f t="shared" si="192"/>
        <v>0</v>
      </c>
      <c r="CE825"/>
      <c r="CF825" s="114">
        <f t="shared" si="195"/>
        <v>102</v>
      </c>
      <c r="CG825" s="114">
        <f t="shared" si="198"/>
        <v>21</v>
      </c>
      <c r="CH825" s="114">
        <f t="shared" si="198"/>
        <v>22</v>
      </c>
      <c r="CI825" s="114">
        <f t="shared" si="198"/>
        <v>23</v>
      </c>
      <c r="CJ825" s="114">
        <f t="shared" si="198"/>
        <v>24</v>
      </c>
    </row>
    <row r="826" spans="9:88" x14ac:dyDescent="0.25"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 s="114">
        <f t="shared" si="194"/>
        <v>5</v>
      </c>
      <c r="CB826" s="114">
        <f t="shared" si="192"/>
        <v>0</v>
      </c>
      <c r="CC826" s="114">
        <f t="shared" si="192"/>
        <v>0</v>
      </c>
      <c r="CD826" s="114">
        <f t="shared" si="192"/>
        <v>0</v>
      </c>
      <c r="CE826"/>
      <c r="CF826" s="114">
        <f t="shared" si="195"/>
        <v>102</v>
      </c>
      <c r="CG826" s="114">
        <f t="shared" si="198"/>
        <v>25</v>
      </c>
      <c r="CH826" s="114">
        <f t="shared" si="198"/>
        <v>26</v>
      </c>
      <c r="CI826" s="114">
        <f t="shared" si="198"/>
        <v>27</v>
      </c>
      <c r="CJ826" s="114">
        <f t="shared" si="198"/>
        <v>28</v>
      </c>
    </row>
    <row r="827" spans="9:88" x14ac:dyDescent="0.25"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 s="114">
        <f t="shared" si="194"/>
        <v>5</v>
      </c>
      <c r="CB827" s="114">
        <f t="shared" si="192"/>
        <v>0</v>
      </c>
      <c r="CC827" s="114">
        <f t="shared" si="192"/>
        <v>0</v>
      </c>
      <c r="CD827" s="114">
        <f t="shared" si="192"/>
        <v>0</v>
      </c>
      <c r="CE827"/>
      <c r="CF827" s="114">
        <f t="shared" si="195"/>
        <v>102</v>
      </c>
      <c r="CG827" s="114">
        <f t="shared" si="198"/>
        <v>29</v>
      </c>
      <c r="CH827" s="114">
        <f t="shared" si="198"/>
        <v>30</v>
      </c>
      <c r="CI827" s="114">
        <f t="shared" si="198"/>
        <v>31</v>
      </c>
      <c r="CJ827" s="114">
        <f t="shared" si="198"/>
        <v>32</v>
      </c>
    </row>
    <row r="828" spans="9:88" x14ac:dyDescent="0.25"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 s="114">
        <f t="shared" si="194"/>
        <v>5</v>
      </c>
      <c r="CB828" s="114">
        <f t="shared" ref="CB828:CD843" si="199">INDEX($AS$11:$BX$120,$CF828,CG828)</f>
        <v>0</v>
      </c>
      <c r="CC828" s="114">
        <f t="shared" si="199"/>
        <v>0</v>
      </c>
      <c r="CD828" s="114">
        <f t="shared" si="199"/>
        <v>0</v>
      </c>
      <c r="CE828"/>
      <c r="CF828" s="114">
        <f t="shared" si="195"/>
        <v>103</v>
      </c>
      <c r="CG828" s="114">
        <f t="shared" si="198"/>
        <v>1</v>
      </c>
      <c r="CH828" s="114">
        <f t="shared" si="198"/>
        <v>2</v>
      </c>
      <c r="CI828" s="114">
        <f t="shared" si="198"/>
        <v>3</v>
      </c>
      <c r="CJ828" s="114">
        <f t="shared" si="198"/>
        <v>4</v>
      </c>
    </row>
    <row r="829" spans="9:88" x14ac:dyDescent="0.25"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 s="114">
        <f t="shared" si="194"/>
        <v>5</v>
      </c>
      <c r="CB829" s="114">
        <f t="shared" si="199"/>
        <v>0</v>
      </c>
      <c r="CC829" s="114">
        <f t="shared" si="199"/>
        <v>0</v>
      </c>
      <c r="CD829" s="114">
        <f t="shared" si="199"/>
        <v>0</v>
      </c>
      <c r="CE829"/>
      <c r="CF829" s="114">
        <f t="shared" si="195"/>
        <v>103</v>
      </c>
      <c r="CG829" s="114">
        <f t="shared" si="198"/>
        <v>5</v>
      </c>
      <c r="CH829" s="114">
        <f t="shared" si="198"/>
        <v>6</v>
      </c>
      <c r="CI829" s="114">
        <f t="shared" si="198"/>
        <v>7</v>
      </c>
      <c r="CJ829" s="114">
        <f t="shared" si="198"/>
        <v>8</v>
      </c>
    </row>
    <row r="830" spans="9:88" x14ac:dyDescent="0.25"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 s="114">
        <f t="shared" si="194"/>
        <v>5</v>
      </c>
      <c r="CB830" s="114">
        <f t="shared" si="199"/>
        <v>0</v>
      </c>
      <c r="CC830" s="114">
        <f t="shared" si="199"/>
        <v>0</v>
      </c>
      <c r="CD830" s="114">
        <f t="shared" si="199"/>
        <v>0</v>
      </c>
      <c r="CE830"/>
      <c r="CF830" s="114">
        <f t="shared" si="195"/>
        <v>103</v>
      </c>
      <c r="CG830" s="114">
        <f t="shared" si="198"/>
        <v>9</v>
      </c>
      <c r="CH830" s="114">
        <f t="shared" si="198"/>
        <v>10</v>
      </c>
      <c r="CI830" s="114">
        <f t="shared" si="198"/>
        <v>11</v>
      </c>
      <c r="CJ830" s="114">
        <f t="shared" si="198"/>
        <v>12</v>
      </c>
    </row>
    <row r="831" spans="9:88" x14ac:dyDescent="0.25"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 s="114">
        <f t="shared" si="194"/>
        <v>5</v>
      </c>
      <c r="CB831" s="114">
        <f t="shared" si="199"/>
        <v>0</v>
      </c>
      <c r="CC831" s="114">
        <f t="shared" si="199"/>
        <v>0</v>
      </c>
      <c r="CD831" s="114">
        <f t="shared" si="199"/>
        <v>0</v>
      </c>
      <c r="CE831"/>
      <c r="CF831" s="114">
        <f t="shared" si="195"/>
        <v>103</v>
      </c>
      <c r="CG831" s="114">
        <f t="shared" si="198"/>
        <v>13</v>
      </c>
      <c r="CH831" s="114">
        <f t="shared" si="198"/>
        <v>14</v>
      </c>
      <c r="CI831" s="114">
        <f t="shared" si="198"/>
        <v>15</v>
      </c>
      <c r="CJ831" s="114">
        <f t="shared" si="198"/>
        <v>16</v>
      </c>
    </row>
    <row r="832" spans="9:88" x14ac:dyDescent="0.25"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 s="114">
        <f t="shared" si="194"/>
        <v>5</v>
      </c>
      <c r="CB832" s="114">
        <f t="shared" si="199"/>
        <v>0</v>
      </c>
      <c r="CC832" s="114">
        <f t="shared" si="199"/>
        <v>0</v>
      </c>
      <c r="CD832" s="114">
        <f t="shared" si="199"/>
        <v>0</v>
      </c>
      <c r="CE832"/>
      <c r="CF832" s="114">
        <f t="shared" si="195"/>
        <v>103</v>
      </c>
      <c r="CG832" s="114">
        <f t="shared" si="198"/>
        <v>17</v>
      </c>
      <c r="CH832" s="114">
        <f t="shared" si="198"/>
        <v>18</v>
      </c>
      <c r="CI832" s="114">
        <f t="shared" si="198"/>
        <v>19</v>
      </c>
      <c r="CJ832" s="114">
        <f t="shared" si="198"/>
        <v>20</v>
      </c>
    </row>
    <row r="833" spans="9:88" x14ac:dyDescent="0.25"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 s="114">
        <f t="shared" si="194"/>
        <v>5</v>
      </c>
      <c r="CB833" s="114">
        <f t="shared" si="199"/>
        <v>0</v>
      </c>
      <c r="CC833" s="114">
        <f t="shared" si="199"/>
        <v>0</v>
      </c>
      <c r="CD833" s="114">
        <f t="shared" si="199"/>
        <v>0</v>
      </c>
      <c r="CE833"/>
      <c r="CF833" s="114">
        <f t="shared" si="195"/>
        <v>103</v>
      </c>
      <c r="CG833" s="114">
        <f t="shared" si="198"/>
        <v>21</v>
      </c>
      <c r="CH833" s="114">
        <f t="shared" si="198"/>
        <v>22</v>
      </c>
      <c r="CI833" s="114">
        <f t="shared" si="198"/>
        <v>23</v>
      </c>
      <c r="CJ833" s="114">
        <f t="shared" si="198"/>
        <v>24</v>
      </c>
    </row>
    <row r="834" spans="9:88" x14ac:dyDescent="0.25"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 s="114">
        <f t="shared" si="194"/>
        <v>5</v>
      </c>
      <c r="CB834" s="114">
        <f t="shared" si="199"/>
        <v>0</v>
      </c>
      <c r="CC834" s="114">
        <f t="shared" si="199"/>
        <v>0</v>
      </c>
      <c r="CD834" s="114">
        <f t="shared" si="199"/>
        <v>0</v>
      </c>
      <c r="CE834"/>
      <c r="CF834" s="114">
        <f t="shared" si="195"/>
        <v>103</v>
      </c>
      <c r="CG834" s="114">
        <f t="shared" si="198"/>
        <v>25</v>
      </c>
      <c r="CH834" s="114">
        <f t="shared" si="198"/>
        <v>26</v>
      </c>
      <c r="CI834" s="114">
        <f t="shared" si="198"/>
        <v>27</v>
      </c>
      <c r="CJ834" s="114">
        <f t="shared" si="198"/>
        <v>28</v>
      </c>
    </row>
    <row r="835" spans="9:88" x14ac:dyDescent="0.25"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 s="114">
        <f t="shared" si="194"/>
        <v>5</v>
      </c>
      <c r="CB835" s="114">
        <f t="shared" si="199"/>
        <v>0</v>
      </c>
      <c r="CC835" s="114">
        <f t="shared" si="199"/>
        <v>0</v>
      </c>
      <c r="CD835" s="114">
        <f t="shared" si="199"/>
        <v>0</v>
      </c>
      <c r="CE835"/>
      <c r="CF835" s="114">
        <f t="shared" si="195"/>
        <v>103</v>
      </c>
      <c r="CG835" s="114">
        <f t="shared" si="198"/>
        <v>29</v>
      </c>
      <c r="CH835" s="114">
        <f t="shared" si="198"/>
        <v>30</v>
      </c>
      <c r="CI835" s="114">
        <f t="shared" si="198"/>
        <v>31</v>
      </c>
      <c r="CJ835" s="114">
        <f t="shared" si="198"/>
        <v>32</v>
      </c>
    </row>
    <row r="836" spans="9:88" x14ac:dyDescent="0.25"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 s="114">
        <f t="shared" si="194"/>
        <v>5</v>
      </c>
      <c r="CB836" s="114">
        <f t="shared" si="199"/>
        <v>0</v>
      </c>
      <c r="CC836" s="114">
        <f t="shared" si="199"/>
        <v>0</v>
      </c>
      <c r="CD836" s="114">
        <f t="shared" si="199"/>
        <v>0</v>
      </c>
      <c r="CE836"/>
      <c r="CF836" s="114">
        <f t="shared" si="195"/>
        <v>104</v>
      </c>
      <c r="CG836" s="114">
        <f t="shared" si="198"/>
        <v>1</v>
      </c>
      <c r="CH836" s="114">
        <f t="shared" si="198"/>
        <v>2</v>
      </c>
      <c r="CI836" s="114">
        <f t="shared" si="198"/>
        <v>3</v>
      </c>
      <c r="CJ836" s="114">
        <f t="shared" si="198"/>
        <v>4</v>
      </c>
    </row>
    <row r="837" spans="9:88" x14ac:dyDescent="0.25"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 s="114">
        <f t="shared" si="194"/>
        <v>5</v>
      </c>
      <c r="CB837" s="114">
        <f t="shared" si="199"/>
        <v>0</v>
      </c>
      <c r="CC837" s="114">
        <f t="shared" si="199"/>
        <v>0</v>
      </c>
      <c r="CD837" s="114">
        <f t="shared" si="199"/>
        <v>0</v>
      </c>
      <c r="CE837"/>
      <c r="CF837" s="114">
        <f t="shared" si="195"/>
        <v>104</v>
      </c>
      <c r="CG837" s="114">
        <f t="shared" ref="CG837:CJ852" si="200">CG829</f>
        <v>5</v>
      </c>
      <c r="CH837" s="114">
        <f t="shared" si="200"/>
        <v>6</v>
      </c>
      <c r="CI837" s="114">
        <f t="shared" si="200"/>
        <v>7</v>
      </c>
      <c r="CJ837" s="114">
        <f t="shared" si="200"/>
        <v>8</v>
      </c>
    </row>
    <row r="838" spans="9:88" x14ac:dyDescent="0.25"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 s="114">
        <f t="shared" si="194"/>
        <v>5</v>
      </c>
      <c r="CB838" s="114">
        <f t="shared" si="199"/>
        <v>0</v>
      </c>
      <c r="CC838" s="114">
        <f t="shared" si="199"/>
        <v>0</v>
      </c>
      <c r="CD838" s="114">
        <f t="shared" si="199"/>
        <v>0</v>
      </c>
      <c r="CE838"/>
      <c r="CF838" s="114">
        <f t="shared" si="195"/>
        <v>104</v>
      </c>
      <c r="CG838" s="114">
        <f t="shared" si="200"/>
        <v>9</v>
      </c>
      <c r="CH838" s="114">
        <f t="shared" si="200"/>
        <v>10</v>
      </c>
      <c r="CI838" s="114">
        <f t="shared" si="200"/>
        <v>11</v>
      </c>
      <c r="CJ838" s="114">
        <f t="shared" si="200"/>
        <v>12</v>
      </c>
    </row>
    <row r="839" spans="9:88" x14ac:dyDescent="0.25"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 s="114">
        <f t="shared" si="194"/>
        <v>5</v>
      </c>
      <c r="CB839" s="114">
        <f t="shared" si="199"/>
        <v>0</v>
      </c>
      <c r="CC839" s="114">
        <f t="shared" si="199"/>
        <v>0</v>
      </c>
      <c r="CD839" s="114">
        <f t="shared" si="199"/>
        <v>0</v>
      </c>
      <c r="CE839"/>
      <c r="CF839" s="114">
        <f t="shared" si="195"/>
        <v>104</v>
      </c>
      <c r="CG839" s="114">
        <f t="shared" si="200"/>
        <v>13</v>
      </c>
      <c r="CH839" s="114">
        <f t="shared" si="200"/>
        <v>14</v>
      </c>
      <c r="CI839" s="114">
        <f t="shared" si="200"/>
        <v>15</v>
      </c>
      <c r="CJ839" s="114">
        <f t="shared" si="200"/>
        <v>16</v>
      </c>
    </row>
    <row r="840" spans="9:88" x14ac:dyDescent="0.25"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 s="114">
        <f t="shared" si="194"/>
        <v>5</v>
      </c>
      <c r="CB840" s="114">
        <f t="shared" si="199"/>
        <v>0</v>
      </c>
      <c r="CC840" s="114">
        <f t="shared" si="199"/>
        <v>0</v>
      </c>
      <c r="CD840" s="114">
        <f t="shared" si="199"/>
        <v>0</v>
      </c>
      <c r="CE840"/>
      <c r="CF840" s="114">
        <f t="shared" si="195"/>
        <v>104</v>
      </c>
      <c r="CG840" s="114">
        <f t="shared" si="200"/>
        <v>17</v>
      </c>
      <c r="CH840" s="114">
        <f t="shared" si="200"/>
        <v>18</v>
      </c>
      <c r="CI840" s="114">
        <f t="shared" si="200"/>
        <v>19</v>
      </c>
      <c r="CJ840" s="114">
        <f t="shared" si="200"/>
        <v>20</v>
      </c>
    </row>
    <row r="841" spans="9:88" x14ac:dyDescent="0.25"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 s="114">
        <f t="shared" si="194"/>
        <v>5</v>
      </c>
      <c r="CB841" s="114">
        <f t="shared" si="199"/>
        <v>0</v>
      </c>
      <c r="CC841" s="114">
        <f t="shared" si="199"/>
        <v>0</v>
      </c>
      <c r="CD841" s="114">
        <f t="shared" si="199"/>
        <v>0</v>
      </c>
      <c r="CE841"/>
      <c r="CF841" s="114">
        <f t="shared" si="195"/>
        <v>104</v>
      </c>
      <c r="CG841" s="114">
        <f t="shared" si="200"/>
        <v>21</v>
      </c>
      <c r="CH841" s="114">
        <f t="shared" si="200"/>
        <v>22</v>
      </c>
      <c r="CI841" s="114">
        <f t="shared" si="200"/>
        <v>23</v>
      </c>
      <c r="CJ841" s="114">
        <f t="shared" si="200"/>
        <v>24</v>
      </c>
    </row>
    <row r="842" spans="9:88" x14ac:dyDescent="0.25"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 s="114">
        <f t="shared" si="194"/>
        <v>5</v>
      </c>
      <c r="CB842" s="114">
        <f t="shared" si="199"/>
        <v>0</v>
      </c>
      <c r="CC842" s="114">
        <f t="shared" si="199"/>
        <v>0</v>
      </c>
      <c r="CD842" s="114">
        <f t="shared" si="199"/>
        <v>0</v>
      </c>
      <c r="CE842"/>
      <c r="CF842" s="114">
        <f t="shared" si="195"/>
        <v>104</v>
      </c>
      <c r="CG842" s="114">
        <f t="shared" si="200"/>
        <v>25</v>
      </c>
      <c r="CH842" s="114">
        <f t="shared" si="200"/>
        <v>26</v>
      </c>
      <c r="CI842" s="114">
        <f t="shared" si="200"/>
        <v>27</v>
      </c>
      <c r="CJ842" s="114">
        <f t="shared" si="200"/>
        <v>28</v>
      </c>
    </row>
    <row r="843" spans="9:88" x14ac:dyDescent="0.25"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 s="114">
        <f t="shared" si="194"/>
        <v>5</v>
      </c>
      <c r="CB843" s="114">
        <f t="shared" si="199"/>
        <v>0</v>
      </c>
      <c r="CC843" s="114">
        <f t="shared" si="199"/>
        <v>0</v>
      </c>
      <c r="CD843" s="114">
        <f t="shared" si="199"/>
        <v>0</v>
      </c>
      <c r="CE843"/>
      <c r="CF843" s="114">
        <f t="shared" si="195"/>
        <v>104</v>
      </c>
      <c r="CG843" s="114">
        <f t="shared" si="200"/>
        <v>29</v>
      </c>
      <c r="CH843" s="114">
        <f t="shared" si="200"/>
        <v>30</v>
      </c>
      <c r="CI843" s="114">
        <f t="shared" si="200"/>
        <v>31</v>
      </c>
      <c r="CJ843" s="114">
        <f t="shared" si="200"/>
        <v>32</v>
      </c>
    </row>
    <row r="844" spans="9:88" x14ac:dyDescent="0.25"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 s="114">
        <f t="shared" si="194"/>
        <v>5</v>
      </c>
      <c r="CB844" s="114">
        <f t="shared" ref="CB844:CD868" si="201">INDEX($AS$11:$BX$120,$CF844,CG844)</f>
        <v>0</v>
      </c>
      <c r="CC844" s="114">
        <f t="shared" si="201"/>
        <v>0</v>
      </c>
      <c r="CD844" s="114">
        <f t="shared" si="201"/>
        <v>0</v>
      </c>
      <c r="CE844"/>
      <c r="CF844" s="114">
        <f t="shared" si="195"/>
        <v>105</v>
      </c>
      <c r="CG844" s="114">
        <f t="shared" si="200"/>
        <v>1</v>
      </c>
      <c r="CH844" s="114">
        <f t="shared" si="200"/>
        <v>2</v>
      </c>
      <c r="CI844" s="114">
        <f t="shared" si="200"/>
        <v>3</v>
      </c>
      <c r="CJ844" s="114">
        <f t="shared" si="200"/>
        <v>4</v>
      </c>
    </row>
    <row r="845" spans="9:88" x14ac:dyDescent="0.25"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 s="114">
        <f t="shared" ref="CA845:CA891" si="202">INDEX($AS$11:$BX$120,$CF845,CJ845)</f>
        <v>5</v>
      </c>
      <c r="CB845" s="114">
        <f t="shared" si="201"/>
        <v>0</v>
      </c>
      <c r="CC845" s="114">
        <f t="shared" si="201"/>
        <v>0</v>
      </c>
      <c r="CD845" s="114">
        <f t="shared" si="201"/>
        <v>0</v>
      </c>
      <c r="CE845"/>
      <c r="CF845" s="114">
        <f t="shared" ref="CF845:CF891" si="203">CF765+10</f>
        <v>105</v>
      </c>
      <c r="CG845" s="114">
        <f t="shared" si="200"/>
        <v>5</v>
      </c>
      <c r="CH845" s="114">
        <f t="shared" si="200"/>
        <v>6</v>
      </c>
      <c r="CI845" s="114">
        <f t="shared" si="200"/>
        <v>7</v>
      </c>
      <c r="CJ845" s="114">
        <f t="shared" si="200"/>
        <v>8</v>
      </c>
    </row>
    <row r="846" spans="9:88" x14ac:dyDescent="0.25"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 s="114">
        <f t="shared" si="202"/>
        <v>5</v>
      </c>
      <c r="CB846" s="114">
        <f t="shared" si="201"/>
        <v>0</v>
      </c>
      <c r="CC846" s="114">
        <f t="shared" si="201"/>
        <v>0</v>
      </c>
      <c r="CD846" s="114">
        <f t="shared" si="201"/>
        <v>0</v>
      </c>
      <c r="CE846"/>
      <c r="CF846" s="114">
        <f t="shared" si="203"/>
        <v>105</v>
      </c>
      <c r="CG846" s="114">
        <f t="shared" si="200"/>
        <v>9</v>
      </c>
      <c r="CH846" s="114">
        <f t="shared" si="200"/>
        <v>10</v>
      </c>
      <c r="CI846" s="114">
        <f t="shared" si="200"/>
        <v>11</v>
      </c>
      <c r="CJ846" s="114">
        <f t="shared" si="200"/>
        <v>12</v>
      </c>
    </row>
    <row r="847" spans="9:88" x14ac:dyDescent="0.25"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 s="114">
        <f t="shared" si="202"/>
        <v>5</v>
      </c>
      <c r="CB847" s="114">
        <f t="shared" si="201"/>
        <v>0</v>
      </c>
      <c r="CC847" s="114">
        <f t="shared" si="201"/>
        <v>0</v>
      </c>
      <c r="CD847" s="114">
        <f t="shared" si="201"/>
        <v>0</v>
      </c>
      <c r="CE847"/>
      <c r="CF847" s="114">
        <f t="shared" si="203"/>
        <v>105</v>
      </c>
      <c r="CG847" s="114">
        <f t="shared" si="200"/>
        <v>13</v>
      </c>
      <c r="CH847" s="114">
        <f t="shared" si="200"/>
        <v>14</v>
      </c>
      <c r="CI847" s="114">
        <f t="shared" si="200"/>
        <v>15</v>
      </c>
      <c r="CJ847" s="114">
        <f t="shared" si="200"/>
        <v>16</v>
      </c>
    </row>
    <row r="848" spans="9:88" x14ac:dyDescent="0.25"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 s="114">
        <f t="shared" si="202"/>
        <v>5</v>
      </c>
      <c r="CB848" s="114">
        <f t="shared" si="201"/>
        <v>0</v>
      </c>
      <c r="CC848" s="114">
        <f t="shared" si="201"/>
        <v>0</v>
      </c>
      <c r="CD848" s="114">
        <f t="shared" si="201"/>
        <v>0</v>
      </c>
      <c r="CE848"/>
      <c r="CF848" s="114">
        <f t="shared" si="203"/>
        <v>105</v>
      </c>
      <c r="CG848" s="114">
        <f t="shared" si="200"/>
        <v>17</v>
      </c>
      <c r="CH848" s="114">
        <f t="shared" si="200"/>
        <v>18</v>
      </c>
      <c r="CI848" s="114">
        <f t="shared" si="200"/>
        <v>19</v>
      </c>
      <c r="CJ848" s="114">
        <f t="shared" si="200"/>
        <v>20</v>
      </c>
    </row>
    <row r="849" spans="9:88" x14ac:dyDescent="0.25"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 s="114">
        <f t="shared" si="202"/>
        <v>5</v>
      </c>
      <c r="CB849" s="114">
        <f t="shared" si="201"/>
        <v>0</v>
      </c>
      <c r="CC849" s="114">
        <f t="shared" si="201"/>
        <v>0</v>
      </c>
      <c r="CD849" s="114">
        <f t="shared" si="201"/>
        <v>0</v>
      </c>
      <c r="CE849"/>
      <c r="CF849" s="114">
        <f t="shared" si="203"/>
        <v>105</v>
      </c>
      <c r="CG849" s="114">
        <f t="shared" si="200"/>
        <v>21</v>
      </c>
      <c r="CH849" s="114">
        <f t="shared" si="200"/>
        <v>22</v>
      </c>
      <c r="CI849" s="114">
        <f t="shared" si="200"/>
        <v>23</v>
      </c>
      <c r="CJ849" s="114">
        <f t="shared" si="200"/>
        <v>24</v>
      </c>
    </row>
    <row r="850" spans="9:88" x14ac:dyDescent="0.25"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 s="114">
        <f t="shared" si="202"/>
        <v>5</v>
      </c>
      <c r="CB850" s="114">
        <f t="shared" si="201"/>
        <v>0</v>
      </c>
      <c r="CC850" s="114">
        <f t="shared" si="201"/>
        <v>0</v>
      </c>
      <c r="CD850" s="114">
        <f t="shared" si="201"/>
        <v>0</v>
      </c>
      <c r="CE850"/>
      <c r="CF850" s="114">
        <f t="shared" si="203"/>
        <v>105</v>
      </c>
      <c r="CG850" s="114">
        <f t="shared" si="200"/>
        <v>25</v>
      </c>
      <c r="CH850" s="114">
        <f t="shared" si="200"/>
        <v>26</v>
      </c>
      <c r="CI850" s="114">
        <f t="shared" si="200"/>
        <v>27</v>
      </c>
      <c r="CJ850" s="114">
        <f t="shared" si="200"/>
        <v>28</v>
      </c>
    </row>
    <row r="851" spans="9:88" x14ac:dyDescent="0.25"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 s="114">
        <f t="shared" si="202"/>
        <v>5</v>
      </c>
      <c r="CB851" s="114">
        <f t="shared" si="201"/>
        <v>0</v>
      </c>
      <c r="CC851" s="114">
        <f t="shared" si="201"/>
        <v>0</v>
      </c>
      <c r="CD851" s="114">
        <f t="shared" si="201"/>
        <v>0</v>
      </c>
      <c r="CE851"/>
      <c r="CF851" s="114">
        <f t="shared" si="203"/>
        <v>105</v>
      </c>
      <c r="CG851" s="114">
        <f t="shared" si="200"/>
        <v>29</v>
      </c>
      <c r="CH851" s="114">
        <f t="shared" si="200"/>
        <v>30</v>
      </c>
      <c r="CI851" s="114">
        <f t="shared" si="200"/>
        <v>31</v>
      </c>
      <c r="CJ851" s="114">
        <f t="shared" si="200"/>
        <v>32</v>
      </c>
    </row>
    <row r="852" spans="9:88" x14ac:dyDescent="0.25"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 s="114">
        <f t="shared" si="202"/>
        <v>5</v>
      </c>
      <c r="CB852" s="114">
        <f t="shared" si="201"/>
        <v>0</v>
      </c>
      <c r="CC852" s="114">
        <f t="shared" si="201"/>
        <v>0</v>
      </c>
      <c r="CD852" s="114">
        <f t="shared" si="201"/>
        <v>0</v>
      </c>
      <c r="CE852"/>
      <c r="CF852" s="114">
        <f t="shared" si="203"/>
        <v>106</v>
      </c>
      <c r="CG852" s="114">
        <f t="shared" si="200"/>
        <v>1</v>
      </c>
      <c r="CH852" s="114">
        <f t="shared" si="200"/>
        <v>2</v>
      </c>
      <c r="CI852" s="114">
        <f t="shared" si="200"/>
        <v>3</v>
      </c>
      <c r="CJ852" s="114">
        <f t="shared" si="200"/>
        <v>4</v>
      </c>
    </row>
    <row r="853" spans="9:88" x14ac:dyDescent="0.25"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 s="114">
        <f t="shared" si="202"/>
        <v>5</v>
      </c>
      <c r="CB853" s="114">
        <f t="shared" si="201"/>
        <v>0</v>
      </c>
      <c r="CC853" s="114">
        <f t="shared" si="201"/>
        <v>0</v>
      </c>
      <c r="CD853" s="114">
        <f t="shared" si="201"/>
        <v>0</v>
      </c>
      <c r="CE853"/>
      <c r="CF853" s="114">
        <f t="shared" si="203"/>
        <v>106</v>
      </c>
      <c r="CG853" s="114">
        <f t="shared" ref="CG853:CJ868" si="204">CG845</f>
        <v>5</v>
      </c>
      <c r="CH853" s="114">
        <f t="shared" si="204"/>
        <v>6</v>
      </c>
      <c r="CI853" s="114">
        <f t="shared" si="204"/>
        <v>7</v>
      </c>
      <c r="CJ853" s="114">
        <f t="shared" si="204"/>
        <v>8</v>
      </c>
    </row>
    <row r="854" spans="9:88" x14ac:dyDescent="0.25"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 s="114">
        <f t="shared" si="202"/>
        <v>5</v>
      </c>
      <c r="CB854" s="114">
        <f t="shared" si="201"/>
        <v>0</v>
      </c>
      <c r="CC854" s="114">
        <f t="shared" si="201"/>
        <v>0</v>
      </c>
      <c r="CD854" s="114">
        <f t="shared" si="201"/>
        <v>0</v>
      </c>
      <c r="CE854"/>
      <c r="CF854" s="114">
        <f t="shared" si="203"/>
        <v>106</v>
      </c>
      <c r="CG854" s="114">
        <f t="shared" si="204"/>
        <v>9</v>
      </c>
      <c r="CH854" s="114">
        <f t="shared" si="204"/>
        <v>10</v>
      </c>
      <c r="CI854" s="114">
        <f t="shared" si="204"/>
        <v>11</v>
      </c>
      <c r="CJ854" s="114">
        <f t="shared" si="204"/>
        <v>12</v>
      </c>
    </row>
    <row r="855" spans="9:88" x14ac:dyDescent="0.25"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 s="114">
        <f t="shared" si="202"/>
        <v>5</v>
      </c>
      <c r="CB855" s="114">
        <f t="shared" si="201"/>
        <v>0</v>
      </c>
      <c r="CC855" s="114">
        <f t="shared" si="201"/>
        <v>0</v>
      </c>
      <c r="CD855" s="114">
        <f t="shared" si="201"/>
        <v>0</v>
      </c>
      <c r="CE855"/>
      <c r="CF855" s="114">
        <f t="shared" si="203"/>
        <v>106</v>
      </c>
      <c r="CG855" s="114">
        <f t="shared" si="204"/>
        <v>13</v>
      </c>
      <c r="CH855" s="114">
        <f t="shared" si="204"/>
        <v>14</v>
      </c>
      <c r="CI855" s="114">
        <f t="shared" si="204"/>
        <v>15</v>
      </c>
      <c r="CJ855" s="114">
        <f t="shared" si="204"/>
        <v>16</v>
      </c>
    </row>
    <row r="856" spans="9:88" x14ac:dyDescent="0.25"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 s="114">
        <f t="shared" si="202"/>
        <v>5</v>
      </c>
      <c r="CB856" s="114">
        <f t="shared" si="201"/>
        <v>0</v>
      </c>
      <c r="CC856" s="114">
        <f t="shared" si="201"/>
        <v>0</v>
      </c>
      <c r="CD856" s="114">
        <f t="shared" si="201"/>
        <v>0</v>
      </c>
      <c r="CE856"/>
      <c r="CF856" s="114">
        <f t="shared" si="203"/>
        <v>106</v>
      </c>
      <c r="CG856" s="114">
        <f t="shared" si="204"/>
        <v>17</v>
      </c>
      <c r="CH856" s="114">
        <f t="shared" si="204"/>
        <v>18</v>
      </c>
      <c r="CI856" s="114">
        <f t="shared" si="204"/>
        <v>19</v>
      </c>
      <c r="CJ856" s="114">
        <f t="shared" si="204"/>
        <v>20</v>
      </c>
    </row>
    <row r="857" spans="9:88" x14ac:dyDescent="0.25"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 s="114">
        <f t="shared" si="202"/>
        <v>5</v>
      </c>
      <c r="CB857" s="114">
        <f t="shared" si="201"/>
        <v>0</v>
      </c>
      <c r="CC857" s="114">
        <f t="shared" si="201"/>
        <v>0</v>
      </c>
      <c r="CD857" s="114">
        <f t="shared" si="201"/>
        <v>0</v>
      </c>
      <c r="CE857"/>
      <c r="CF857" s="114">
        <f t="shared" si="203"/>
        <v>106</v>
      </c>
      <c r="CG857" s="114">
        <f t="shared" si="204"/>
        <v>21</v>
      </c>
      <c r="CH857" s="114">
        <f t="shared" si="204"/>
        <v>22</v>
      </c>
      <c r="CI857" s="114">
        <f t="shared" si="204"/>
        <v>23</v>
      </c>
      <c r="CJ857" s="114">
        <f t="shared" si="204"/>
        <v>24</v>
      </c>
    </row>
    <row r="858" spans="9:88" x14ac:dyDescent="0.25"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 s="114">
        <f t="shared" si="202"/>
        <v>5</v>
      </c>
      <c r="CB858" s="114">
        <f t="shared" si="201"/>
        <v>0</v>
      </c>
      <c r="CC858" s="114">
        <f t="shared" si="201"/>
        <v>0</v>
      </c>
      <c r="CD858" s="114">
        <f t="shared" si="201"/>
        <v>0</v>
      </c>
      <c r="CE858"/>
      <c r="CF858" s="114">
        <f t="shared" si="203"/>
        <v>106</v>
      </c>
      <c r="CG858" s="114">
        <f t="shared" si="204"/>
        <v>25</v>
      </c>
      <c r="CH858" s="114">
        <f t="shared" si="204"/>
        <v>26</v>
      </c>
      <c r="CI858" s="114">
        <f t="shared" si="204"/>
        <v>27</v>
      </c>
      <c r="CJ858" s="114">
        <f t="shared" si="204"/>
        <v>28</v>
      </c>
    </row>
    <row r="859" spans="9:88" x14ac:dyDescent="0.25"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 s="114">
        <f t="shared" si="202"/>
        <v>5</v>
      </c>
      <c r="CB859" s="114">
        <f t="shared" si="201"/>
        <v>0</v>
      </c>
      <c r="CC859" s="114">
        <f t="shared" si="201"/>
        <v>0</v>
      </c>
      <c r="CD859" s="114">
        <f t="shared" si="201"/>
        <v>0</v>
      </c>
      <c r="CE859"/>
      <c r="CF859" s="114">
        <f t="shared" si="203"/>
        <v>106</v>
      </c>
      <c r="CG859" s="114">
        <f t="shared" si="204"/>
        <v>29</v>
      </c>
      <c r="CH859" s="114">
        <f t="shared" si="204"/>
        <v>30</v>
      </c>
      <c r="CI859" s="114">
        <f t="shared" si="204"/>
        <v>31</v>
      </c>
      <c r="CJ859" s="114">
        <f t="shared" si="204"/>
        <v>32</v>
      </c>
    </row>
    <row r="860" spans="9:88" x14ac:dyDescent="0.25"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 s="114">
        <f t="shared" si="202"/>
        <v>5</v>
      </c>
      <c r="CB860" s="114">
        <f t="shared" si="201"/>
        <v>0</v>
      </c>
      <c r="CC860" s="114">
        <f t="shared" si="201"/>
        <v>0</v>
      </c>
      <c r="CD860" s="114">
        <f t="shared" si="201"/>
        <v>0</v>
      </c>
      <c r="CE860"/>
      <c r="CF860" s="114">
        <f t="shared" si="203"/>
        <v>107</v>
      </c>
      <c r="CG860" s="114">
        <f t="shared" si="204"/>
        <v>1</v>
      </c>
      <c r="CH860" s="114">
        <f t="shared" si="204"/>
        <v>2</v>
      </c>
      <c r="CI860" s="114">
        <f t="shared" si="204"/>
        <v>3</v>
      </c>
      <c r="CJ860" s="114">
        <f t="shared" si="204"/>
        <v>4</v>
      </c>
    </row>
    <row r="861" spans="9:88" x14ac:dyDescent="0.25"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 s="114">
        <f t="shared" si="202"/>
        <v>5</v>
      </c>
      <c r="CB861" s="114">
        <f t="shared" si="201"/>
        <v>0</v>
      </c>
      <c r="CC861" s="114">
        <f t="shared" si="201"/>
        <v>0</v>
      </c>
      <c r="CD861" s="114">
        <f t="shared" si="201"/>
        <v>0</v>
      </c>
      <c r="CE861"/>
      <c r="CF861" s="114">
        <f t="shared" si="203"/>
        <v>107</v>
      </c>
      <c r="CG861" s="114">
        <f t="shared" si="204"/>
        <v>5</v>
      </c>
      <c r="CH861" s="114">
        <f t="shared" si="204"/>
        <v>6</v>
      </c>
      <c r="CI861" s="114">
        <f t="shared" si="204"/>
        <v>7</v>
      </c>
      <c r="CJ861" s="114">
        <f t="shared" si="204"/>
        <v>8</v>
      </c>
    </row>
    <row r="862" spans="9:88" x14ac:dyDescent="0.25"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 s="114">
        <f t="shared" si="202"/>
        <v>5</v>
      </c>
      <c r="CB862" s="114">
        <f t="shared" si="201"/>
        <v>0</v>
      </c>
      <c r="CC862" s="114">
        <f t="shared" si="201"/>
        <v>0</v>
      </c>
      <c r="CD862" s="114">
        <f t="shared" si="201"/>
        <v>0</v>
      </c>
      <c r="CE862"/>
      <c r="CF862" s="114">
        <f t="shared" si="203"/>
        <v>107</v>
      </c>
      <c r="CG862" s="114">
        <f t="shared" si="204"/>
        <v>9</v>
      </c>
      <c r="CH862" s="114">
        <f t="shared" si="204"/>
        <v>10</v>
      </c>
      <c r="CI862" s="114">
        <f t="shared" si="204"/>
        <v>11</v>
      </c>
      <c r="CJ862" s="114">
        <f t="shared" si="204"/>
        <v>12</v>
      </c>
    </row>
    <row r="863" spans="9:88" x14ac:dyDescent="0.25"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 s="114">
        <f t="shared" si="202"/>
        <v>5</v>
      </c>
      <c r="CB863" s="114">
        <f t="shared" si="201"/>
        <v>0</v>
      </c>
      <c r="CC863" s="114">
        <f t="shared" si="201"/>
        <v>0</v>
      </c>
      <c r="CD863" s="114">
        <f t="shared" si="201"/>
        <v>0</v>
      </c>
      <c r="CE863"/>
      <c r="CF863" s="114">
        <f t="shared" si="203"/>
        <v>107</v>
      </c>
      <c r="CG863" s="114">
        <f t="shared" si="204"/>
        <v>13</v>
      </c>
      <c r="CH863" s="114">
        <f t="shared" si="204"/>
        <v>14</v>
      </c>
      <c r="CI863" s="114">
        <f t="shared" si="204"/>
        <v>15</v>
      </c>
      <c r="CJ863" s="114">
        <f t="shared" si="204"/>
        <v>16</v>
      </c>
    </row>
    <row r="864" spans="9:88" x14ac:dyDescent="0.25"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 s="114">
        <f t="shared" si="202"/>
        <v>5</v>
      </c>
      <c r="CB864" s="114">
        <f t="shared" si="201"/>
        <v>0</v>
      </c>
      <c r="CC864" s="114">
        <f t="shared" si="201"/>
        <v>0</v>
      </c>
      <c r="CD864" s="114">
        <f t="shared" si="201"/>
        <v>0</v>
      </c>
      <c r="CE864"/>
      <c r="CF864" s="114">
        <f t="shared" si="203"/>
        <v>107</v>
      </c>
      <c r="CG864" s="114">
        <f t="shared" si="204"/>
        <v>17</v>
      </c>
      <c r="CH864" s="114">
        <f t="shared" si="204"/>
        <v>18</v>
      </c>
      <c r="CI864" s="114">
        <f t="shared" si="204"/>
        <v>19</v>
      </c>
      <c r="CJ864" s="114">
        <f t="shared" si="204"/>
        <v>20</v>
      </c>
    </row>
    <row r="865" spans="9:88" x14ac:dyDescent="0.25"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 s="114">
        <f t="shared" si="202"/>
        <v>5</v>
      </c>
      <c r="CB865" s="114">
        <f t="shared" si="201"/>
        <v>0</v>
      </c>
      <c r="CC865" s="114">
        <f t="shared" si="201"/>
        <v>0</v>
      </c>
      <c r="CD865" s="114">
        <f t="shared" si="201"/>
        <v>0</v>
      </c>
      <c r="CE865"/>
      <c r="CF865" s="114">
        <f t="shared" si="203"/>
        <v>107</v>
      </c>
      <c r="CG865" s="114">
        <f t="shared" si="204"/>
        <v>21</v>
      </c>
      <c r="CH865" s="114">
        <f t="shared" si="204"/>
        <v>22</v>
      </c>
      <c r="CI865" s="114">
        <f t="shared" si="204"/>
        <v>23</v>
      </c>
      <c r="CJ865" s="114">
        <f t="shared" si="204"/>
        <v>24</v>
      </c>
    </row>
    <row r="866" spans="9:88" x14ac:dyDescent="0.25"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 s="114">
        <f t="shared" si="202"/>
        <v>5</v>
      </c>
      <c r="CB866" s="114">
        <f t="shared" si="201"/>
        <v>0</v>
      </c>
      <c r="CC866" s="114">
        <f t="shared" si="201"/>
        <v>0</v>
      </c>
      <c r="CD866" s="114">
        <f t="shared" si="201"/>
        <v>0</v>
      </c>
      <c r="CE866"/>
      <c r="CF866" s="114">
        <f t="shared" si="203"/>
        <v>107</v>
      </c>
      <c r="CG866" s="114">
        <f t="shared" si="204"/>
        <v>25</v>
      </c>
      <c r="CH866" s="114">
        <f t="shared" si="204"/>
        <v>26</v>
      </c>
      <c r="CI866" s="114">
        <f t="shared" si="204"/>
        <v>27</v>
      </c>
      <c r="CJ866" s="114">
        <f t="shared" si="204"/>
        <v>28</v>
      </c>
    </row>
    <row r="867" spans="9:88" x14ac:dyDescent="0.25"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 s="114">
        <f t="shared" si="202"/>
        <v>5</v>
      </c>
      <c r="CB867" s="114">
        <f t="shared" si="201"/>
        <v>0</v>
      </c>
      <c r="CC867" s="114">
        <f t="shared" si="201"/>
        <v>0</v>
      </c>
      <c r="CD867" s="114">
        <f t="shared" si="201"/>
        <v>0</v>
      </c>
      <c r="CE867"/>
      <c r="CF867" s="114">
        <f t="shared" si="203"/>
        <v>107</v>
      </c>
      <c r="CG867" s="114">
        <f t="shared" si="204"/>
        <v>29</v>
      </c>
      <c r="CH867" s="114">
        <f t="shared" si="204"/>
        <v>30</v>
      </c>
      <c r="CI867" s="114">
        <f t="shared" si="204"/>
        <v>31</v>
      </c>
      <c r="CJ867" s="114">
        <f t="shared" si="204"/>
        <v>32</v>
      </c>
    </row>
    <row r="868" spans="9:88" x14ac:dyDescent="0.25"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 s="114">
        <f t="shared" si="202"/>
        <v>5</v>
      </c>
      <c r="CB868" s="114">
        <f t="shared" si="201"/>
        <v>0</v>
      </c>
      <c r="CC868" s="114">
        <f t="shared" si="201"/>
        <v>0</v>
      </c>
      <c r="CD868" s="114">
        <f t="shared" si="201"/>
        <v>0</v>
      </c>
      <c r="CE868"/>
      <c r="CF868" s="114">
        <f t="shared" si="203"/>
        <v>108</v>
      </c>
      <c r="CG868" s="114">
        <f t="shared" si="204"/>
        <v>1</v>
      </c>
      <c r="CH868" s="114">
        <f t="shared" si="204"/>
        <v>2</v>
      </c>
      <c r="CI868" s="114">
        <f t="shared" si="204"/>
        <v>3</v>
      </c>
      <c r="CJ868" s="114">
        <f t="shared" si="204"/>
        <v>4</v>
      </c>
    </row>
    <row r="869" spans="9:88" x14ac:dyDescent="0.25"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 s="114">
        <f t="shared" si="202"/>
        <v>5</v>
      </c>
      <c r="CB869" s="114">
        <f t="shared" ref="CB869:CD891" si="205">INDEX($AS$11:$BX$120,$CF869,CG869)</f>
        <v>0</v>
      </c>
      <c r="CC869" s="114">
        <f t="shared" si="205"/>
        <v>0</v>
      </c>
      <c r="CD869" s="114">
        <f t="shared" si="205"/>
        <v>0</v>
      </c>
      <c r="CE869"/>
      <c r="CF869" s="114">
        <f t="shared" si="203"/>
        <v>108</v>
      </c>
      <c r="CG869" s="114">
        <f t="shared" ref="CG869:CJ884" si="206">CG861</f>
        <v>5</v>
      </c>
      <c r="CH869" s="114">
        <f t="shared" si="206"/>
        <v>6</v>
      </c>
      <c r="CI869" s="114">
        <f t="shared" si="206"/>
        <v>7</v>
      </c>
      <c r="CJ869" s="114">
        <f t="shared" si="206"/>
        <v>8</v>
      </c>
    </row>
    <row r="870" spans="9:88" x14ac:dyDescent="0.25"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 s="114">
        <f t="shared" si="202"/>
        <v>5</v>
      </c>
      <c r="CB870" s="114">
        <f t="shared" si="205"/>
        <v>0</v>
      </c>
      <c r="CC870" s="114">
        <f t="shared" si="205"/>
        <v>0</v>
      </c>
      <c r="CD870" s="114">
        <f t="shared" si="205"/>
        <v>0</v>
      </c>
      <c r="CE870"/>
      <c r="CF870" s="114">
        <f t="shared" si="203"/>
        <v>108</v>
      </c>
      <c r="CG870" s="114">
        <f t="shared" si="206"/>
        <v>9</v>
      </c>
      <c r="CH870" s="114">
        <f t="shared" si="206"/>
        <v>10</v>
      </c>
      <c r="CI870" s="114">
        <f t="shared" si="206"/>
        <v>11</v>
      </c>
      <c r="CJ870" s="114">
        <f t="shared" si="206"/>
        <v>12</v>
      </c>
    </row>
    <row r="871" spans="9:88" x14ac:dyDescent="0.25"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 s="114">
        <f t="shared" si="202"/>
        <v>5</v>
      </c>
      <c r="CB871" s="114">
        <f t="shared" si="205"/>
        <v>0</v>
      </c>
      <c r="CC871" s="114">
        <f t="shared" si="205"/>
        <v>0</v>
      </c>
      <c r="CD871" s="114">
        <f t="shared" si="205"/>
        <v>0</v>
      </c>
      <c r="CE871"/>
      <c r="CF871" s="114">
        <f t="shared" si="203"/>
        <v>108</v>
      </c>
      <c r="CG871" s="114">
        <f t="shared" si="206"/>
        <v>13</v>
      </c>
      <c r="CH871" s="114">
        <f t="shared" si="206"/>
        <v>14</v>
      </c>
      <c r="CI871" s="114">
        <f t="shared" si="206"/>
        <v>15</v>
      </c>
      <c r="CJ871" s="114">
        <f t="shared" si="206"/>
        <v>16</v>
      </c>
    </row>
    <row r="872" spans="9:88" x14ac:dyDescent="0.25"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 s="114">
        <f t="shared" si="202"/>
        <v>5</v>
      </c>
      <c r="CB872" s="114">
        <f t="shared" si="205"/>
        <v>0</v>
      </c>
      <c r="CC872" s="114">
        <f t="shared" si="205"/>
        <v>0</v>
      </c>
      <c r="CD872" s="114">
        <f t="shared" si="205"/>
        <v>0</v>
      </c>
      <c r="CE872"/>
      <c r="CF872" s="114">
        <f t="shared" si="203"/>
        <v>108</v>
      </c>
      <c r="CG872" s="114">
        <f t="shared" si="206"/>
        <v>17</v>
      </c>
      <c r="CH872" s="114">
        <f t="shared" si="206"/>
        <v>18</v>
      </c>
      <c r="CI872" s="114">
        <f t="shared" si="206"/>
        <v>19</v>
      </c>
      <c r="CJ872" s="114">
        <f t="shared" si="206"/>
        <v>20</v>
      </c>
    </row>
    <row r="873" spans="9:88" x14ac:dyDescent="0.25"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 s="114">
        <f t="shared" si="202"/>
        <v>5</v>
      </c>
      <c r="CB873" s="114">
        <f t="shared" si="205"/>
        <v>0</v>
      </c>
      <c r="CC873" s="114">
        <f t="shared" si="205"/>
        <v>0</v>
      </c>
      <c r="CD873" s="114">
        <f t="shared" si="205"/>
        <v>0</v>
      </c>
      <c r="CE873"/>
      <c r="CF873" s="114">
        <f t="shared" si="203"/>
        <v>108</v>
      </c>
      <c r="CG873" s="114">
        <f t="shared" si="206"/>
        <v>21</v>
      </c>
      <c r="CH873" s="114">
        <f t="shared" si="206"/>
        <v>22</v>
      </c>
      <c r="CI873" s="114">
        <f t="shared" si="206"/>
        <v>23</v>
      </c>
      <c r="CJ873" s="114">
        <f t="shared" si="206"/>
        <v>24</v>
      </c>
    </row>
    <row r="874" spans="9:88" x14ac:dyDescent="0.25"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 s="114">
        <f t="shared" si="202"/>
        <v>5</v>
      </c>
      <c r="CB874" s="114">
        <f t="shared" si="205"/>
        <v>0</v>
      </c>
      <c r="CC874" s="114">
        <f t="shared" si="205"/>
        <v>0</v>
      </c>
      <c r="CD874" s="114">
        <f t="shared" si="205"/>
        <v>0</v>
      </c>
      <c r="CE874"/>
      <c r="CF874" s="114">
        <f t="shared" si="203"/>
        <v>108</v>
      </c>
      <c r="CG874" s="114">
        <f t="shared" si="206"/>
        <v>25</v>
      </c>
      <c r="CH874" s="114">
        <f t="shared" si="206"/>
        <v>26</v>
      </c>
      <c r="CI874" s="114">
        <f t="shared" si="206"/>
        <v>27</v>
      </c>
      <c r="CJ874" s="114">
        <f t="shared" si="206"/>
        <v>28</v>
      </c>
    </row>
    <row r="875" spans="9:88" x14ac:dyDescent="0.25"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 s="114">
        <f t="shared" si="202"/>
        <v>5</v>
      </c>
      <c r="CB875" s="114">
        <f t="shared" si="205"/>
        <v>0</v>
      </c>
      <c r="CC875" s="114">
        <f t="shared" si="205"/>
        <v>0</v>
      </c>
      <c r="CD875" s="114">
        <f t="shared" si="205"/>
        <v>0</v>
      </c>
      <c r="CE875"/>
      <c r="CF875" s="114">
        <f t="shared" si="203"/>
        <v>108</v>
      </c>
      <c r="CG875" s="114">
        <f t="shared" si="206"/>
        <v>29</v>
      </c>
      <c r="CH875" s="114">
        <f t="shared" si="206"/>
        <v>30</v>
      </c>
      <c r="CI875" s="114">
        <f t="shared" si="206"/>
        <v>31</v>
      </c>
      <c r="CJ875" s="114">
        <f t="shared" si="206"/>
        <v>32</v>
      </c>
    </row>
    <row r="876" spans="9:88" x14ac:dyDescent="0.25"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 s="114">
        <f t="shared" si="202"/>
        <v>5</v>
      </c>
      <c r="CB876" s="114">
        <f t="shared" si="205"/>
        <v>0</v>
      </c>
      <c r="CC876" s="114">
        <f t="shared" si="205"/>
        <v>0</v>
      </c>
      <c r="CD876" s="114">
        <f t="shared" si="205"/>
        <v>0</v>
      </c>
      <c r="CE876"/>
      <c r="CF876" s="114">
        <f t="shared" si="203"/>
        <v>109</v>
      </c>
      <c r="CG876" s="114">
        <f t="shared" si="206"/>
        <v>1</v>
      </c>
      <c r="CH876" s="114">
        <f t="shared" si="206"/>
        <v>2</v>
      </c>
      <c r="CI876" s="114">
        <f t="shared" si="206"/>
        <v>3</v>
      </c>
      <c r="CJ876" s="114">
        <f t="shared" si="206"/>
        <v>4</v>
      </c>
    </row>
    <row r="877" spans="9:88" x14ac:dyDescent="0.25"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 s="114">
        <f t="shared" si="202"/>
        <v>5</v>
      </c>
      <c r="CB877" s="114">
        <f t="shared" si="205"/>
        <v>0</v>
      </c>
      <c r="CC877" s="114">
        <f t="shared" si="205"/>
        <v>0</v>
      </c>
      <c r="CD877" s="114">
        <f t="shared" si="205"/>
        <v>0</v>
      </c>
      <c r="CE877"/>
      <c r="CF877" s="114">
        <f t="shared" si="203"/>
        <v>109</v>
      </c>
      <c r="CG877" s="114">
        <f t="shared" si="206"/>
        <v>5</v>
      </c>
      <c r="CH877" s="114">
        <f t="shared" si="206"/>
        <v>6</v>
      </c>
      <c r="CI877" s="114">
        <f t="shared" si="206"/>
        <v>7</v>
      </c>
      <c r="CJ877" s="114">
        <f t="shared" si="206"/>
        <v>8</v>
      </c>
    </row>
    <row r="878" spans="9:88" x14ac:dyDescent="0.25"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 s="114">
        <f t="shared" si="202"/>
        <v>5</v>
      </c>
      <c r="CB878" s="114">
        <f t="shared" si="205"/>
        <v>0</v>
      </c>
      <c r="CC878" s="114">
        <f t="shared" si="205"/>
        <v>0</v>
      </c>
      <c r="CD878" s="114">
        <f t="shared" si="205"/>
        <v>0</v>
      </c>
      <c r="CE878"/>
      <c r="CF878" s="114">
        <f t="shared" si="203"/>
        <v>109</v>
      </c>
      <c r="CG878" s="114">
        <f t="shared" si="206"/>
        <v>9</v>
      </c>
      <c r="CH878" s="114">
        <f t="shared" si="206"/>
        <v>10</v>
      </c>
      <c r="CI878" s="114">
        <f t="shared" si="206"/>
        <v>11</v>
      </c>
      <c r="CJ878" s="114">
        <f t="shared" si="206"/>
        <v>12</v>
      </c>
    </row>
    <row r="879" spans="9:88" x14ac:dyDescent="0.25"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 s="114">
        <f t="shared" si="202"/>
        <v>5</v>
      </c>
      <c r="CB879" s="114">
        <f t="shared" si="205"/>
        <v>0</v>
      </c>
      <c r="CC879" s="114">
        <f t="shared" si="205"/>
        <v>0</v>
      </c>
      <c r="CD879" s="114">
        <f t="shared" si="205"/>
        <v>0</v>
      </c>
      <c r="CE879"/>
      <c r="CF879" s="114">
        <f t="shared" si="203"/>
        <v>109</v>
      </c>
      <c r="CG879" s="114">
        <f t="shared" si="206"/>
        <v>13</v>
      </c>
      <c r="CH879" s="114">
        <f t="shared" si="206"/>
        <v>14</v>
      </c>
      <c r="CI879" s="114">
        <f t="shared" si="206"/>
        <v>15</v>
      </c>
      <c r="CJ879" s="114">
        <f t="shared" si="206"/>
        <v>16</v>
      </c>
    </row>
    <row r="880" spans="9:88" x14ac:dyDescent="0.25"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 s="114">
        <f t="shared" si="202"/>
        <v>5</v>
      </c>
      <c r="CB880" s="114">
        <f t="shared" si="205"/>
        <v>0</v>
      </c>
      <c r="CC880" s="114">
        <f t="shared" si="205"/>
        <v>0</v>
      </c>
      <c r="CD880" s="114">
        <f t="shared" si="205"/>
        <v>0</v>
      </c>
      <c r="CE880"/>
      <c r="CF880" s="114">
        <f t="shared" si="203"/>
        <v>109</v>
      </c>
      <c r="CG880" s="114">
        <f t="shared" si="206"/>
        <v>17</v>
      </c>
      <c r="CH880" s="114">
        <f t="shared" si="206"/>
        <v>18</v>
      </c>
      <c r="CI880" s="114">
        <f t="shared" si="206"/>
        <v>19</v>
      </c>
      <c r="CJ880" s="114">
        <f t="shared" si="206"/>
        <v>20</v>
      </c>
    </row>
    <row r="881" spans="9:88" x14ac:dyDescent="0.25"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 s="114">
        <f t="shared" si="202"/>
        <v>5</v>
      </c>
      <c r="CB881" s="114">
        <f t="shared" si="205"/>
        <v>0</v>
      </c>
      <c r="CC881" s="114">
        <f t="shared" si="205"/>
        <v>0</v>
      </c>
      <c r="CD881" s="114">
        <f t="shared" si="205"/>
        <v>0</v>
      </c>
      <c r="CE881"/>
      <c r="CF881" s="114">
        <f t="shared" si="203"/>
        <v>109</v>
      </c>
      <c r="CG881" s="114">
        <f t="shared" si="206"/>
        <v>21</v>
      </c>
      <c r="CH881" s="114">
        <f t="shared" si="206"/>
        <v>22</v>
      </c>
      <c r="CI881" s="114">
        <f t="shared" si="206"/>
        <v>23</v>
      </c>
      <c r="CJ881" s="114">
        <f t="shared" si="206"/>
        <v>24</v>
      </c>
    </row>
    <row r="882" spans="9:88" x14ac:dyDescent="0.25"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 s="114">
        <f t="shared" si="202"/>
        <v>5</v>
      </c>
      <c r="CB882" s="114">
        <f t="shared" si="205"/>
        <v>0</v>
      </c>
      <c r="CC882" s="114">
        <f t="shared" si="205"/>
        <v>0</v>
      </c>
      <c r="CD882" s="114">
        <f t="shared" si="205"/>
        <v>0</v>
      </c>
      <c r="CE882"/>
      <c r="CF882" s="114">
        <f t="shared" si="203"/>
        <v>109</v>
      </c>
      <c r="CG882" s="114">
        <f t="shared" si="206"/>
        <v>25</v>
      </c>
      <c r="CH882" s="114">
        <f t="shared" si="206"/>
        <v>26</v>
      </c>
      <c r="CI882" s="114">
        <f t="shared" si="206"/>
        <v>27</v>
      </c>
      <c r="CJ882" s="114">
        <f t="shared" si="206"/>
        <v>28</v>
      </c>
    </row>
    <row r="883" spans="9:88" x14ac:dyDescent="0.25"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 s="114">
        <f t="shared" si="202"/>
        <v>5</v>
      </c>
      <c r="CB883" s="114">
        <f t="shared" si="205"/>
        <v>0</v>
      </c>
      <c r="CC883" s="114">
        <f t="shared" si="205"/>
        <v>0</v>
      </c>
      <c r="CD883" s="114">
        <f t="shared" si="205"/>
        <v>0</v>
      </c>
      <c r="CE883"/>
      <c r="CF883" s="114">
        <f t="shared" si="203"/>
        <v>109</v>
      </c>
      <c r="CG883" s="114">
        <f t="shared" si="206"/>
        <v>29</v>
      </c>
      <c r="CH883" s="114">
        <f t="shared" si="206"/>
        <v>30</v>
      </c>
      <c r="CI883" s="114">
        <f t="shared" si="206"/>
        <v>31</v>
      </c>
      <c r="CJ883" s="114">
        <f t="shared" si="206"/>
        <v>32</v>
      </c>
    </row>
    <row r="884" spans="9:88" x14ac:dyDescent="0.25"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 s="114">
        <f t="shared" si="202"/>
        <v>5</v>
      </c>
      <c r="CB884" s="114">
        <f t="shared" si="205"/>
        <v>0</v>
      </c>
      <c r="CC884" s="114">
        <f t="shared" si="205"/>
        <v>0</v>
      </c>
      <c r="CD884" s="114">
        <f t="shared" si="205"/>
        <v>0</v>
      </c>
      <c r="CE884"/>
      <c r="CF884" s="114">
        <f t="shared" si="203"/>
        <v>110</v>
      </c>
      <c r="CG884" s="114">
        <f t="shared" si="206"/>
        <v>1</v>
      </c>
      <c r="CH884" s="114">
        <f t="shared" si="206"/>
        <v>2</v>
      </c>
      <c r="CI884" s="114">
        <f t="shared" si="206"/>
        <v>3</v>
      </c>
      <c r="CJ884" s="114">
        <f t="shared" si="206"/>
        <v>4</v>
      </c>
    </row>
    <row r="885" spans="9:88" x14ac:dyDescent="0.25"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 s="114">
        <f t="shared" si="202"/>
        <v>5</v>
      </c>
      <c r="CB885" s="114">
        <f t="shared" si="205"/>
        <v>0</v>
      </c>
      <c r="CC885" s="114">
        <f t="shared" si="205"/>
        <v>0</v>
      </c>
      <c r="CD885" s="114">
        <f t="shared" si="205"/>
        <v>0</v>
      </c>
      <c r="CE885"/>
      <c r="CF885" s="114">
        <f t="shared" si="203"/>
        <v>110</v>
      </c>
      <c r="CG885" s="114">
        <f t="shared" ref="CG885:CJ891" si="207">CG877</f>
        <v>5</v>
      </c>
      <c r="CH885" s="114">
        <f t="shared" si="207"/>
        <v>6</v>
      </c>
      <c r="CI885" s="114">
        <f t="shared" si="207"/>
        <v>7</v>
      </c>
      <c r="CJ885" s="114">
        <f t="shared" si="207"/>
        <v>8</v>
      </c>
    </row>
    <row r="886" spans="9:88" x14ac:dyDescent="0.25"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 s="114">
        <f t="shared" si="202"/>
        <v>5</v>
      </c>
      <c r="CB886" s="114">
        <f t="shared" si="205"/>
        <v>0</v>
      </c>
      <c r="CC886" s="114">
        <f t="shared" si="205"/>
        <v>0</v>
      </c>
      <c r="CD886" s="114">
        <f t="shared" si="205"/>
        <v>0</v>
      </c>
      <c r="CE886"/>
      <c r="CF886" s="114">
        <f t="shared" si="203"/>
        <v>110</v>
      </c>
      <c r="CG886" s="114">
        <f t="shared" si="207"/>
        <v>9</v>
      </c>
      <c r="CH886" s="114">
        <f t="shared" si="207"/>
        <v>10</v>
      </c>
      <c r="CI886" s="114">
        <f t="shared" si="207"/>
        <v>11</v>
      </c>
      <c r="CJ886" s="114">
        <f t="shared" si="207"/>
        <v>12</v>
      </c>
    </row>
    <row r="887" spans="9:88" x14ac:dyDescent="0.25"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 s="114">
        <f t="shared" si="202"/>
        <v>5</v>
      </c>
      <c r="CB887" s="114">
        <f t="shared" si="205"/>
        <v>0</v>
      </c>
      <c r="CC887" s="114">
        <f t="shared" si="205"/>
        <v>0</v>
      </c>
      <c r="CD887" s="114">
        <f t="shared" si="205"/>
        <v>0</v>
      </c>
      <c r="CE887"/>
      <c r="CF887" s="114">
        <f t="shared" si="203"/>
        <v>110</v>
      </c>
      <c r="CG887" s="114">
        <f t="shared" si="207"/>
        <v>13</v>
      </c>
      <c r="CH887" s="114">
        <f t="shared" si="207"/>
        <v>14</v>
      </c>
      <c r="CI887" s="114">
        <f t="shared" si="207"/>
        <v>15</v>
      </c>
      <c r="CJ887" s="114">
        <f t="shared" si="207"/>
        <v>16</v>
      </c>
    </row>
    <row r="888" spans="9:88" x14ac:dyDescent="0.25"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 s="114">
        <f t="shared" si="202"/>
        <v>5</v>
      </c>
      <c r="CB888" s="114">
        <f t="shared" si="205"/>
        <v>0</v>
      </c>
      <c r="CC888" s="114">
        <f t="shared" si="205"/>
        <v>0</v>
      </c>
      <c r="CD888" s="114">
        <f t="shared" si="205"/>
        <v>0</v>
      </c>
      <c r="CE888"/>
      <c r="CF888" s="114">
        <f t="shared" si="203"/>
        <v>110</v>
      </c>
      <c r="CG888" s="114">
        <f t="shared" si="207"/>
        <v>17</v>
      </c>
      <c r="CH888" s="114">
        <f t="shared" si="207"/>
        <v>18</v>
      </c>
      <c r="CI888" s="114">
        <f t="shared" si="207"/>
        <v>19</v>
      </c>
      <c r="CJ888" s="114">
        <f t="shared" si="207"/>
        <v>20</v>
      </c>
    </row>
    <row r="889" spans="9:88" x14ac:dyDescent="0.25"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 s="114">
        <f t="shared" si="202"/>
        <v>5</v>
      </c>
      <c r="CB889" s="114">
        <f t="shared" si="205"/>
        <v>0</v>
      </c>
      <c r="CC889" s="114">
        <f t="shared" si="205"/>
        <v>0</v>
      </c>
      <c r="CD889" s="114">
        <f t="shared" si="205"/>
        <v>0</v>
      </c>
      <c r="CE889"/>
      <c r="CF889" s="114">
        <f t="shared" si="203"/>
        <v>110</v>
      </c>
      <c r="CG889" s="114">
        <f t="shared" si="207"/>
        <v>21</v>
      </c>
      <c r="CH889" s="114">
        <f t="shared" si="207"/>
        <v>22</v>
      </c>
      <c r="CI889" s="114">
        <f t="shared" si="207"/>
        <v>23</v>
      </c>
      <c r="CJ889" s="114">
        <f t="shared" si="207"/>
        <v>24</v>
      </c>
    </row>
    <row r="890" spans="9:88" x14ac:dyDescent="0.25"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 s="114">
        <f t="shared" si="202"/>
        <v>5</v>
      </c>
      <c r="CB890" s="114">
        <f t="shared" si="205"/>
        <v>0</v>
      </c>
      <c r="CC890" s="114">
        <f t="shared" si="205"/>
        <v>0</v>
      </c>
      <c r="CD890" s="114">
        <f t="shared" si="205"/>
        <v>0</v>
      </c>
      <c r="CE890"/>
      <c r="CF890" s="114">
        <f t="shared" si="203"/>
        <v>110</v>
      </c>
      <c r="CG890" s="114">
        <f t="shared" si="207"/>
        <v>25</v>
      </c>
      <c r="CH890" s="114">
        <f t="shared" si="207"/>
        <v>26</v>
      </c>
      <c r="CI890" s="114">
        <f t="shared" si="207"/>
        <v>27</v>
      </c>
      <c r="CJ890" s="114">
        <f t="shared" si="207"/>
        <v>28</v>
      </c>
    </row>
    <row r="891" spans="9:88" x14ac:dyDescent="0.25"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 s="114">
        <f t="shared" si="202"/>
        <v>5</v>
      </c>
      <c r="CB891" s="114">
        <f t="shared" si="205"/>
        <v>0</v>
      </c>
      <c r="CC891" s="114">
        <f t="shared" si="205"/>
        <v>0</v>
      </c>
      <c r="CD891" s="114">
        <f t="shared" si="205"/>
        <v>0</v>
      </c>
      <c r="CE891"/>
      <c r="CF891" s="114">
        <f t="shared" si="203"/>
        <v>110</v>
      </c>
      <c r="CG891" s="114">
        <f t="shared" si="207"/>
        <v>29</v>
      </c>
      <c r="CH891" s="114">
        <f t="shared" si="207"/>
        <v>30</v>
      </c>
      <c r="CI891" s="114">
        <f t="shared" si="207"/>
        <v>31</v>
      </c>
      <c r="CJ891" s="114">
        <f t="shared" si="207"/>
        <v>32</v>
      </c>
    </row>
    <row r="892" spans="9:88" x14ac:dyDescent="0.25">
      <c r="CA892" s="114"/>
      <c r="CB892" s="114"/>
      <c r="CC892" s="114"/>
      <c r="CD892" s="114"/>
      <c r="CF892" s="114"/>
      <c r="CG892" s="88"/>
      <c r="CH892" s="88"/>
      <c r="CI892" s="88"/>
      <c r="CJ892" s="88"/>
    </row>
  </sheetData>
  <sheetProtection algorithmName="SHA-512" hashValue="mntY0ZfN/3v8N35hUPazGGXk4l+tJ413am7YwIm+KehheWNRqHv5UAEpDtWcgSkMTmazWcfqxbWqxcDLTia4jA==" saltValue="11U8NOh14R9aH9AZsRsH7A==" spinCount="100000" sheet="1" selectLockedCells="1"/>
  <mergeCells count="1">
    <mergeCell ref="A1:AL1"/>
  </mergeCells>
  <conditionalFormatting sqref="A11:B120">
    <cfRule type="expression" dxfId="26" priority="116">
      <formula>AND($E11="Best Fit",$S11&gt;4000)</formula>
    </cfRule>
  </conditionalFormatting>
  <conditionalFormatting sqref="B11:B120 I11:I120">
    <cfRule type="expression" dxfId="25" priority="4" stopIfTrue="1">
      <formula>$I11&gt;$B11</formula>
    </cfRule>
  </conditionalFormatting>
  <conditionalFormatting sqref="E11:E120">
    <cfRule type="expression" dxfId="24" priority="3">
      <formula>$E11="Requested"</formula>
    </cfRule>
  </conditionalFormatting>
  <conditionalFormatting sqref="G11:G120">
    <cfRule type="expression" dxfId="23" priority="1">
      <formula>$G11&gt;$W11</formula>
    </cfRule>
  </conditionalFormatting>
  <conditionalFormatting sqref="I11:I120">
    <cfRule type="expression" dxfId="22" priority="7">
      <formula>$E11="Requested"</formula>
    </cfRule>
  </conditionalFormatting>
  <conditionalFormatting sqref="J11:J120">
    <cfRule type="expression" dxfId="21" priority="2">
      <formula>$M11&gt;1</formula>
    </cfRule>
  </conditionalFormatting>
  <conditionalFormatting sqref="K11:K120">
    <cfRule type="expression" dxfId="20" priority="117">
      <formula>$K11&gt;$D$5</formula>
    </cfRule>
  </conditionalFormatting>
  <conditionalFormatting sqref="L11:L120">
    <cfRule type="colorScale" priority="5">
      <colorScale>
        <cfvo type="num" val="0"/>
        <cfvo type="num" val="1"/>
        <cfvo type="num" val="3"/>
        <color rgb="FF63BE7B"/>
        <color rgb="FFFFC000"/>
        <color rgb="FFFF0000"/>
      </colorScale>
    </cfRule>
  </conditionalFormatting>
  <conditionalFormatting sqref="M11:M120">
    <cfRule type="colorScale" priority="6">
      <colorScale>
        <cfvo type="num" val="0"/>
        <cfvo type="num" val="0.2"/>
        <cfvo type="num" val="1"/>
        <color theme="9" tint="0.59999389629810485"/>
        <color rgb="FFFFEB84"/>
        <color rgb="FFFF0000"/>
      </colorScale>
    </cfRule>
  </conditionalFormatting>
  <dataValidations count="15">
    <dataValidation allowBlank="1" showInputMessage="1" showErrorMessage="1" prompt="Peak Current can be applied for short times only and  I2T must be taken into consideration_x000a_&gt;100% peak is not possible" sqref="M11" xr:uid="{00000000-0002-0000-0300-000000000000}"/>
    <dataValidation allowBlank="1" showInputMessage="1" showErrorMessage="1" promptTitle="Best Fit" prompt="Best Fit has no constant accel phase and is the softest possible move for the given time but has a high peak accel (force).  Higher jerk parameters can complete the move in the same time, with lower peak force but result in  higher power draw" sqref="E10" xr:uid="{00000000-0002-0000-0300-000001000000}"/>
    <dataValidation type="list" allowBlank="1" showInputMessage="1" showErrorMessage="1" promptTitle="Lifting vs Horizontal" prompt="If the motion is a vertical Lift " sqref="D11:D120" xr:uid="{00000000-0002-0000-0300-000002000000}">
      <formula1>Lifting_Horizontal</formula1>
    </dataValidation>
    <dataValidation allowBlank="1" showInputMessage="1" showErrorMessage="1" prompt="up to 100% Peak Current can only for short times_x000a_&gt;100% peak the move is not possible" sqref="M12:M120" xr:uid="{00000000-0002-0000-0300-000003000000}"/>
    <dataValidation allowBlank="1" showInputMessage="1" showErrorMessage="1" prompt="100% Rated current can be delivered continuously" sqref="L11" xr:uid="{00000000-0002-0000-0300-000004000000}"/>
    <dataValidation allowBlank="1" showInputMessage="1" showErrorMessage="1" prompt="Rated current can be delivered continuously" sqref="L12:L120" xr:uid="{00000000-0002-0000-0300-000005000000}"/>
    <dataValidation allowBlank="1" showInputMessage="1" showErrorMessage="1" prompt="Peak Current Required" sqref="K11:K120" xr:uid="{00000000-0002-0000-0300-000006000000}"/>
    <dataValidation allowBlank="1" showInputMessage="1" showErrorMessage="1" prompt="Peak Force Required" sqref="J11:J120" xr:uid="{00000000-0002-0000-0300-000007000000}"/>
    <dataValidation type="list" allowBlank="1" showInputMessage="1" showErrorMessage="1" prompt="What type of module is this move performed on" sqref="C11:C120" xr:uid="{00000000-0002-0000-0300-000008000000}">
      <formula1>Module_Type</formula1>
    </dataValidation>
    <dataValidation allowBlank="1" showInputMessage="1" showErrorMessage="1" prompt="Blue, Move time is calculated based on the Requested values_x000a_Red, move time is longer than Move/Process time" sqref="I11:I120" xr:uid="{00000000-0002-0000-0300-000009000000}"/>
    <dataValidation type="list" allowBlank="1" showInputMessage="1" showErrorMessage="1" promptTitle="Best Fit Or Requested" prompt="Best fit calculates the motion based on distance and time_x000a_Requested calculates the motion time based on Velcocity Accel and Jerk " sqref="E11:E120" xr:uid="{00000000-0002-0000-0300-00000A000000}">
      <formula1>CalculationMethod</formula1>
    </dataValidation>
    <dataValidation allowBlank="1" showInputMessage="1" showErrorMessage="1" promptTitle="Allowed Time" prompt="If a Process Step how long it will process_x000a_If a Move Step how long the move should take" sqref="B11:B120" xr:uid="{00000000-0002-0000-0300-00000B000000}"/>
    <dataValidation type="decimal" errorStyle="warning" allowBlank="1" showInputMessage="1" showErrorMessage="1" error="Max 4000000" prompt="Max 4000000" sqref="H11:H120" xr:uid="{00000000-0002-0000-0300-00000C000000}">
      <formula1>1</formula1>
      <formula2>4000000</formula2>
    </dataValidation>
    <dataValidation type="decimal" errorStyle="warning" allowBlank="1" showInputMessage="1" showErrorMessage="1" error="Maximum 100000" prompt="Limited To Max Available Accel" sqref="G11:G120" xr:uid="{00000000-0002-0000-0300-00000D000000}">
      <formula1>1</formula1>
      <formula2>100000</formula2>
    </dataValidation>
    <dataValidation type="decimal" allowBlank="1" showInputMessage="1" showErrorMessage="1" error="Minimum 1mm/s maximum 4000mm/s" prompt="Maximum 4000" sqref="F11:F120" xr:uid="{00000000-0002-0000-0300-00000E000000}">
      <formula1>1</formula1>
      <formula2>4000</formula2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L892"/>
  <sheetViews>
    <sheetView zoomScaleNormal="100" workbookViewId="0">
      <selection activeCell="G12" sqref="G12"/>
    </sheetView>
  </sheetViews>
  <sheetFormatPr baseColWidth="10" defaultColWidth="9.109375" defaultRowHeight="13.2" x14ac:dyDescent="0.25"/>
  <cols>
    <col min="1" max="3" width="11.5546875" style="10" customWidth="1"/>
    <col min="4" max="4" width="14.109375" style="10" customWidth="1"/>
    <col min="5" max="5" width="12" style="10" customWidth="1"/>
    <col min="6" max="6" width="13.5546875" style="10" customWidth="1"/>
    <col min="7" max="7" width="21.6640625" style="10" customWidth="1"/>
    <col min="8" max="8" width="13.109375" style="10" customWidth="1"/>
    <col min="9" max="9" width="13.88671875" style="10" customWidth="1"/>
    <col min="10" max="10" width="13.109375" style="10" customWidth="1"/>
    <col min="11" max="12" width="12.33203125" style="10" customWidth="1"/>
    <col min="13" max="13" width="17.6640625" style="10" customWidth="1"/>
    <col min="14" max="14" width="9.109375" style="10" customWidth="1"/>
    <col min="15" max="15" width="12.44140625" style="10" customWidth="1"/>
    <col min="16" max="16" width="10.44140625" style="10" customWidth="1"/>
    <col min="17" max="17" width="16.44140625" style="10" bestFit="1" customWidth="1"/>
    <col min="18" max="18" width="10.88671875" style="10" customWidth="1"/>
    <col min="19" max="19" width="13.6640625" style="10" customWidth="1"/>
    <col min="20" max="20" width="10.5546875" style="10" customWidth="1"/>
    <col min="21" max="21" width="13" style="10" customWidth="1"/>
    <col min="22" max="22" width="13.6640625" style="10" customWidth="1"/>
    <col min="23" max="23" width="13.6640625" style="10" bestFit="1" customWidth="1"/>
    <col min="24" max="25" width="11.6640625" style="10" customWidth="1"/>
    <col min="26" max="26" width="19.109375" style="10" customWidth="1"/>
    <col min="27" max="27" width="12.33203125" style="10" customWidth="1"/>
    <col min="28" max="28" width="11.5546875" style="10" customWidth="1"/>
    <col min="29" max="29" width="11.33203125" style="10" customWidth="1"/>
    <col min="30" max="30" width="13.5546875" style="10" customWidth="1"/>
    <col min="31" max="31" width="13.6640625" style="10" customWidth="1"/>
    <col min="32" max="32" width="12.33203125" style="10" customWidth="1"/>
    <col min="33" max="33" width="12.5546875" style="10" customWidth="1"/>
    <col min="34" max="34" width="12.44140625" style="10" customWidth="1"/>
    <col min="35" max="35" width="13.5546875" style="10" customWidth="1"/>
    <col min="36" max="36" width="12.6640625" style="10" customWidth="1"/>
    <col min="37" max="37" width="13.109375" style="10" customWidth="1"/>
    <col min="38" max="38" width="19.33203125" style="10" customWidth="1"/>
    <col min="39" max="39" width="18" style="10" customWidth="1"/>
    <col min="40" max="40" width="20.6640625" style="10" customWidth="1"/>
    <col min="41" max="41" width="16.109375" style="10" customWidth="1"/>
    <col min="42" max="42" width="14.5546875" style="10" customWidth="1"/>
    <col min="43" max="43" width="10.109375" style="10" customWidth="1"/>
    <col min="44" max="45" width="14.88671875" style="10" customWidth="1"/>
    <col min="46" max="46" width="13.109375" style="10" customWidth="1"/>
    <col min="47" max="47" width="15" style="10" customWidth="1"/>
    <col min="48" max="48" width="2.6640625" style="10" customWidth="1"/>
    <col min="49" max="49" width="9.5546875" style="10" bestFit="1" customWidth="1"/>
    <col min="50" max="51" width="12.33203125" style="10" customWidth="1"/>
    <col min="52" max="52" width="13.88671875" style="10" customWidth="1"/>
    <col min="53" max="53" width="7.88671875" style="10" customWidth="1"/>
    <col min="54" max="54" width="12.33203125" style="10" customWidth="1"/>
    <col min="55" max="55" width="12.109375" style="10" customWidth="1"/>
    <col min="56" max="56" width="13.88671875" style="10" customWidth="1"/>
    <col min="57" max="57" width="9.109375" style="10" customWidth="1"/>
    <col min="58" max="58" width="10.109375" style="10" customWidth="1"/>
    <col min="59" max="59" width="9.109375" style="10" customWidth="1"/>
    <col min="60" max="62" width="10.109375" style="10" customWidth="1"/>
    <col min="63" max="63" width="9.5546875" style="10" customWidth="1"/>
    <col min="64" max="64" width="10.5546875" style="10" customWidth="1"/>
    <col min="65" max="65" width="10.44140625" style="10" customWidth="1"/>
    <col min="66" max="66" width="10.109375" style="10" customWidth="1"/>
    <col min="67" max="67" width="9.5546875" style="10" customWidth="1"/>
    <col min="68" max="69" width="10.5546875" style="10" customWidth="1"/>
    <col min="70" max="71" width="9.5546875" style="10" customWidth="1"/>
    <col min="72" max="72" width="11.109375" style="10" customWidth="1"/>
    <col min="73" max="73" width="10.109375" style="10" customWidth="1"/>
    <col min="74" max="74" width="11.109375" style="10" customWidth="1"/>
    <col min="75" max="76" width="10.109375" style="10" customWidth="1"/>
    <col min="77" max="77" width="12.109375" style="10" customWidth="1"/>
    <col min="78" max="78" width="9.6640625" style="10" customWidth="1"/>
    <col min="79" max="79" width="12.6640625" style="10" customWidth="1"/>
    <col min="80" max="83" width="11.109375" style="10" customWidth="1"/>
    <col min="84" max="85" width="11.33203125" style="10" customWidth="1"/>
    <col min="86" max="87" width="9.5546875" style="10" customWidth="1"/>
    <col min="88" max="89" width="11.109375" style="10" customWidth="1"/>
    <col min="90" max="90" width="9.5546875" style="10" customWidth="1"/>
    <col min="91" max="92" width="9.33203125" style="10" customWidth="1"/>
    <col min="93" max="93" width="9.109375" style="10" customWidth="1"/>
    <col min="94" max="103" width="9.109375" style="10" hidden="1" customWidth="1"/>
    <col min="104" max="105" width="13.6640625" style="10" hidden="1" customWidth="1"/>
    <col min="106" max="113" width="9.109375" style="10" hidden="1" customWidth="1"/>
    <col min="114" max="16384" width="9.109375" style="10"/>
  </cols>
  <sheetData>
    <row r="1" spans="1:116" ht="39" customHeight="1" thickBot="1" x14ac:dyDescent="0.3">
      <c r="A1" s="564" t="s">
        <v>763</v>
      </c>
      <c r="B1" s="564"/>
      <c r="C1" s="564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  <c r="X1" s="563"/>
      <c r="Y1" s="563"/>
      <c r="Z1" s="563"/>
      <c r="AA1" s="563"/>
      <c r="AB1" s="563"/>
      <c r="AC1" s="563"/>
      <c r="AD1" s="563"/>
      <c r="AE1" s="563"/>
      <c r="AF1" s="563"/>
      <c r="AG1" s="563"/>
      <c r="AH1" s="563"/>
      <c r="AI1" s="563"/>
      <c r="AJ1" s="563"/>
      <c r="AK1" s="563"/>
      <c r="AL1" s="563"/>
      <c r="AM1" s="563"/>
      <c r="AZ1" s="20"/>
      <c r="BA1" s="21"/>
      <c r="BB1" s="21"/>
      <c r="BC1" s="21"/>
      <c r="BD1" s="21"/>
    </row>
    <row r="2" spans="1:116" ht="13.8" thickBot="1" x14ac:dyDescent="0.3">
      <c r="I2" s="45"/>
      <c r="J2" s="246" t="s">
        <v>342</v>
      </c>
      <c r="AD2" s="376" t="s">
        <v>344</v>
      </c>
      <c r="AE2" s="376" t="s">
        <v>501</v>
      </c>
      <c r="AF2" s="376" t="s">
        <v>376</v>
      </c>
      <c r="AG2" s="376" t="s">
        <v>378</v>
      </c>
      <c r="AH2" s="376" t="s">
        <v>377</v>
      </c>
      <c r="AI2" s="377" t="s">
        <v>448</v>
      </c>
      <c r="AJ2" s="246" t="s">
        <v>698</v>
      </c>
      <c r="AL2" s="22"/>
      <c r="AM2" s="22"/>
    </row>
    <row r="3" spans="1:116" ht="13.8" thickBot="1" x14ac:dyDescent="0.3">
      <c r="E3" s="256" t="s">
        <v>575</v>
      </c>
      <c r="G3"/>
      <c r="I3" s="234" t="s">
        <v>213</v>
      </c>
      <c r="J3" s="247" t="s">
        <v>343</v>
      </c>
      <c r="AD3" s="248">
        <f>'Project description'!C207</f>
        <v>0.68493150684931514</v>
      </c>
      <c r="AE3" s="248">
        <f>'Project description'!C279</f>
        <v>5</v>
      </c>
      <c r="AF3" s="248">
        <f>'Project description'!L183/'Project description'!C203*1000</f>
        <v>4078.2122905027932</v>
      </c>
      <c r="AG3" s="248">
        <f>AH3/$F$5</f>
        <v>7.3</v>
      </c>
      <c r="AH3" s="248">
        <f>'Project description'!C272</f>
        <v>87.6</v>
      </c>
      <c r="AI3" s="249">
        <f>$F$6*AG3</f>
        <v>27.01</v>
      </c>
      <c r="AJ3" s="247">
        <f>'Project description'!C189</f>
        <v>0</v>
      </c>
      <c r="AL3" s="22"/>
      <c r="AM3" s="22"/>
    </row>
    <row r="4" spans="1:116" x14ac:dyDescent="0.25">
      <c r="E4" s="166" t="s">
        <v>338</v>
      </c>
      <c r="F4" s="160">
        <f>'Project description'!I6</f>
        <v>1.79</v>
      </c>
      <c r="G4" s="213" t="s">
        <v>64</v>
      </c>
      <c r="I4" s="234" t="s">
        <v>339</v>
      </c>
      <c r="J4" s="247">
        <f>'Project description'!C170</f>
        <v>4.1008860997750002E-2</v>
      </c>
      <c r="AD4" s="248">
        <f>'Project description'!C206</f>
        <v>0.72115384615384603</v>
      </c>
      <c r="AE4" s="248">
        <f>'Project description'!C278</f>
        <v>5</v>
      </c>
      <c r="AF4" s="248">
        <f>'Project description'!L181/'Project description'!C203*1000</f>
        <v>2990.6642210829095</v>
      </c>
      <c r="AG4" s="248">
        <f>AH4/$F$5</f>
        <v>6.9333333333333336</v>
      </c>
      <c r="AH4" s="248">
        <f>'Project description'!C275</f>
        <v>83.2</v>
      </c>
      <c r="AI4" s="249">
        <f>$F$6*AG4</f>
        <v>25.653333333333336</v>
      </c>
      <c r="AJ4" s="247">
        <f>'Project description'!C192</f>
        <v>0</v>
      </c>
      <c r="AL4" s="22"/>
      <c r="AM4" s="22"/>
    </row>
    <row r="5" spans="1:116" x14ac:dyDescent="0.25">
      <c r="E5" s="167" t="s">
        <v>379</v>
      </c>
      <c r="F5" s="242">
        <f>'Project description'!C203</f>
        <v>12</v>
      </c>
      <c r="G5" s="216" t="s">
        <v>65</v>
      </c>
      <c r="I5" s="244" t="s">
        <v>340</v>
      </c>
      <c r="J5" s="250">
        <f>'Project description'!C171</f>
        <v>0.20055317549775001</v>
      </c>
      <c r="AD5" s="251">
        <f>'Project description'!C205</f>
        <v>0.68493150684931514</v>
      </c>
      <c r="AE5" s="251">
        <f>'Project description'!C277</f>
        <v>5</v>
      </c>
      <c r="AF5" s="251">
        <f>'Project description'!L178/'Project description'!C203*1000</f>
        <v>3680.8452330303876</v>
      </c>
      <c r="AG5" s="248">
        <f>AH5/$F$5</f>
        <v>7.3</v>
      </c>
      <c r="AH5" s="251">
        <f>'Project description'!C274</f>
        <v>87.6</v>
      </c>
      <c r="AI5" s="249">
        <f>$F$6*AG5</f>
        <v>27.01</v>
      </c>
      <c r="AJ5" s="250">
        <f>'Project description'!C195</f>
        <v>0</v>
      </c>
      <c r="AL5" s="22"/>
      <c r="AM5" s="22"/>
    </row>
    <row r="6" spans="1:116" ht="13.8" thickBot="1" x14ac:dyDescent="0.3">
      <c r="A6" s="12"/>
      <c r="E6" s="168" t="s">
        <v>447</v>
      </c>
      <c r="F6" s="243">
        <v>3.7</v>
      </c>
      <c r="G6" s="221" t="s">
        <v>65</v>
      </c>
      <c r="I6" s="245" t="s">
        <v>341</v>
      </c>
      <c r="J6" s="252">
        <f>'Project description'!C172</f>
        <v>0.76111457609775013</v>
      </c>
      <c r="AD6" s="253">
        <f>'Project description'!C204</f>
        <v>0.68493150684931514</v>
      </c>
      <c r="AE6" s="253">
        <f>'Project description'!C276</f>
        <v>5</v>
      </c>
      <c r="AF6" s="253">
        <f>'Project description'!L175/'Project description'!C203*1000</f>
        <v>3879.600907315652</v>
      </c>
      <c r="AG6" s="248">
        <f>AH6/$F$5</f>
        <v>7.3</v>
      </c>
      <c r="AH6" s="253">
        <f>'Project description'!C273</f>
        <v>87.6</v>
      </c>
      <c r="AI6" s="255">
        <f>$F$6*AG6</f>
        <v>27.01</v>
      </c>
      <c r="AJ6" s="252">
        <f>'Project description'!C198</f>
        <v>0</v>
      </c>
      <c r="AL6" s="22"/>
      <c r="AM6" s="22"/>
    </row>
    <row r="7" spans="1:116" ht="13.8" thickBot="1" x14ac:dyDescent="0.3">
      <c r="A7" s="82"/>
      <c r="B7" s="82"/>
      <c r="C7" s="82"/>
      <c r="D7" s="82"/>
      <c r="E7" s="82"/>
      <c r="AE7" s="22"/>
      <c r="AF7" s="22"/>
      <c r="AG7" s="22"/>
      <c r="AH7" s="22"/>
      <c r="AI7" s="22"/>
      <c r="AJ7" s="22"/>
      <c r="AK7" s="22"/>
      <c r="AL7" s="22"/>
      <c r="AX7" s="10" t="s">
        <v>779</v>
      </c>
      <c r="BI7"/>
      <c r="BJ7"/>
      <c r="BO7" s="10" t="s">
        <v>780</v>
      </c>
      <c r="CX7" s="87" t="s">
        <v>487</v>
      </c>
      <c r="CY7" s="40"/>
      <c r="CZ7" s="40"/>
      <c r="DA7" s="40"/>
      <c r="DB7" s="87" t="s">
        <v>490</v>
      </c>
      <c r="DC7" s="40"/>
      <c r="DD7" s="40"/>
      <c r="DE7" s="87" t="s">
        <v>488</v>
      </c>
      <c r="DF7" s="40"/>
      <c r="DG7" s="40"/>
      <c r="DH7" s="40"/>
      <c r="DI7" s="87" t="s">
        <v>489</v>
      </c>
      <c r="DJ7" s="40"/>
      <c r="DK7" s="40"/>
      <c r="DL7" s="40"/>
    </row>
    <row r="8" spans="1:116" ht="13.8" thickBot="1" x14ac:dyDescent="0.3">
      <c r="H8" s="10" t="s">
        <v>452</v>
      </c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N8" s="10" t="s">
        <v>380</v>
      </c>
      <c r="AT8" s="83" t="s">
        <v>390</v>
      </c>
      <c r="AU8" s="44"/>
      <c r="AV8" s="44"/>
      <c r="AW8" s="44"/>
      <c r="AX8" s="110"/>
      <c r="AY8" s="110"/>
      <c r="AZ8" s="44"/>
      <c r="BA8" s="119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141"/>
      <c r="BZ8" s="142"/>
      <c r="CC8" s="10" t="s">
        <v>462</v>
      </c>
    </row>
    <row r="9" spans="1:116" s="30" customFormat="1" ht="14.4" thickBot="1" x14ac:dyDescent="0.3">
      <c r="A9" s="99"/>
      <c r="B9" s="99"/>
      <c r="C9" s="99"/>
      <c r="D9" s="100"/>
      <c r="E9" s="99"/>
      <c r="F9" s="258"/>
      <c r="G9" s="99"/>
      <c r="H9" s="259"/>
      <c r="I9" s="260"/>
      <c r="J9" s="260"/>
      <c r="K9" s="103" t="s">
        <v>454</v>
      </c>
      <c r="L9" s="104"/>
      <c r="M9" s="104"/>
      <c r="N9" s="104"/>
      <c r="O9" s="104"/>
      <c r="P9" s="104"/>
      <c r="Q9" s="104"/>
      <c r="R9" s="104"/>
      <c r="S9" s="147"/>
      <c r="T9" s="134"/>
      <c r="U9" s="104" t="s">
        <v>426</v>
      </c>
      <c r="V9" s="104"/>
      <c r="W9" s="104"/>
      <c r="X9" s="104"/>
      <c r="Y9" s="104"/>
      <c r="Z9" s="105"/>
      <c r="AA9" s="108"/>
      <c r="AB9" s="108"/>
      <c r="AC9" s="109"/>
      <c r="AD9" s="23" t="s">
        <v>5</v>
      </c>
      <c r="AE9" s="24"/>
      <c r="AF9" s="25" t="s">
        <v>6</v>
      </c>
      <c r="AG9" s="24"/>
      <c r="AH9" s="25" t="s">
        <v>7</v>
      </c>
      <c r="AI9" s="25"/>
      <c r="AJ9" s="25"/>
      <c r="AK9" s="25"/>
      <c r="AL9" s="24"/>
      <c r="AM9" s="25" t="s">
        <v>9</v>
      </c>
      <c r="AN9" s="26"/>
      <c r="AO9" s="27"/>
      <c r="AP9" s="28"/>
      <c r="AQ9" s="29"/>
      <c r="AT9" s="120" t="s">
        <v>446</v>
      </c>
      <c r="AU9" s="121"/>
      <c r="AV9" s="121"/>
      <c r="AW9" s="122"/>
      <c r="AX9" s="120"/>
      <c r="AY9" s="121" t="s">
        <v>385</v>
      </c>
      <c r="AZ9" s="121"/>
      <c r="BA9" s="122"/>
      <c r="BB9" s="120"/>
      <c r="BC9" s="121" t="s">
        <v>386</v>
      </c>
      <c r="BD9" s="121"/>
      <c r="BE9" s="122"/>
      <c r="BF9" s="120"/>
      <c r="BG9" s="121" t="s">
        <v>407</v>
      </c>
      <c r="BH9" s="121"/>
      <c r="BI9" s="122"/>
      <c r="BJ9" s="121"/>
      <c r="BK9" s="120"/>
      <c r="BL9" s="121" t="s">
        <v>408</v>
      </c>
      <c r="BM9" s="121"/>
      <c r="BN9" s="122"/>
      <c r="BO9" s="120"/>
      <c r="BP9" s="121" t="s">
        <v>409</v>
      </c>
      <c r="BQ9" s="121"/>
      <c r="BR9" s="122"/>
      <c r="BS9" s="120"/>
      <c r="BT9" s="121" t="s">
        <v>410</v>
      </c>
      <c r="BU9" s="121"/>
      <c r="BV9" s="122"/>
      <c r="BW9" s="120"/>
      <c r="BX9" s="121" t="s">
        <v>411</v>
      </c>
      <c r="BY9" s="121"/>
      <c r="BZ9" s="122"/>
    </row>
    <row r="10" spans="1:116" s="40" customFormat="1" ht="84" thickBot="1" x14ac:dyDescent="4.2">
      <c r="A10" s="94" t="s">
        <v>764</v>
      </c>
      <c r="B10" s="94" t="s">
        <v>765</v>
      </c>
      <c r="C10" s="94" t="s">
        <v>766</v>
      </c>
      <c r="D10" s="31" t="s">
        <v>767</v>
      </c>
      <c r="E10" s="31" t="s">
        <v>441</v>
      </c>
      <c r="F10" s="106" t="s">
        <v>699</v>
      </c>
      <c r="G10" s="101" t="s">
        <v>421</v>
      </c>
      <c r="H10" s="106" t="s">
        <v>427</v>
      </c>
      <c r="I10" s="106" t="s">
        <v>429</v>
      </c>
      <c r="J10" s="146" t="s">
        <v>428</v>
      </c>
      <c r="K10" s="125" t="s">
        <v>768</v>
      </c>
      <c r="L10" s="412" t="s">
        <v>769</v>
      </c>
      <c r="M10" s="106" t="s">
        <v>443</v>
      </c>
      <c r="N10" s="106" t="s">
        <v>259</v>
      </c>
      <c r="O10" s="31" t="s">
        <v>445</v>
      </c>
      <c r="P10" s="31" t="s">
        <v>444</v>
      </c>
      <c r="Q10" s="31" t="s">
        <v>503</v>
      </c>
      <c r="R10" s="31" t="s">
        <v>578</v>
      </c>
      <c r="S10" s="261" t="s">
        <v>453</v>
      </c>
      <c r="T10" s="135"/>
      <c r="U10" s="90" t="s">
        <v>778</v>
      </c>
      <c r="V10" s="90" t="s">
        <v>418</v>
      </c>
      <c r="W10" s="90" t="s">
        <v>419</v>
      </c>
      <c r="X10" s="32" t="s">
        <v>255</v>
      </c>
      <c r="Y10" s="32" t="s">
        <v>754</v>
      </c>
      <c r="Z10" s="31" t="s">
        <v>431</v>
      </c>
      <c r="AA10" s="106" t="s">
        <v>425</v>
      </c>
      <c r="AB10" s="106" t="s">
        <v>258</v>
      </c>
      <c r="AC10" s="126" t="s">
        <v>257</v>
      </c>
      <c r="AD10" s="34" t="s">
        <v>432</v>
      </c>
      <c r="AE10" s="36" t="s">
        <v>433</v>
      </c>
      <c r="AF10" s="35" t="s">
        <v>260</v>
      </c>
      <c r="AG10" s="36" t="s">
        <v>261</v>
      </c>
      <c r="AH10" s="125" t="s">
        <v>262</v>
      </c>
      <c r="AI10" s="106" t="s">
        <v>450</v>
      </c>
      <c r="AJ10" s="106" t="s">
        <v>451</v>
      </c>
      <c r="AK10" s="106" t="s">
        <v>263</v>
      </c>
      <c r="AL10" s="145" t="s">
        <v>8</v>
      </c>
      <c r="AM10" s="35" t="s">
        <v>264</v>
      </c>
      <c r="AN10" s="37" t="s">
        <v>260</v>
      </c>
      <c r="AO10" s="38" t="s">
        <v>265</v>
      </c>
      <c r="AP10" s="39" t="s">
        <v>266</v>
      </c>
      <c r="AQ10" s="33" t="s">
        <v>430</v>
      </c>
      <c r="AR10" s="31" t="s">
        <v>442</v>
      </c>
      <c r="AS10" s="95"/>
      <c r="AT10" s="111" t="s">
        <v>381</v>
      </c>
      <c r="AU10" s="96" t="s">
        <v>765</v>
      </c>
      <c r="AV10" s="96"/>
      <c r="AW10" s="96" t="s">
        <v>412</v>
      </c>
      <c r="AX10" s="84" t="s">
        <v>382</v>
      </c>
      <c r="AY10" s="85" t="s">
        <v>383</v>
      </c>
      <c r="AZ10" s="85" t="s">
        <v>384</v>
      </c>
      <c r="BA10" s="123" t="s">
        <v>406</v>
      </c>
      <c r="BB10" s="84" t="s">
        <v>387</v>
      </c>
      <c r="BC10" s="85" t="s">
        <v>388</v>
      </c>
      <c r="BD10" s="85" t="s">
        <v>389</v>
      </c>
      <c r="BE10" s="123" t="s">
        <v>406</v>
      </c>
      <c r="BF10" s="84" t="s">
        <v>391</v>
      </c>
      <c r="BG10" s="85" t="s">
        <v>392</v>
      </c>
      <c r="BH10" s="85" t="s">
        <v>393</v>
      </c>
      <c r="BI10" s="123" t="s">
        <v>406</v>
      </c>
      <c r="BJ10" s="85"/>
      <c r="BK10" s="84" t="s">
        <v>394</v>
      </c>
      <c r="BL10" s="85" t="s">
        <v>395</v>
      </c>
      <c r="BM10" s="85" t="s">
        <v>396</v>
      </c>
      <c r="BN10" s="123" t="s">
        <v>406</v>
      </c>
      <c r="BO10" s="84" t="s">
        <v>400</v>
      </c>
      <c r="BP10" s="85" t="s">
        <v>401</v>
      </c>
      <c r="BQ10" s="85" t="s">
        <v>402</v>
      </c>
      <c r="BR10" s="123" t="s">
        <v>406</v>
      </c>
      <c r="BS10" s="84" t="s">
        <v>397</v>
      </c>
      <c r="BT10" s="85" t="s">
        <v>398</v>
      </c>
      <c r="BU10" s="85" t="s">
        <v>399</v>
      </c>
      <c r="BV10" s="123" t="s">
        <v>406</v>
      </c>
      <c r="BW10" s="84" t="s">
        <v>403</v>
      </c>
      <c r="BX10" s="85" t="s">
        <v>404</v>
      </c>
      <c r="BY10" s="85" t="s">
        <v>405</v>
      </c>
      <c r="BZ10" s="124" t="s">
        <v>406</v>
      </c>
      <c r="CC10" s="87" t="s">
        <v>406</v>
      </c>
      <c r="CD10" s="87" t="s">
        <v>414</v>
      </c>
      <c r="CE10" s="87" t="s">
        <v>461</v>
      </c>
      <c r="CF10" s="87" t="s">
        <v>413</v>
      </c>
      <c r="CG10" s="87"/>
      <c r="CH10" s="22" t="s">
        <v>456</v>
      </c>
      <c r="CI10" s="22" t="s">
        <v>457</v>
      </c>
      <c r="CJ10" s="22" t="s">
        <v>458</v>
      </c>
      <c r="CK10" s="22" t="s">
        <v>459</v>
      </c>
      <c r="CL10" s="150" t="s">
        <v>460</v>
      </c>
      <c r="CP10" s="96" t="s">
        <v>497</v>
      </c>
      <c r="CQ10" s="96" t="s">
        <v>498</v>
      </c>
      <c r="CR10" s="96" t="s">
        <v>500</v>
      </c>
      <c r="CS10" s="96" t="s">
        <v>502</v>
      </c>
      <c r="CT10" s="96"/>
      <c r="CU10" s="96"/>
      <c r="CV10" s="96" t="s">
        <v>495</v>
      </c>
      <c r="CW10" s="96" t="s">
        <v>496</v>
      </c>
      <c r="CX10" s="87" t="s">
        <v>491</v>
      </c>
      <c r="CY10" s="87" t="s">
        <v>492</v>
      </c>
      <c r="CZ10" s="87" t="s">
        <v>493</v>
      </c>
      <c r="DA10" s="87"/>
      <c r="DF10" s="159" t="s">
        <v>494</v>
      </c>
      <c r="DH10" s="87" t="s">
        <v>499</v>
      </c>
    </row>
    <row r="11" spans="1:116" s="42" customFormat="1" ht="13.8" thickBot="1" x14ac:dyDescent="0.3">
      <c r="A11" s="140">
        <v>500</v>
      </c>
      <c r="B11" s="410">
        <v>500</v>
      </c>
      <c r="C11" s="410">
        <v>1000</v>
      </c>
      <c r="D11" s="41">
        <v>0.2</v>
      </c>
      <c r="E11" s="98" t="s">
        <v>213</v>
      </c>
      <c r="F11" s="171" t="s">
        <v>546</v>
      </c>
      <c r="G11" s="137" t="s">
        <v>423</v>
      </c>
      <c r="H11" s="132">
        <v>4000</v>
      </c>
      <c r="I11" s="132">
        <v>48888.888888888883</v>
      </c>
      <c r="J11" s="148">
        <f>20*I11</f>
        <v>977777.77777777764</v>
      </c>
      <c r="K11" s="151">
        <f>4*AN11+2*AO11+AP11</f>
        <v>9.0453403373329092E-2</v>
      </c>
      <c r="L11" s="413"/>
      <c r="M11" s="139">
        <f t="shared" ref="M11:M42" si="0">IF(AB11&lt;=0,0,IF(E11="Straight",N11*AG$3,IF(E11="180° Curve",N11*AG$4,IF(E11="45° Curve",N11*AG$5,IF(E11="22.5° Curve",N11*AG$6)))))</f>
        <v>44.578389164907769</v>
      </c>
      <c r="N11" s="139">
        <f t="shared" ref="N11:N18" si="1">IF(AB11&lt;=0,0,IF(E11="Straight",IF(F11="Lifting",AR11/AF$3+AJ$3+AD$3,AR11/AF$3+AD$3),IF(E11="180° Curve",IF(F11="Lifting",AR11/AF$4+AJ$4+AD$4,AR11/AF$4+AD$4),IF(E11="45° Curve",IF(F11="Lifting",AR11/AF$5+AJ$5+AD$5,AR11/AF$5+AD$5),IF(E11="22.5° Curve",IF(F11="Lifting",AR11/AF$6+AJ$6+AD$6,AR11/AF$6+AD$6))))))</f>
        <v>6.1066286527270917</v>
      </c>
      <c r="O11" s="133">
        <f t="shared" ref="O11:O69" si="2">N11/3.7</f>
        <v>1.6504401764127274</v>
      </c>
      <c r="P11" s="149">
        <f t="shared" ref="P11:P42" si="3">IF((N11-$F$6)&gt;0,(N11-$F$6)/($F$5-$F$6),0)</f>
        <v>0.28995525936470978</v>
      </c>
      <c r="Q11" s="316">
        <f>N11*N11*1.1+BC11/1000*M11</f>
        <v>74.453796726219082</v>
      </c>
      <c r="R11" s="317">
        <f t="shared" ref="R11:R26" si="4">AR11</f>
        <v>22110.831935702663</v>
      </c>
      <c r="S11" s="318">
        <f>K11</f>
        <v>9.0453403373329092E-2</v>
      </c>
      <c r="T11" s="136"/>
      <c r="U11" s="102">
        <f>C11-B11</f>
        <v>500</v>
      </c>
      <c r="V11" s="77">
        <f t="shared" ref="V11:V42" si="5">IF(D11&gt;0,IF((4/D11)*U11&lt;Y11,(4/D11)*U11,Y11),0)</f>
        <v>10000</v>
      </c>
      <c r="W11" s="77">
        <f>IF(D11&gt;0,IF(((4/D11)*(4/D11)*U11)&lt;4000000,(4/D11)*(4/D11)*U11,4000000),0)</f>
        <v>200000</v>
      </c>
      <c r="X11" s="75">
        <f>'Project description'!$I$6</f>
        <v>1.79</v>
      </c>
      <c r="Y11" s="75">
        <f>VLOOKUP(E11,'Project description'!$H$21:$I$24,2,0)</f>
        <v>40000</v>
      </c>
      <c r="Z11" s="74">
        <f t="shared" ref="Z11:Z42" si="6">A11</f>
        <v>500</v>
      </c>
      <c r="AA11" s="76">
        <f>U11</f>
        <v>500</v>
      </c>
      <c r="AB11" s="76">
        <f t="shared" ref="AB11:AB42" si="7">IF($G11="Best Fit",V11,I11)</f>
        <v>48888.888888888883</v>
      </c>
      <c r="AC11" s="76">
        <f t="shared" ref="AC11:AC42" si="8">IF($G11="Best Fit",W11,J11)</f>
        <v>977777.77777777764</v>
      </c>
      <c r="AD11" s="57">
        <f t="shared" ref="AD11:AD42" si="9">IF(AC11 &lt;&gt; 0,POWER(A11/(2*AC11),1/3),0)</f>
        <v>6.3469724810360145E-2</v>
      </c>
      <c r="AE11" s="58" t="str">
        <f t="shared" ref="AE11:AE69" si="10">IF(AND(AC11*AD11&lt;AB11,AC11*AD11*AD11&lt;AA11),"JerkOnly",IF(AC11*AA11&lt;AB11*AB11,"JerkVelocity","AccelReached"))</f>
        <v>JerkVelocity</v>
      </c>
      <c r="AF11" s="59">
        <f t="shared" ref="AF11:AF69" si="11">IF(AND(AE11="JerkVelocity",AC11&lt;&gt;0),SQRT((AA11/AC11)),0)</f>
        <v>2.2613350843332273E-2</v>
      </c>
      <c r="AG11" s="60">
        <v>0</v>
      </c>
      <c r="AH11" s="61">
        <f t="shared" ref="AH11:AH69" si="12">IF(AND(AE11="AccelReached",AC11 &lt;&gt;0),AB11/AC11,0)</f>
        <v>0</v>
      </c>
      <c r="AI11" s="62">
        <f t="shared" ref="AI11:AI69" si="13">IF(AE11="AccelReached",AB11*AH11/2,0)</f>
        <v>0</v>
      </c>
      <c r="AJ11" s="61">
        <f>IF(AND(AE11="AccelReached",AB11&lt;&gt;0),(AA11-2*AI11)/AB11,0)</f>
        <v>0</v>
      </c>
      <c r="AK11" s="61">
        <v>0</v>
      </c>
      <c r="AL11" s="63" t="str">
        <f t="shared" ref="AL11:AL42" si="14">IF(AK11&gt;0,"VelocityReached","AccelLimited")</f>
        <v>AccelLimited</v>
      </c>
      <c r="AM11" s="61">
        <f t="shared" ref="AM11:AM42" si="15">IF(AND(AL11="AccelLimited",AE11="AccelReached",AB11&lt;&gt;0),-1.5*AH11+SQRT(AH11*AH11/4+A11/AB11),0)</f>
        <v>0</v>
      </c>
      <c r="AN11" s="64">
        <f t="shared" ref="AN11:AN42" si="16">IF(AH11&lt;&gt;0,AH11,IF(AF11&lt;&gt;0,AF11,AD11))</f>
        <v>2.2613350843332273E-2</v>
      </c>
      <c r="AO11" s="64">
        <f t="shared" ref="AO11:AO42" si="17">IF(AL11="AccelLimited",AM11,AJ11)</f>
        <v>0</v>
      </c>
      <c r="AP11" s="65">
        <f t="shared" ref="AP11:AP42" si="18">IF(AK11&gt;0,AK11,IF(AG11&gt;0,AG11,0))</f>
        <v>0</v>
      </c>
      <c r="AQ11" s="78">
        <f t="shared" ref="AQ11:AQ42" si="19">AN11*AN11*AC11+AO11*AB11</f>
        <v>499.99999999999994</v>
      </c>
      <c r="AR11" s="76">
        <f t="shared" ref="AR11:AR42" si="20">IF(OR(AM11&gt;0,AK11&gt;0),AB11,AN11*AC11)</f>
        <v>22110.831935702663</v>
      </c>
      <c r="AS11" s="138"/>
      <c r="AT11" s="115">
        <f>A11</f>
        <v>500</v>
      </c>
      <c r="AU11" s="112">
        <f>B11</f>
        <v>500</v>
      </c>
      <c r="AV11" s="112"/>
      <c r="AW11" s="116">
        <v>0</v>
      </c>
      <c r="AX11" s="115">
        <f>1/6*AC11*AN11*AN11*AN11+AT11 + B11*AN11</f>
        <v>513.19112132527721</v>
      </c>
      <c r="AY11" s="113">
        <f>0.5*AC11*AN11*AN11 + B11</f>
        <v>750</v>
      </c>
      <c r="AZ11" s="113">
        <f t="shared" ref="AZ11:AZ42" si="21">AC11*AN11</f>
        <v>22110.831935702663</v>
      </c>
      <c r="BA11" s="116">
        <f t="shared" ref="BA11:BA69" si="22">AN11+AW11</f>
        <v>2.2613350843332273E-2</v>
      </c>
      <c r="BB11" s="114">
        <f t="shared" ref="BB11:BB69" si="23">AX11+AY11*AO11+0.5*AZ11*AO11*AO11</f>
        <v>513.19112132527721</v>
      </c>
      <c r="BC11" s="113">
        <f>AY11+AR11*AO11</f>
        <v>750</v>
      </c>
      <c r="BD11" s="112">
        <f>AZ11</f>
        <v>22110.831935702663</v>
      </c>
      <c r="BE11" s="116">
        <f>BA11+AO11</f>
        <v>2.2613350843332273E-2</v>
      </c>
      <c r="BF11" s="117">
        <f t="shared" ref="BF11:BF42" si="24">BB11+BC11*AN11+0.5*BD11*AN11*AN11-1/6*AC11*AN11*AN11*AN11</f>
        <v>533.92002626499846</v>
      </c>
      <c r="BG11" s="112">
        <f t="shared" ref="BG11:BG42" si="25">BC11+BD11*AN11-0.5*AC11*AN11*AN11</f>
        <v>1000</v>
      </c>
      <c r="BH11" s="112">
        <f t="shared" ref="BH11:BH42" si="26">BD11-AC11*AN11</f>
        <v>0</v>
      </c>
      <c r="BI11" s="116">
        <f t="shared" ref="BI11:BI69" si="27">BE11+AN11</f>
        <v>4.5226701686664546E-2</v>
      </c>
      <c r="BJ11" s="112"/>
      <c r="BK11" s="115">
        <f t="shared" ref="BK11:BK42" si="28">BF11+AP11*AA11</f>
        <v>533.92002626499846</v>
      </c>
      <c r="BL11" s="112">
        <f t="shared" ref="BL11:BL42" si="29">BG11</f>
        <v>1000</v>
      </c>
      <c r="BM11" s="112">
        <f t="shared" ref="BM11:BM42" si="30">BH11</f>
        <v>0</v>
      </c>
      <c r="BN11" s="116">
        <f t="shared" ref="BN11:BN69" si="31">BI11+AP11</f>
        <v>4.5226701686664546E-2</v>
      </c>
      <c r="BO11" s="115">
        <f t="shared" ref="BO11:BO42" si="32">BK11+BL11*AN11-0.5*BM11*AN11*AN11-1/6*AC11*AN11*AN11*AN11</f>
        <v>554.6489312047197</v>
      </c>
      <c r="BP11" s="112">
        <f t="shared" ref="BP11:BP42" si="33">BL11+BM11*AN11-0.5*AC11*AN11*AN11</f>
        <v>750</v>
      </c>
      <c r="BQ11" s="112">
        <f t="shared" ref="BQ11:BQ42" si="34">BM11-AC11*AN11</f>
        <v>-22110.831935702663</v>
      </c>
      <c r="BR11" s="116">
        <f t="shared" ref="BR11:BR69" si="35">BN11+AN11</f>
        <v>6.7840052529996822E-2</v>
      </c>
      <c r="BS11" s="117">
        <f t="shared" ref="BS11:BS69" si="36">BO11+BP11*AO11+0.5*BQ11*AO11*AO11</f>
        <v>554.6489312047197</v>
      </c>
      <c r="BT11" s="113">
        <f t="shared" ref="BT11:BT69" si="37">BP11+BQ11*AO11</f>
        <v>750</v>
      </c>
      <c r="BU11" s="113">
        <f t="shared" ref="BU11:BU69" si="38">BQ11</f>
        <v>-22110.831935702663</v>
      </c>
      <c r="BV11" s="116">
        <f>BR11+AO11</f>
        <v>6.7840052529996822E-2</v>
      </c>
      <c r="BW11" s="117">
        <f t="shared" ref="BW11:BW42" si="39">BS11+BT11*AN11+0.5*BU11*AN11*AN11+1/6*AC11*AN11*AN11*AN11</f>
        <v>567.8400525299968</v>
      </c>
      <c r="BX11" s="112">
        <f t="shared" ref="BX11:BX42" si="40">BT11+BU11*AN11+0.5*AC11*AN11*AN11</f>
        <v>500</v>
      </c>
      <c r="BY11" s="112">
        <f t="shared" ref="BY11:BY42" si="41">BU11+AC11*AN11</f>
        <v>0</v>
      </c>
      <c r="BZ11" s="116">
        <f t="shared" ref="BZ11:BZ69" si="42">BV11+AN11</f>
        <v>9.0453403373329092E-2</v>
      </c>
      <c r="CA11" s="161"/>
      <c r="CB11"/>
      <c r="CC11" s="114">
        <f>INDEX($AT$11:$BZ$120,$CH11,CL11)</f>
        <v>0</v>
      </c>
      <c r="CD11" s="114">
        <f t="shared" ref="CD11:CD42" si="43">INDEX($AT$11:$BZ$120,$CH11,CI11)</f>
        <v>500</v>
      </c>
      <c r="CE11" s="114">
        <f t="shared" ref="CE11:CE42" si="44">INDEX($AT$11:$BZ$120,$CH11,CJ11)</f>
        <v>500</v>
      </c>
      <c r="CF11" s="114">
        <f t="shared" ref="CF11:CF42" si="45">INDEX($AT$11:$BZ$120,$CH11,CK11)</f>
        <v>0</v>
      </c>
      <c r="CG11" s="114"/>
      <c r="CH11" s="113">
        <v>1</v>
      </c>
      <c r="CI11" s="113">
        <v>1</v>
      </c>
      <c r="CJ11" s="113">
        <f t="shared" ref="CJ11:CL30" si="46">CI11+1</f>
        <v>2</v>
      </c>
      <c r="CK11" s="113">
        <f t="shared" si="46"/>
        <v>3</v>
      </c>
      <c r="CL11" s="113">
        <f t="shared" si="46"/>
        <v>4</v>
      </c>
      <c r="CM11" s="113"/>
      <c r="CN11" s="162"/>
      <c r="CO11" s="162"/>
      <c r="CP11">
        <f>CR11*CV11</f>
        <v>33.433791873680825</v>
      </c>
      <c r="CQ11"/>
      <c r="CR11">
        <f t="shared" ref="CR11:CR50" si="47">CW11*$F$4+$AE$3</f>
        <v>44.578389164907769</v>
      </c>
      <c r="CS11"/>
      <c r="CT11"/>
      <c r="CU11"/>
      <c r="CV11" s="161">
        <f>(CY11+(CX11-CZ11*DH11)*DH11-0.5*CZ11*DH11*DH11)</f>
        <v>0.75</v>
      </c>
      <c r="CW11" s="161">
        <f>CX11-CZ11*DH11</f>
        <v>22.110831935702663</v>
      </c>
      <c r="CX11" s="161">
        <f>BD11/1000</f>
        <v>22.110831935702663</v>
      </c>
      <c r="CY11" s="161">
        <f>BC11/1000</f>
        <v>0.75</v>
      </c>
      <c r="CZ11" s="163">
        <f t="shared" ref="CZ11:CZ49" si="48">AC11/1000</f>
        <v>977.7777777777776</v>
      </c>
      <c r="DA11" s="161"/>
      <c r="DB11" s="161">
        <f>4.5*CZ11*CZ11</f>
        <v>4302222.2222222202</v>
      </c>
      <c r="DC11" s="161">
        <f>5*CX11*CZ11</f>
        <v>108097.40057454634</v>
      </c>
      <c r="DD11" s="161">
        <f>CX11*CX11-CY11*CZ11</f>
        <v>-244.44444444444446</v>
      </c>
      <c r="DE11" s="161"/>
      <c r="DF11" s="161">
        <f>SQRT(DC11*DC11-4*DB11*DD11)</f>
        <v>126062.14854160049</v>
      </c>
      <c r="DG11" s="161">
        <f>(DC11-DF11)/(2*DB11)</f>
        <v>-2.0878451924520587E-3</v>
      </c>
      <c r="DH11" s="161">
        <f>IF(DG11&gt;0,DG11,0)</f>
        <v>0</v>
      </c>
    </row>
    <row r="12" spans="1:116" s="42" customFormat="1" ht="13.8" thickBot="1" x14ac:dyDescent="0.3">
      <c r="A12" s="315">
        <v>500</v>
      </c>
      <c r="B12" s="411">
        <v>200</v>
      </c>
      <c r="C12" s="411">
        <v>800</v>
      </c>
      <c r="D12" s="307">
        <v>0.36197688231851005</v>
      </c>
      <c r="E12" s="309" t="s">
        <v>337</v>
      </c>
      <c r="F12" s="308" t="s">
        <v>547</v>
      </c>
      <c r="G12" s="310" t="s">
        <v>422</v>
      </c>
      <c r="H12" s="311">
        <v>4000</v>
      </c>
      <c r="I12" s="311">
        <v>37000</v>
      </c>
      <c r="J12" s="148">
        <f t="shared" ref="J12:J18" si="49">20*I12</f>
        <v>740000</v>
      </c>
      <c r="K12" s="313">
        <f>4*AN12+2*AO12+AP12</f>
        <v>0.36197688231851005</v>
      </c>
      <c r="L12" s="414"/>
      <c r="M12" s="314">
        <f t="shared" si="0"/>
        <v>75.773837763622751</v>
      </c>
      <c r="N12" s="139">
        <f t="shared" si="1"/>
        <v>10.92891890821482</v>
      </c>
      <c r="O12" s="133">
        <f t="shared" si="2"/>
        <v>2.9537618670850865</v>
      </c>
      <c r="P12" s="80">
        <f t="shared" si="3"/>
        <v>0.87095408532708662</v>
      </c>
      <c r="Q12" s="316">
        <f>N12*N12*1.1+BC12/1000*M12</f>
        <v>236.0520763824199</v>
      </c>
      <c r="R12" s="320">
        <f t="shared" si="4"/>
        <v>30527.997748325917</v>
      </c>
      <c r="S12" s="321">
        <f t="shared" ref="S12:S43" si="50">S11+K12</f>
        <v>0.45243028569183913</v>
      </c>
      <c r="T12" s="136"/>
      <c r="U12" s="102">
        <f t="shared" ref="U12:U43" si="51">IF(D12&gt;0,IF((4/D12)*(A12/2)&lt;4000,(4/D12)*(A12/2),4000),0)</f>
        <v>2762.6073620913776</v>
      </c>
      <c r="V12" s="77">
        <f t="shared" si="5"/>
        <v>30527.997748325917</v>
      </c>
      <c r="W12" s="77">
        <f>IF(D12&gt;0,IF(((4/D12)*(4/D12)*U12)&lt;4000000,(4/D12)*(4/D12)*U12,4000000),0)</f>
        <v>337347.48531773669</v>
      </c>
      <c r="X12" s="75">
        <f>'Project description'!$I$6</f>
        <v>1.79</v>
      </c>
      <c r="Y12" s="75">
        <f>VLOOKUP(E12,'Project description'!$H$21:$I$24,2,0)</f>
        <v>33731.241647406285</v>
      </c>
      <c r="Z12" s="74">
        <f t="shared" si="6"/>
        <v>500</v>
      </c>
      <c r="AA12" s="76">
        <f t="shared" ref="AA12:AA75" si="52">U12</f>
        <v>2762.6073620913776</v>
      </c>
      <c r="AB12" s="76">
        <f t="shared" si="7"/>
        <v>30527.997748325917</v>
      </c>
      <c r="AC12" s="76">
        <f t="shared" si="8"/>
        <v>337347.48531773669</v>
      </c>
      <c r="AD12" s="66">
        <f t="shared" si="9"/>
        <v>9.0494220579627513E-2</v>
      </c>
      <c r="AE12" s="67" t="str">
        <f t="shared" si="10"/>
        <v>AccelReached</v>
      </c>
      <c r="AF12" s="66">
        <f t="shared" si="11"/>
        <v>0</v>
      </c>
      <c r="AG12" s="60">
        <v>0</v>
      </c>
      <c r="AH12" s="61">
        <f t="shared" si="12"/>
        <v>9.0494220579627513E-2</v>
      </c>
      <c r="AI12" s="62">
        <f t="shared" si="13"/>
        <v>1381.3036810456888</v>
      </c>
      <c r="AJ12" s="61">
        <f t="shared" ref="AJ12:AJ69" si="53">IF(AND(AE12="AccelReached",AB12&lt;&gt;0),(AA12-2*AI12)/AB12,0)</f>
        <v>0</v>
      </c>
      <c r="AK12" s="61">
        <f t="shared" ref="AK12:AK43" si="54">IF(AND(AE12="AccelReached", AA12&lt;&gt;0),(A12-(AH12*AI12*4+AJ12*AI12*2+AB12*AJ12*AH12*2 +AJ12*AJ12*AB12))/AA12,0)</f>
        <v>-2.0576003539560477E-17</v>
      </c>
      <c r="AL12" s="69" t="str">
        <f t="shared" si="14"/>
        <v>AccelLimited</v>
      </c>
      <c r="AM12" s="61">
        <f t="shared" si="15"/>
        <v>0</v>
      </c>
      <c r="AN12" s="70">
        <f t="shared" si="16"/>
        <v>9.0494220579627513E-2</v>
      </c>
      <c r="AO12" s="64">
        <f t="shared" si="17"/>
        <v>0</v>
      </c>
      <c r="AP12" s="72">
        <f t="shared" si="18"/>
        <v>0</v>
      </c>
      <c r="AQ12" s="79">
        <f t="shared" si="19"/>
        <v>2762.6073620913776</v>
      </c>
      <c r="AR12" s="77">
        <f t="shared" si="20"/>
        <v>30527.997748325917</v>
      </c>
      <c r="AS12" s="138"/>
      <c r="AT12" s="115">
        <v>0</v>
      </c>
      <c r="AU12" s="113"/>
      <c r="AV12" s="113"/>
      <c r="AW12" s="118">
        <f t="shared" ref="AW12:AW43" si="55">S11</f>
        <v>9.0453403373329092E-2</v>
      </c>
      <c r="AX12" s="117">
        <f t="shared" ref="AX12:AX43" si="56">1/6*AC12*AN12*AN12*AN12+AT12</f>
        <v>41.666666666666671</v>
      </c>
      <c r="AY12" s="113">
        <f t="shared" ref="AY12:AY43" si="57">0.5*AC12*AN12*AN12</f>
        <v>1381.3036810456888</v>
      </c>
      <c r="AZ12" s="113">
        <f t="shared" si="21"/>
        <v>30527.997748325917</v>
      </c>
      <c r="BA12" s="118">
        <f t="shared" si="22"/>
        <v>0.1809476239529566</v>
      </c>
      <c r="BB12" s="114">
        <f t="shared" si="23"/>
        <v>41.666666666666671</v>
      </c>
      <c r="BC12" s="113">
        <f t="shared" ref="BC12:BC69" si="58">AY12+AR12*AO12</f>
        <v>1381.3036810456888</v>
      </c>
      <c r="BD12" s="113">
        <f t="shared" ref="BD12:BD69" si="59">AZ12</f>
        <v>30527.997748325917</v>
      </c>
      <c r="BE12" s="118">
        <f t="shared" ref="BE12:BE69" si="60">BA12+AO12</f>
        <v>0.1809476239529566</v>
      </c>
      <c r="BF12" s="117">
        <f t="shared" si="24"/>
        <v>250</v>
      </c>
      <c r="BG12" s="113">
        <f t="shared" si="25"/>
        <v>2762.6073620913776</v>
      </c>
      <c r="BH12" s="113">
        <f t="shared" si="26"/>
        <v>0</v>
      </c>
      <c r="BI12" s="118">
        <f t="shared" si="27"/>
        <v>0.27144184453258413</v>
      </c>
      <c r="BJ12" s="113"/>
      <c r="BK12" s="117">
        <f t="shared" si="28"/>
        <v>250</v>
      </c>
      <c r="BL12" s="113">
        <f t="shared" si="29"/>
        <v>2762.6073620913776</v>
      </c>
      <c r="BM12" s="113">
        <f t="shared" si="30"/>
        <v>0</v>
      </c>
      <c r="BN12" s="118">
        <f t="shared" si="31"/>
        <v>0.27144184453258413</v>
      </c>
      <c r="BO12" s="117">
        <f t="shared" si="32"/>
        <v>458.33333333333331</v>
      </c>
      <c r="BP12" s="113">
        <f t="shared" si="33"/>
        <v>1381.3036810456888</v>
      </c>
      <c r="BQ12" s="113">
        <f t="shared" si="34"/>
        <v>-30527.997748325917</v>
      </c>
      <c r="BR12" s="118">
        <f t="shared" si="35"/>
        <v>0.36193606511221166</v>
      </c>
      <c r="BS12" s="117">
        <f t="shared" si="36"/>
        <v>458.33333333333331</v>
      </c>
      <c r="BT12" s="113">
        <f t="shared" si="37"/>
        <v>1381.3036810456888</v>
      </c>
      <c r="BU12" s="113">
        <f t="shared" si="38"/>
        <v>-30527.997748325917</v>
      </c>
      <c r="BV12" s="118">
        <f t="shared" ref="BV12:BV69" si="61">BR12+AO12</f>
        <v>0.36193606511221166</v>
      </c>
      <c r="BW12" s="117">
        <f t="shared" si="39"/>
        <v>500.00000000000006</v>
      </c>
      <c r="BX12" s="113">
        <f t="shared" si="40"/>
        <v>0</v>
      </c>
      <c r="BY12" s="113">
        <f t="shared" si="41"/>
        <v>0</v>
      </c>
      <c r="BZ12" s="118">
        <f t="shared" si="42"/>
        <v>0.45243028569183918</v>
      </c>
      <c r="CA12" s="161"/>
      <c r="CB12"/>
      <c r="CC12" s="114">
        <f t="shared" ref="CC12:CC75" si="62">INDEX($AT$11:$BZ$120,$CH12,CL12)</f>
        <v>2.2613350843332273E-2</v>
      </c>
      <c r="CD12" s="114">
        <f t="shared" si="43"/>
        <v>513.19112132527721</v>
      </c>
      <c r="CE12" s="114">
        <f t="shared" si="44"/>
        <v>750</v>
      </c>
      <c r="CF12" s="114">
        <f t="shared" si="45"/>
        <v>22110.831935702663</v>
      </c>
      <c r="CG12" s="114"/>
      <c r="CH12" s="113">
        <v>1</v>
      </c>
      <c r="CI12" s="113">
        <v>5</v>
      </c>
      <c r="CJ12" s="113">
        <f t="shared" si="46"/>
        <v>6</v>
      </c>
      <c r="CK12" s="113">
        <f t="shared" si="46"/>
        <v>7</v>
      </c>
      <c r="CL12" s="113">
        <f t="shared" si="46"/>
        <v>8</v>
      </c>
      <c r="CM12" s="113"/>
      <c r="CN12" s="161"/>
      <c r="CO12" s="162"/>
      <c r="CP12">
        <f t="shared" ref="CP12:CP43" si="63">CR12*CV12</f>
        <v>87.705108064632711</v>
      </c>
      <c r="CQ12" s="161"/>
      <c r="CR12">
        <f t="shared" si="47"/>
        <v>53.573436417336353</v>
      </c>
      <c r="CS12"/>
      <c r="CT12"/>
      <c r="CU12"/>
      <c r="CV12" s="161">
        <f t="shared" ref="CV12:CV49" si="64">(CY12+(CX12-CZ12*DH12)*DH12-0.5*CZ12*DH12*DH12)</f>
        <v>1.6371006590171124</v>
      </c>
      <c r="CW12" s="161">
        <f t="shared" ref="CW12:CW48" si="65">CX12-CZ12*DH12</f>
        <v>27.135997998511929</v>
      </c>
      <c r="CX12" s="161">
        <f t="shared" ref="CX12:CX49" si="66">BD12/1000</f>
        <v>30.527997748325916</v>
      </c>
      <c r="CY12" s="161">
        <f t="shared" ref="CY12:CY49" si="67">BC12/1000</f>
        <v>1.3813036810456887</v>
      </c>
      <c r="CZ12" s="163">
        <f t="shared" si="48"/>
        <v>337.3474853177367</v>
      </c>
      <c r="DA12" s="161"/>
      <c r="DB12" s="161">
        <f t="shared" ref="DB12:DB49" si="68">4.5*CZ12*CZ12</f>
        <v>512114.96632590261</v>
      </c>
      <c r="DC12" s="161">
        <f t="shared" ref="DC12:DC49" si="69">5*CX12*CZ12</f>
        <v>51492.716360916376</v>
      </c>
      <c r="DD12" s="161">
        <f t="shared" ref="DD12:DD49" si="70">CX12*CX12-CY12*CZ12</f>
        <v>465.97932326089602</v>
      </c>
      <c r="DE12" s="161"/>
      <c r="DF12" s="161">
        <f t="shared" ref="DF12:DF50" si="71">SQRT(DC12*DC12-4*DB12*DD12)</f>
        <v>41194.173088733107</v>
      </c>
      <c r="DG12" s="161">
        <f>IF(DB12&gt;0,(DC12-DF12)/(2*DB12),0)</f>
        <v>1.0054913397736382E-2</v>
      </c>
      <c r="DH12" s="161">
        <f t="shared" ref="DH12:DH29" si="72">IF(DG12&gt;0,DG12,0)</f>
        <v>1.0054913397736382E-2</v>
      </c>
    </row>
    <row r="13" spans="1:116" s="42" customFormat="1" ht="13.8" thickBot="1" x14ac:dyDescent="0.3">
      <c r="A13" s="140">
        <v>500</v>
      </c>
      <c r="B13" s="410">
        <v>3500</v>
      </c>
      <c r="C13" s="410">
        <v>1000</v>
      </c>
      <c r="D13" s="41">
        <v>0.33080837132964791</v>
      </c>
      <c r="E13" s="98" t="s">
        <v>336</v>
      </c>
      <c r="F13" s="171" t="s">
        <v>546</v>
      </c>
      <c r="G13" s="137" t="s">
        <v>423</v>
      </c>
      <c r="H13" s="132">
        <v>4000</v>
      </c>
      <c r="I13" s="132">
        <v>34928.63114360506</v>
      </c>
      <c r="J13" s="148">
        <f t="shared" si="49"/>
        <v>698572.62287210114</v>
      </c>
      <c r="K13" s="151">
        <f t="shared" ref="K13:K76" si="73">4*AN13+2*AO13+AP13</f>
        <v>0.30194917782805397</v>
      </c>
      <c r="L13" s="413"/>
      <c r="M13" s="139">
        <f t="shared" si="0"/>
        <v>74.271863174316721</v>
      </c>
      <c r="N13" s="139">
        <f t="shared" si="1"/>
        <v>10.174227832098181</v>
      </c>
      <c r="O13" s="133">
        <f t="shared" si="2"/>
        <v>2.7497913059724812</v>
      </c>
      <c r="P13" s="80">
        <f t="shared" si="3"/>
        <v>0.78002744965038318</v>
      </c>
      <c r="Q13" s="316">
        <f>N13*N13*1.1+BC13/1000*M13</f>
        <v>273.52731505980194</v>
      </c>
      <c r="R13" s="323">
        <f t="shared" si="4"/>
        <v>34928.63114360506</v>
      </c>
      <c r="S13" s="324">
        <f t="shared" si="50"/>
        <v>0.75437946351989305</v>
      </c>
      <c r="T13" s="136"/>
      <c r="U13" s="102">
        <f t="shared" si="51"/>
        <v>3022.8981085956493</v>
      </c>
      <c r="V13" s="77">
        <f t="shared" si="5"/>
        <v>36551.651899804616</v>
      </c>
      <c r="W13" s="77">
        <f t="shared" ref="W13:W44" si="74">IF(D13&gt;0,(4/D13)*(4/D13)*U13,0)</f>
        <v>441967.67757586378</v>
      </c>
      <c r="X13" s="75">
        <f>'Project description'!$I$6</f>
        <v>1.79</v>
      </c>
      <c r="Y13" s="75">
        <f>VLOOKUP(E13,'Project description'!$H$21:$I$24,2,0)</f>
        <v>40000</v>
      </c>
      <c r="Z13" s="74">
        <f t="shared" si="6"/>
        <v>500</v>
      </c>
      <c r="AA13" s="76">
        <f t="shared" si="52"/>
        <v>3022.8981085956493</v>
      </c>
      <c r="AB13" s="76">
        <f t="shared" si="7"/>
        <v>34928.63114360506</v>
      </c>
      <c r="AC13" s="76">
        <f t="shared" si="8"/>
        <v>698572.62287210114</v>
      </c>
      <c r="AD13" s="66">
        <f t="shared" si="9"/>
        <v>7.099746065130734E-2</v>
      </c>
      <c r="AE13" s="67" t="str">
        <f t="shared" si="10"/>
        <v>AccelReached</v>
      </c>
      <c r="AF13" s="66">
        <f t="shared" si="11"/>
        <v>0</v>
      </c>
      <c r="AG13" s="60">
        <v>0</v>
      </c>
      <c r="AH13" s="61">
        <f t="shared" si="12"/>
        <v>0.05</v>
      </c>
      <c r="AI13" s="62">
        <f t="shared" si="13"/>
        <v>873.21577859012655</v>
      </c>
      <c r="AJ13" s="61">
        <f t="shared" si="53"/>
        <v>3.6544992163229942E-2</v>
      </c>
      <c r="AK13" s="61">
        <f t="shared" si="54"/>
        <v>2.8859193501594039E-2</v>
      </c>
      <c r="AL13" s="69" t="str">
        <f t="shared" si="14"/>
        <v>VelocityReached</v>
      </c>
      <c r="AM13" s="61">
        <f t="shared" si="15"/>
        <v>0</v>
      </c>
      <c r="AN13" s="71">
        <f t="shared" si="16"/>
        <v>0.05</v>
      </c>
      <c r="AO13" s="64">
        <f t="shared" si="17"/>
        <v>3.6544992163229942E-2</v>
      </c>
      <c r="AP13" s="72">
        <f t="shared" si="18"/>
        <v>2.8859193501594039E-2</v>
      </c>
      <c r="AQ13" s="79">
        <f t="shared" si="19"/>
        <v>3022.8981085956493</v>
      </c>
      <c r="AR13" s="77">
        <f t="shared" si="20"/>
        <v>34928.63114360506</v>
      </c>
      <c r="AS13" s="138"/>
      <c r="AT13" s="115">
        <v>0</v>
      </c>
      <c r="AU13" s="113"/>
      <c r="AV13" s="113"/>
      <c r="AW13" s="118">
        <f t="shared" si="55"/>
        <v>0.45243028569183913</v>
      </c>
      <c r="AX13" s="117">
        <f t="shared" si="56"/>
        <v>14.553596309835442</v>
      </c>
      <c r="AY13" s="113">
        <f t="shared" si="57"/>
        <v>873.21577859012655</v>
      </c>
      <c r="AZ13" s="113">
        <f t="shared" si="21"/>
        <v>34928.63114360506</v>
      </c>
      <c r="BA13" s="118">
        <f t="shared" si="22"/>
        <v>0.50243028569183912</v>
      </c>
      <c r="BB13" s="114">
        <f t="shared" si="23"/>
        <v>69.789490154270752</v>
      </c>
      <c r="BC13" s="113">
        <f t="shared" si="58"/>
        <v>2149.682330005523</v>
      </c>
      <c r="BD13" s="113">
        <f t="shared" si="59"/>
        <v>34928.63114360506</v>
      </c>
      <c r="BE13" s="118">
        <f t="shared" si="60"/>
        <v>0.53897527785506905</v>
      </c>
      <c r="BF13" s="117">
        <f t="shared" si="24"/>
        <v>206.38079927421779</v>
      </c>
      <c r="BG13" s="113">
        <f t="shared" si="25"/>
        <v>3022.8981085956493</v>
      </c>
      <c r="BH13" s="113">
        <f t="shared" si="26"/>
        <v>0</v>
      </c>
      <c r="BI13" s="118">
        <f t="shared" si="27"/>
        <v>0.58897527785506909</v>
      </c>
      <c r="BJ13" s="113"/>
      <c r="BK13" s="117">
        <f t="shared" si="28"/>
        <v>293.61920072578226</v>
      </c>
      <c r="BL13" s="113">
        <f t="shared" si="29"/>
        <v>3022.8981085956493</v>
      </c>
      <c r="BM13" s="113">
        <f t="shared" si="30"/>
        <v>0</v>
      </c>
      <c r="BN13" s="118">
        <f t="shared" si="31"/>
        <v>0.61783447135666314</v>
      </c>
      <c r="BO13" s="117">
        <f t="shared" si="32"/>
        <v>430.21050984572929</v>
      </c>
      <c r="BP13" s="113">
        <f t="shared" si="33"/>
        <v>2149.682330005523</v>
      </c>
      <c r="BQ13" s="113">
        <f t="shared" si="34"/>
        <v>-34928.63114360506</v>
      </c>
      <c r="BR13" s="118">
        <f t="shared" si="35"/>
        <v>0.66783447135666318</v>
      </c>
      <c r="BS13" s="117">
        <f t="shared" si="36"/>
        <v>485.44640369016457</v>
      </c>
      <c r="BT13" s="113">
        <f t="shared" si="37"/>
        <v>873.21577859012677</v>
      </c>
      <c r="BU13" s="113">
        <f>BQ13</f>
        <v>-34928.63114360506</v>
      </c>
      <c r="BV13" s="118">
        <f t="shared" si="61"/>
        <v>0.70437946351989311</v>
      </c>
      <c r="BW13" s="117">
        <f t="shared" si="39"/>
        <v>500.00000000000006</v>
      </c>
      <c r="BX13" s="113">
        <f t="shared" si="40"/>
        <v>0</v>
      </c>
      <c r="BY13" s="113">
        <f t="shared" si="41"/>
        <v>0</v>
      </c>
      <c r="BZ13" s="118">
        <f t="shared" si="42"/>
        <v>0.75437946351989316</v>
      </c>
      <c r="CA13" s="161"/>
      <c r="CB13"/>
      <c r="CC13" s="114">
        <f t="shared" si="62"/>
        <v>2.2613350843332273E-2</v>
      </c>
      <c r="CD13" s="114">
        <f t="shared" si="43"/>
        <v>513.19112132527721</v>
      </c>
      <c r="CE13" s="114">
        <f t="shared" si="44"/>
        <v>750</v>
      </c>
      <c r="CF13" s="114">
        <f t="shared" si="45"/>
        <v>22110.831935702663</v>
      </c>
      <c r="CG13" s="114"/>
      <c r="CH13" s="113">
        <v>1</v>
      </c>
      <c r="CI13" s="113">
        <v>9</v>
      </c>
      <c r="CJ13" s="113">
        <f t="shared" si="46"/>
        <v>10</v>
      </c>
      <c r="CK13" s="113">
        <f t="shared" si="46"/>
        <v>11</v>
      </c>
      <c r="CL13" s="113">
        <f t="shared" si="46"/>
        <v>12</v>
      </c>
      <c r="CM13" s="113"/>
      <c r="CN13" s="162"/>
      <c r="CO13" s="162"/>
      <c r="CP13">
        <f t="shared" si="63"/>
        <v>145.15138716345982</v>
      </c>
      <c r="CQ13" s="161"/>
      <c r="CR13">
        <f t="shared" si="47"/>
        <v>67.522249747053053</v>
      </c>
      <c r="CS13"/>
      <c r="CT13"/>
      <c r="CU13"/>
      <c r="CV13" s="161">
        <f t="shared" si="64"/>
        <v>2.1496823300055228</v>
      </c>
      <c r="CW13" s="161">
        <f t="shared" si="65"/>
        <v>34.92863114360506</v>
      </c>
      <c r="CX13" s="161">
        <f t="shared" si="66"/>
        <v>34.92863114360506</v>
      </c>
      <c r="CY13" s="161">
        <f t="shared" si="67"/>
        <v>2.1496823300055228</v>
      </c>
      <c r="CZ13" s="163">
        <f t="shared" si="48"/>
        <v>698.57262287210119</v>
      </c>
      <c r="DA13" s="161"/>
      <c r="DB13" s="161">
        <f t="shared" si="68"/>
        <v>2196016.6924188314</v>
      </c>
      <c r="DC13" s="161">
        <f t="shared" si="69"/>
        <v>122000.92735660174</v>
      </c>
      <c r="DD13" s="161">
        <f t="shared" si="70"/>
        <v>-281.69995004775046</v>
      </c>
      <c r="DE13" s="161"/>
      <c r="DF13" s="161">
        <f t="shared" si="71"/>
        <v>131752.40964059997</v>
      </c>
      <c r="DG13" s="161">
        <f t="shared" ref="DG13:DG50" si="75">IF(DB13&gt;0,(DC13-DF13)/(2*DB13),0)</f>
        <v>-2.2202659746764809E-3</v>
      </c>
      <c r="DH13" s="161">
        <f t="shared" si="72"/>
        <v>0</v>
      </c>
    </row>
    <row r="14" spans="1:116" s="42" customFormat="1" ht="13.8" thickBot="1" x14ac:dyDescent="0.3">
      <c r="A14" s="315">
        <v>500</v>
      </c>
      <c r="B14" s="411">
        <v>1000</v>
      </c>
      <c r="C14" s="411">
        <v>4000</v>
      </c>
      <c r="D14" s="307">
        <v>0.32501635740208185</v>
      </c>
      <c r="E14" s="309" t="s">
        <v>335</v>
      </c>
      <c r="F14" s="308" t="s">
        <v>546</v>
      </c>
      <c r="G14" s="310" t="s">
        <v>423</v>
      </c>
      <c r="H14" s="311">
        <v>4000</v>
      </c>
      <c r="I14" s="311">
        <v>37040.164067596379</v>
      </c>
      <c r="J14" s="148">
        <f t="shared" si="49"/>
        <v>740803.28135192755</v>
      </c>
      <c r="K14" s="313">
        <f t="shared" si="73"/>
        <v>0.29557390746303502</v>
      </c>
      <c r="L14" s="414"/>
      <c r="M14" s="314">
        <f t="shared" si="0"/>
        <v>74.696137348452751</v>
      </c>
      <c r="N14" s="139">
        <f t="shared" si="1"/>
        <v>10.232347581979829</v>
      </c>
      <c r="O14" s="133">
        <f t="shared" si="2"/>
        <v>2.7654993464810347</v>
      </c>
      <c r="P14" s="80">
        <f t="shared" si="3"/>
        <v>0.78702982915419617</v>
      </c>
      <c r="Q14" s="316">
        <f>N14*N14*1.1+BC14/1000*M14</f>
        <v>275.82480285758345</v>
      </c>
      <c r="R14" s="320">
        <f t="shared" si="4"/>
        <v>37040.164067596379</v>
      </c>
      <c r="S14" s="321">
        <f t="shared" si="50"/>
        <v>1.0499533709829281</v>
      </c>
      <c r="T14" s="136"/>
      <c r="U14" s="102">
        <f t="shared" si="51"/>
        <v>3076.768221738721</v>
      </c>
      <c r="V14" s="77">
        <f t="shared" si="5"/>
        <v>37866.010761205005</v>
      </c>
      <c r="W14" s="77">
        <f t="shared" si="74"/>
        <v>466019.75437636807</v>
      </c>
      <c r="X14" s="75">
        <f>'Project description'!$I$6</f>
        <v>1.79</v>
      </c>
      <c r="Y14" s="75">
        <f>VLOOKUP(E14,'Project description'!$H$21:$I$24,2,0)</f>
        <v>40000</v>
      </c>
      <c r="Z14" s="74">
        <f t="shared" si="6"/>
        <v>500</v>
      </c>
      <c r="AA14" s="76">
        <f t="shared" si="52"/>
        <v>3076.768221738721</v>
      </c>
      <c r="AB14" s="76">
        <f t="shared" si="7"/>
        <v>37040.164067596379</v>
      </c>
      <c r="AC14" s="76">
        <f t="shared" si="8"/>
        <v>740803.28135192755</v>
      </c>
      <c r="AD14" s="66">
        <f t="shared" si="9"/>
        <v>6.9621873171807624E-2</v>
      </c>
      <c r="AE14" s="67" t="str">
        <f t="shared" si="10"/>
        <v>AccelReached</v>
      </c>
      <c r="AF14" s="66">
        <f t="shared" si="11"/>
        <v>0</v>
      </c>
      <c r="AG14" s="60">
        <v>0</v>
      </c>
      <c r="AH14" s="61">
        <f t="shared" si="12"/>
        <v>0.05</v>
      </c>
      <c r="AI14" s="62">
        <f t="shared" si="13"/>
        <v>926.00410168990948</v>
      </c>
      <c r="AJ14" s="61">
        <f t="shared" si="53"/>
        <v>3.3065728761994102E-2</v>
      </c>
      <c r="AK14" s="61">
        <f t="shared" si="54"/>
        <v>2.9442449939046825E-2</v>
      </c>
      <c r="AL14" s="69" t="str">
        <f t="shared" si="14"/>
        <v>VelocityReached</v>
      </c>
      <c r="AM14" s="61">
        <f t="shared" si="15"/>
        <v>0</v>
      </c>
      <c r="AN14" s="71">
        <f t="shared" si="16"/>
        <v>0.05</v>
      </c>
      <c r="AO14" s="64">
        <f t="shared" si="17"/>
        <v>3.3065728761994102E-2</v>
      </c>
      <c r="AP14" s="72">
        <f t="shared" si="18"/>
        <v>2.9442449939046825E-2</v>
      </c>
      <c r="AQ14" s="79">
        <f t="shared" si="19"/>
        <v>3076.768221738721</v>
      </c>
      <c r="AR14" s="77">
        <f t="shared" si="20"/>
        <v>37040.164067596379</v>
      </c>
      <c r="AS14" s="138"/>
      <c r="AT14" s="115">
        <v>0</v>
      </c>
      <c r="AU14" s="113"/>
      <c r="AV14" s="113"/>
      <c r="AW14" s="118">
        <f t="shared" si="55"/>
        <v>0.75437946351989305</v>
      </c>
      <c r="AX14" s="117">
        <f t="shared" si="56"/>
        <v>15.433401694831828</v>
      </c>
      <c r="AY14" s="113">
        <f t="shared" si="57"/>
        <v>926.00410168990948</v>
      </c>
      <c r="AZ14" s="113">
        <f t="shared" si="21"/>
        <v>37040.164067596379</v>
      </c>
      <c r="BA14" s="118">
        <f t="shared" si="22"/>
        <v>0.80437946351989309</v>
      </c>
      <c r="BB14" s="114">
        <f t="shared" si="23"/>
        <v>66.301193436599561</v>
      </c>
      <c r="BC14" s="113">
        <f t="shared" si="58"/>
        <v>2150.7641200488115</v>
      </c>
      <c r="BD14" s="113">
        <f t="shared" si="59"/>
        <v>37040.164067596379</v>
      </c>
      <c r="BE14" s="118">
        <f t="shared" si="60"/>
        <v>0.83744519228188719</v>
      </c>
      <c r="BF14" s="117">
        <f t="shared" si="24"/>
        <v>204.70620282870379</v>
      </c>
      <c r="BG14" s="113">
        <f t="shared" si="25"/>
        <v>3076.768221738721</v>
      </c>
      <c r="BH14" s="113">
        <f t="shared" si="26"/>
        <v>0</v>
      </c>
      <c r="BI14" s="118">
        <f t="shared" si="27"/>
        <v>0.88744519228188723</v>
      </c>
      <c r="BJ14" s="113"/>
      <c r="BK14" s="117">
        <f t="shared" si="28"/>
        <v>295.29379717129621</v>
      </c>
      <c r="BL14" s="113">
        <f t="shared" si="29"/>
        <v>3076.768221738721</v>
      </c>
      <c r="BM14" s="113">
        <f t="shared" si="30"/>
        <v>0</v>
      </c>
      <c r="BN14" s="118">
        <f t="shared" si="31"/>
        <v>0.91688764222093411</v>
      </c>
      <c r="BO14" s="117">
        <f t="shared" si="32"/>
        <v>433.69880656340041</v>
      </c>
      <c r="BP14" s="113">
        <f t="shared" si="33"/>
        <v>2150.7641200488115</v>
      </c>
      <c r="BQ14" s="113">
        <f t="shared" si="34"/>
        <v>-37040.164067596379</v>
      </c>
      <c r="BR14" s="118">
        <f t="shared" si="35"/>
        <v>0.96688764222093415</v>
      </c>
      <c r="BS14" s="117">
        <f t="shared" si="36"/>
        <v>484.56659830516816</v>
      </c>
      <c r="BT14" s="113">
        <f t="shared" si="37"/>
        <v>926.00410168990948</v>
      </c>
      <c r="BU14" s="113">
        <f t="shared" si="38"/>
        <v>-37040.164067596379</v>
      </c>
      <c r="BV14" s="118">
        <f t="shared" si="61"/>
        <v>0.99995337098292825</v>
      </c>
      <c r="BW14" s="117">
        <f t="shared" si="39"/>
        <v>499.99999999999994</v>
      </c>
      <c r="BX14" s="113">
        <f t="shared" si="40"/>
        <v>0</v>
      </c>
      <c r="BY14" s="113">
        <f t="shared" si="41"/>
        <v>0</v>
      </c>
      <c r="BZ14" s="118">
        <f t="shared" si="42"/>
        <v>1.0499533709829283</v>
      </c>
      <c r="CA14" s="161"/>
      <c r="CB14"/>
      <c r="CC14" s="114">
        <f t="shared" si="62"/>
        <v>4.5226701686664546E-2</v>
      </c>
      <c r="CD14" s="114">
        <f t="shared" si="43"/>
        <v>533.92002626499846</v>
      </c>
      <c r="CE14" s="114">
        <f t="shared" si="44"/>
        <v>1000</v>
      </c>
      <c r="CF14" s="114">
        <f t="shared" si="45"/>
        <v>0</v>
      </c>
      <c r="CG14" s="114"/>
      <c r="CH14" s="113">
        <v>1</v>
      </c>
      <c r="CI14" s="113">
        <v>13</v>
      </c>
      <c r="CJ14" s="113">
        <f t="shared" si="46"/>
        <v>14</v>
      </c>
      <c r="CK14" s="113">
        <f t="shared" si="46"/>
        <v>15</v>
      </c>
      <c r="CL14" s="113">
        <f t="shared" si="46"/>
        <v>16</v>
      </c>
      <c r="CM14" s="113"/>
      <c r="CN14" s="161"/>
      <c r="CO14" s="162"/>
      <c r="CP14">
        <f t="shared" si="63"/>
        <v>153.35355462062455</v>
      </c>
      <c r="CQ14" s="161"/>
      <c r="CR14">
        <f t="shared" si="47"/>
        <v>71.301893680997523</v>
      </c>
      <c r="CS14"/>
      <c r="CT14"/>
      <c r="CU14"/>
      <c r="CV14" s="161">
        <f t="shared" si="64"/>
        <v>2.1507641200488115</v>
      </c>
      <c r="CW14" s="161">
        <f t="shared" si="65"/>
        <v>37.040164067596379</v>
      </c>
      <c r="CX14" s="161">
        <f t="shared" si="66"/>
        <v>37.040164067596379</v>
      </c>
      <c r="CY14" s="161">
        <f t="shared" si="67"/>
        <v>2.1507641200488115</v>
      </c>
      <c r="CZ14" s="163">
        <f t="shared" si="48"/>
        <v>740.80328135192758</v>
      </c>
      <c r="DA14" s="161"/>
      <c r="DB14" s="161">
        <f t="shared" si="68"/>
        <v>2469552.7574780243</v>
      </c>
      <c r="DC14" s="161">
        <f t="shared" si="69"/>
        <v>137197.3754154458</v>
      </c>
      <c r="DD14" s="161">
        <f t="shared" si="70"/>
        <v>-221.3193633916926</v>
      </c>
      <c r="DE14" s="161"/>
      <c r="DF14" s="161">
        <f t="shared" si="71"/>
        <v>144946.05616392507</v>
      </c>
      <c r="DG14" s="161">
        <f t="shared" si="75"/>
        <v>-1.568842926115989E-3</v>
      </c>
      <c r="DH14" s="161">
        <f t="shared" si="72"/>
        <v>0</v>
      </c>
    </row>
    <row r="15" spans="1:116" s="42" customFormat="1" ht="13.8" thickBot="1" x14ac:dyDescent="0.3">
      <c r="A15" s="140">
        <v>500</v>
      </c>
      <c r="B15" s="410">
        <v>500</v>
      </c>
      <c r="C15" s="410">
        <v>1000</v>
      </c>
      <c r="D15" s="41">
        <v>0.49828511143019416</v>
      </c>
      <c r="E15" s="98" t="s">
        <v>213</v>
      </c>
      <c r="F15" s="171" t="s">
        <v>546</v>
      </c>
      <c r="G15" s="137" t="s">
        <v>423</v>
      </c>
      <c r="H15" s="132">
        <v>4000</v>
      </c>
      <c r="I15" s="132">
        <v>13456.140350877193</v>
      </c>
      <c r="J15" s="148">
        <f t="shared" si="49"/>
        <v>269122.80701754388</v>
      </c>
      <c r="K15" s="151">
        <f t="shared" si="73"/>
        <v>0.44828511143019412</v>
      </c>
      <c r="L15" s="413"/>
      <c r="M15" s="139">
        <f t="shared" si="0"/>
        <v>29.086491228070177</v>
      </c>
      <c r="N15" s="139">
        <f t="shared" si="1"/>
        <v>3.9844508531602982</v>
      </c>
      <c r="O15" s="133">
        <f t="shared" si="2"/>
        <v>1.0768786089622426</v>
      </c>
      <c r="P15" s="80">
        <f t="shared" si="3"/>
        <v>3.4271187127746752E-2</v>
      </c>
      <c r="Q15" s="322">
        <f t="shared" ref="Q15:Q46" si="76">M15*BC15/1000/0.66</f>
        <v>73.618775424276308</v>
      </c>
      <c r="R15" s="323">
        <f t="shared" si="4"/>
        <v>13456.140350877193</v>
      </c>
      <c r="S15" s="324">
        <f t="shared" si="50"/>
        <v>1.4982384824131221</v>
      </c>
      <c r="T15" s="136"/>
      <c r="U15" s="102">
        <f t="shared" si="51"/>
        <v>2006.8831619908681</v>
      </c>
      <c r="V15" s="77">
        <f t="shared" si="5"/>
        <v>16110.320103529859</v>
      </c>
      <c r="W15" s="77">
        <f t="shared" si="74"/>
        <v>129326.1206002282</v>
      </c>
      <c r="X15" s="75">
        <f>'Project description'!$I$6</f>
        <v>1.79</v>
      </c>
      <c r="Y15" s="75">
        <f>VLOOKUP(E15,'Project description'!$H$21:$I$24,2,0)</f>
        <v>40000</v>
      </c>
      <c r="Z15" s="74">
        <f t="shared" si="6"/>
        <v>500</v>
      </c>
      <c r="AA15" s="76">
        <f t="shared" si="52"/>
        <v>2006.8831619908681</v>
      </c>
      <c r="AB15" s="76">
        <f t="shared" si="7"/>
        <v>13456.140350877193</v>
      </c>
      <c r="AC15" s="76">
        <f t="shared" si="8"/>
        <v>269122.80701754388</v>
      </c>
      <c r="AD15" s="66">
        <f t="shared" si="9"/>
        <v>9.7573039722972779E-2</v>
      </c>
      <c r="AE15" s="67" t="str">
        <f t="shared" si="10"/>
        <v>AccelReached</v>
      </c>
      <c r="AF15" s="66">
        <f t="shared" si="11"/>
        <v>0</v>
      </c>
      <c r="AG15" s="60">
        <v>0</v>
      </c>
      <c r="AH15" s="61">
        <f t="shared" si="12"/>
        <v>4.9999999999999996E-2</v>
      </c>
      <c r="AI15" s="62">
        <f t="shared" si="13"/>
        <v>336.40350877192981</v>
      </c>
      <c r="AJ15" s="61">
        <f t="shared" si="53"/>
        <v>9.9142555715097114E-2</v>
      </c>
      <c r="AK15" s="61">
        <f t="shared" si="54"/>
        <v>4.999999999999994E-2</v>
      </c>
      <c r="AL15" s="69" t="str">
        <f t="shared" si="14"/>
        <v>VelocityReached</v>
      </c>
      <c r="AM15" s="61">
        <f t="shared" si="15"/>
        <v>0</v>
      </c>
      <c r="AN15" s="73">
        <f t="shared" si="16"/>
        <v>4.9999999999999996E-2</v>
      </c>
      <c r="AO15" s="64">
        <f t="shared" si="17"/>
        <v>9.9142555715097114E-2</v>
      </c>
      <c r="AP15" s="72">
        <f t="shared" si="18"/>
        <v>4.999999999999994E-2</v>
      </c>
      <c r="AQ15" s="79">
        <f t="shared" si="19"/>
        <v>2006.8831619908683</v>
      </c>
      <c r="AR15" s="77">
        <f t="shared" si="20"/>
        <v>13456.140350877193</v>
      </c>
      <c r="AS15" s="138"/>
      <c r="AT15" s="115">
        <v>0</v>
      </c>
      <c r="AU15" s="113"/>
      <c r="AV15" s="113"/>
      <c r="AW15" s="118">
        <f t="shared" si="55"/>
        <v>1.0499533709829281</v>
      </c>
      <c r="AX15" s="117">
        <f t="shared" si="56"/>
        <v>5.606725146198829</v>
      </c>
      <c r="AY15" s="113">
        <f t="shared" si="57"/>
        <v>336.40350877192981</v>
      </c>
      <c r="AZ15" s="113">
        <f t="shared" si="21"/>
        <v>13456.140350877193</v>
      </c>
      <c r="BA15" s="118">
        <f t="shared" si="22"/>
        <v>1.0999533709829281</v>
      </c>
      <c r="BB15" s="114">
        <f t="shared" si="23"/>
        <v>105.09048799688378</v>
      </c>
      <c r="BC15" s="113">
        <f t="shared" si="58"/>
        <v>1670.4796532189384</v>
      </c>
      <c r="BD15" s="113">
        <f t="shared" si="59"/>
        <v>13456.140350877193</v>
      </c>
      <c r="BE15" s="118">
        <f t="shared" si="60"/>
        <v>1.1990959266980252</v>
      </c>
      <c r="BF15" s="117">
        <f t="shared" si="24"/>
        <v>199.82792095022833</v>
      </c>
      <c r="BG15" s="113">
        <f t="shared" si="25"/>
        <v>2006.8831619908683</v>
      </c>
      <c r="BH15" s="113">
        <f t="shared" si="26"/>
        <v>0</v>
      </c>
      <c r="BI15" s="118">
        <f t="shared" si="27"/>
        <v>1.2490959266980253</v>
      </c>
      <c r="BJ15" s="113"/>
      <c r="BK15" s="117">
        <f t="shared" si="28"/>
        <v>300.17207904977158</v>
      </c>
      <c r="BL15" s="113">
        <f t="shared" si="29"/>
        <v>2006.8831619908683</v>
      </c>
      <c r="BM15" s="113">
        <f t="shared" si="30"/>
        <v>0</v>
      </c>
      <c r="BN15" s="118">
        <f t="shared" si="31"/>
        <v>1.2990959266980253</v>
      </c>
      <c r="BO15" s="117">
        <f t="shared" si="32"/>
        <v>394.90951200311616</v>
      </c>
      <c r="BP15" s="113">
        <f t="shared" si="33"/>
        <v>1670.4796532189384</v>
      </c>
      <c r="BQ15" s="113">
        <f t="shared" si="34"/>
        <v>-13456.140350877193</v>
      </c>
      <c r="BR15" s="118">
        <f t="shared" si="35"/>
        <v>1.3490959266980254</v>
      </c>
      <c r="BS15" s="117">
        <f t="shared" si="36"/>
        <v>494.39327485380107</v>
      </c>
      <c r="BT15" s="113">
        <f t="shared" si="37"/>
        <v>336.40350877192986</v>
      </c>
      <c r="BU15" s="113">
        <f t="shared" si="38"/>
        <v>-13456.140350877193</v>
      </c>
      <c r="BV15" s="118">
        <f t="shared" si="61"/>
        <v>1.4482384824131225</v>
      </c>
      <c r="BW15" s="117">
        <f t="shared" si="39"/>
        <v>499.99999999999989</v>
      </c>
      <c r="BX15" s="113">
        <f t="shared" si="40"/>
        <v>0</v>
      </c>
      <c r="BY15" s="113">
        <f t="shared" si="41"/>
        <v>0</v>
      </c>
      <c r="BZ15" s="118">
        <f t="shared" si="42"/>
        <v>1.4982384824131225</v>
      </c>
      <c r="CA15" s="161"/>
      <c r="CB15"/>
      <c r="CC15" s="114">
        <f t="shared" si="62"/>
        <v>0</v>
      </c>
      <c r="CD15" s="114">
        <f t="shared" si="43"/>
        <v>0</v>
      </c>
      <c r="CE15" s="114">
        <f t="shared" si="44"/>
        <v>533.92002626499846</v>
      </c>
      <c r="CF15" s="114">
        <f t="shared" si="45"/>
        <v>1000</v>
      </c>
      <c r="CG15" s="114"/>
      <c r="CH15" s="113">
        <v>1</v>
      </c>
      <c r="CI15" s="113">
        <v>17</v>
      </c>
      <c r="CJ15" s="113">
        <f t="shared" si="46"/>
        <v>18</v>
      </c>
      <c r="CK15" s="113">
        <f t="shared" si="46"/>
        <v>19</v>
      </c>
      <c r="CL15" s="113">
        <f t="shared" si="46"/>
        <v>20</v>
      </c>
      <c r="CM15" s="113"/>
      <c r="CN15" s="162"/>
      <c r="CO15" s="162"/>
      <c r="CP15">
        <f t="shared" si="63"/>
        <v>48.58839178002237</v>
      </c>
      <c r="CQ15" s="161"/>
      <c r="CR15">
        <f t="shared" si="47"/>
        <v>29.086491228070177</v>
      </c>
      <c r="CS15"/>
      <c r="CT15"/>
      <c r="CU15"/>
      <c r="CV15" s="161">
        <f t="shared" si="64"/>
        <v>1.6704796532189385</v>
      </c>
      <c r="CW15" s="161">
        <f t="shared" si="65"/>
        <v>13.456140350877194</v>
      </c>
      <c r="CX15" s="161">
        <f t="shared" si="66"/>
        <v>13.456140350877194</v>
      </c>
      <c r="CY15" s="161">
        <f t="shared" si="67"/>
        <v>1.6704796532189385</v>
      </c>
      <c r="CZ15" s="163">
        <f t="shared" si="48"/>
        <v>269.12280701754389</v>
      </c>
      <c r="DA15" s="161"/>
      <c r="DB15" s="161">
        <f t="shared" si="68"/>
        <v>325921.88365650974</v>
      </c>
      <c r="DC15" s="161">
        <f t="shared" si="69"/>
        <v>18106.771314250542</v>
      </c>
      <c r="DD15" s="161">
        <f t="shared" si="70"/>
        <v>-268.49646019746865</v>
      </c>
      <c r="DE15" s="161"/>
      <c r="DF15" s="161">
        <f t="shared" si="71"/>
        <v>26036.333376211456</v>
      </c>
      <c r="DG15" s="161">
        <f t="shared" si="75"/>
        <v>-1.2164819945502506E-2</v>
      </c>
      <c r="DH15" s="161">
        <f t="shared" si="72"/>
        <v>0</v>
      </c>
    </row>
    <row r="16" spans="1:116" s="42" customFormat="1" ht="13.8" thickBot="1" x14ac:dyDescent="0.3">
      <c r="A16" s="315">
        <v>500</v>
      </c>
      <c r="B16" s="411">
        <v>200</v>
      </c>
      <c r="C16" s="411">
        <v>800</v>
      </c>
      <c r="D16" s="307">
        <v>0.57627698439445352</v>
      </c>
      <c r="E16" s="309" t="s">
        <v>337</v>
      </c>
      <c r="F16" s="308" t="s">
        <v>547</v>
      </c>
      <c r="G16" s="310" t="s">
        <v>423</v>
      </c>
      <c r="H16" s="311">
        <v>4000</v>
      </c>
      <c r="I16" s="311">
        <v>1310.2619236746311</v>
      </c>
      <c r="J16" s="148">
        <f t="shared" si="49"/>
        <v>26205.238473492624</v>
      </c>
      <c r="K16" s="313">
        <f t="shared" si="73"/>
        <v>1.2864919586125527</v>
      </c>
      <c r="L16" s="414"/>
      <c r="M16" s="314">
        <f t="shared" si="0"/>
        <v>8.0376137203130469</v>
      </c>
      <c r="N16" s="139">
        <f t="shared" si="1"/>
        <v>1.1592712096605355</v>
      </c>
      <c r="O16" s="133">
        <f t="shared" si="2"/>
        <v>0.3133165431514961</v>
      </c>
      <c r="P16" s="80">
        <f t="shared" si="3"/>
        <v>0</v>
      </c>
      <c r="Q16" s="319">
        <f t="shared" si="76"/>
        <v>9.0672937809609397</v>
      </c>
      <c r="R16" s="320">
        <f t="shared" si="4"/>
        <v>1310.2619236746311</v>
      </c>
      <c r="S16" s="321">
        <f t="shared" si="50"/>
        <v>2.7847304410256748</v>
      </c>
      <c r="T16" s="136"/>
      <c r="U16" s="102">
        <f t="shared" si="51"/>
        <v>1735.2766587594863</v>
      </c>
      <c r="V16" s="77">
        <f t="shared" si="5"/>
        <v>12044.740329741946</v>
      </c>
      <c r="W16" s="77">
        <f t="shared" si="74"/>
        <v>83603.827020080949</v>
      </c>
      <c r="X16" s="75">
        <f>'Project description'!$I$6</f>
        <v>1.79</v>
      </c>
      <c r="Y16" s="75">
        <f>VLOOKUP(E16,'Project description'!$H$21:$I$24,2,0)</f>
        <v>33731.241647406285</v>
      </c>
      <c r="Z16" s="74">
        <f t="shared" si="6"/>
        <v>500</v>
      </c>
      <c r="AA16" s="76">
        <f t="shared" si="52"/>
        <v>1735.2766587594863</v>
      </c>
      <c r="AB16" s="76">
        <f t="shared" si="7"/>
        <v>1310.2619236746311</v>
      </c>
      <c r="AC16" s="76">
        <f t="shared" si="8"/>
        <v>26205.238473492624</v>
      </c>
      <c r="AD16" s="66">
        <f t="shared" si="9"/>
        <v>0.21208858639990708</v>
      </c>
      <c r="AE16" s="67" t="str">
        <f t="shared" si="10"/>
        <v>AccelReached</v>
      </c>
      <c r="AF16" s="66">
        <f t="shared" si="11"/>
        <v>0</v>
      </c>
      <c r="AG16" s="60">
        <v>0</v>
      </c>
      <c r="AH16" s="61">
        <f t="shared" si="12"/>
        <v>4.9999999999999996E-2</v>
      </c>
      <c r="AI16" s="62">
        <f t="shared" si="13"/>
        <v>32.756548091865774</v>
      </c>
      <c r="AJ16" s="61">
        <f t="shared" si="53"/>
        <v>1.2743738731969718</v>
      </c>
      <c r="AK16" s="61">
        <f t="shared" si="54"/>
        <v>-1.0862353809997449</v>
      </c>
      <c r="AL16" s="69" t="str">
        <f t="shared" si="14"/>
        <v>AccelLimited</v>
      </c>
      <c r="AM16" s="61">
        <f t="shared" si="15"/>
        <v>0.54324597930627638</v>
      </c>
      <c r="AN16" s="70">
        <f t="shared" si="16"/>
        <v>4.9999999999999996E-2</v>
      </c>
      <c r="AO16" s="64">
        <f t="shared" si="17"/>
        <v>0.54324597930627638</v>
      </c>
      <c r="AP16" s="72">
        <f t="shared" si="18"/>
        <v>0</v>
      </c>
      <c r="AQ16" s="79">
        <f t="shared" si="19"/>
        <v>777.3076180580822</v>
      </c>
      <c r="AR16" s="77">
        <f t="shared" si="20"/>
        <v>1310.2619236746311</v>
      </c>
      <c r="AS16" s="138"/>
      <c r="AT16" s="115">
        <v>0</v>
      </c>
      <c r="AU16" s="113"/>
      <c r="AV16" s="113"/>
      <c r="AW16" s="118">
        <f t="shared" si="55"/>
        <v>1.4982384824131221</v>
      </c>
      <c r="AX16" s="117">
        <f t="shared" si="56"/>
        <v>0.54594246819776293</v>
      </c>
      <c r="AY16" s="113">
        <f t="shared" si="57"/>
        <v>32.756548091865774</v>
      </c>
      <c r="AZ16" s="113">
        <f t="shared" si="21"/>
        <v>1310.2619236746311</v>
      </c>
      <c r="BA16" s="118">
        <f t="shared" si="22"/>
        <v>1.5482384824131221</v>
      </c>
      <c r="BB16" s="114">
        <f t="shared" si="23"/>
        <v>211.68056156529371</v>
      </c>
      <c r="BC16" s="113">
        <f t="shared" si="58"/>
        <v>744.55106996621635</v>
      </c>
      <c r="BD16" s="113">
        <f t="shared" si="59"/>
        <v>1310.2619236746311</v>
      </c>
      <c r="BE16" s="118">
        <f t="shared" si="60"/>
        <v>2.0914844617193986</v>
      </c>
      <c r="BF16" s="117">
        <f t="shared" si="24"/>
        <v>250.00000000000006</v>
      </c>
      <c r="BG16" s="113">
        <f t="shared" si="25"/>
        <v>777.3076180580822</v>
      </c>
      <c r="BH16" s="113">
        <f t="shared" si="26"/>
        <v>0</v>
      </c>
      <c r="BI16" s="118">
        <f t="shared" si="27"/>
        <v>2.1414844617193984</v>
      </c>
      <c r="BJ16" s="113"/>
      <c r="BK16" s="117">
        <f t="shared" si="28"/>
        <v>250.00000000000006</v>
      </c>
      <c r="BL16" s="113">
        <f t="shared" si="29"/>
        <v>777.3076180580822</v>
      </c>
      <c r="BM16" s="113">
        <f t="shared" si="30"/>
        <v>0</v>
      </c>
      <c r="BN16" s="118">
        <f t="shared" si="31"/>
        <v>2.1414844617193984</v>
      </c>
      <c r="BO16" s="117">
        <f t="shared" si="32"/>
        <v>288.3194384347064</v>
      </c>
      <c r="BP16" s="113">
        <f t="shared" si="33"/>
        <v>744.55106996621646</v>
      </c>
      <c r="BQ16" s="113">
        <f t="shared" si="34"/>
        <v>-1310.2619236746311</v>
      </c>
      <c r="BR16" s="118">
        <f t="shared" si="35"/>
        <v>2.1914844617193983</v>
      </c>
      <c r="BS16" s="117">
        <f t="shared" si="36"/>
        <v>499.45405753180239</v>
      </c>
      <c r="BT16" s="113">
        <f t="shared" si="37"/>
        <v>32.756548091865852</v>
      </c>
      <c r="BU16" s="113">
        <f t="shared" si="38"/>
        <v>-1310.2619236746311</v>
      </c>
      <c r="BV16" s="118">
        <f t="shared" si="61"/>
        <v>2.7347304410256745</v>
      </c>
      <c r="BW16" s="117">
        <f t="shared" si="39"/>
        <v>500.00000000000017</v>
      </c>
      <c r="BX16" s="113">
        <f t="shared" si="40"/>
        <v>7.815970093361102E-14</v>
      </c>
      <c r="BY16" s="113">
        <f t="shared" si="41"/>
        <v>0</v>
      </c>
      <c r="BZ16" s="118">
        <f t="shared" si="42"/>
        <v>2.7847304410256744</v>
      </c>
      <c r="CA16" s="161"/>
      <c r="CB16"/>
      <c r="CC16" s="114">
        <f t="shared" si="62"/>
        <v>-22110.831935702663</v>
      </c>
      <c r="CD16" s="114">
        <f t="shared" si="43"/>
        <v>4.5226701686664546E-2</v>
      </c>
      <c r="CE16" s="114">
        <f t="shared" si="44"/>
        <v>554.6489312047197</v>
      </c>
      <c r="CF16" s="114">
        <f t="shared" si="45"/>
        <v>750</v>
      </c>
      <c r="CG16" s="114"/>
      <c r="CH16" s="113">
        <v>1</v>
      </c>
      <c r="CI16" s="113">
        <v>21</v>
      </c>
      <c r="CJ16" s="113">
        <f t="shared" si="46"/>
        <v>22</v>
      </c>
      <c r="CK16" s="113">
        <f t="shared" si="46"/>
        <v>23</v>
      </c>
      <c r="CL16" s="113">
        <f t="shared" si="46"/>
        <v>24</v>
      </c>
      <c r="CM16" s="113"/>
      <c r="CN16" s="161"/>
      <c r="CO16" s="162"/>
      <c r="CP16">
        <f t="shared" si="63"/>
        <v>5.4690022316332936</v>
      </c>
      <c r="CQ16" s="161"/>
      <c r="CR16">
        <f t="shared" si="47"/>
        <v>7.3453688433775897</v>
      </c>
      <c r="CS16"/>
      <c r="CT16"/>
      <c r="CU16"/>
      <c r="CV16" s="161">
        <f t="shared" si="64"/>
        <v>0.74455106996621634</v>
      </c>
      <c r="CW16" s="161">
        <f t="shared" si="65"/>
        <v>1.3102619236746311</v>
      </c>
      <c r="CX16" s="161">
        <f t="shared" si="66"/>
        <v>1.3102619236746311</v>
      </c>
      <c r="CY16" s="161">
        <f t="shared" si="67"/>
        <v>0.74455106996621634</v>
      </c>
      <c r="CZ16" s="163">
        <f t="shared" si="48"/>
        <v>26.205238473492624</v>
      </c>
      <c r="DA16" s="161"/>
      <c r="DB16" s="161">
        <f t="shared" si="68"/>
        <v>3090.2153555367809</v>
      </c>
      <c r="DC16" s="161">
        <f t="shared" si="69"/>
        <v>171.6786308631545</v>
      </c>
      <c r="DD16" s="161">
        <f t="shared" si="70"/>
        <v>-17.794352035527247</v>
      </c>
      <c r="DE16" s="161"/>
      <c r="DF16" s="161">
        <f t="shared" si="71"/>
        <v>499.42674327983394</v>
      </c>
      <c r="DG16" s="161">
        <f t="shared" si="75"/>
        <v>-5.3029979258476058E-2</v>
      </c>
      <c r="DH16" s="161">
        <f t="shared" si="72"/>
        <v>0</v>
      </c>
    </row>
    <row r="17" spans="1:112" s="42" customFormat="1" ht="13.8" thickBot="1" x14ac:dyDescent="0.3">
      <c r="A17" s="140">
        <v>500</v>
      </c>
      <c r="B17" s="410">
        <v>3500</v>
      </c>
      <c r="C17" s="410">
        <v>1000</v>
      </c>
      <c r="D17" s="41">
        <v>0.51762464811085918</v>
      </c>
      <c r="E17" s="98" t="s">
        <v>336</v>
      </c>
      <c r="F17" s="171" t="s">
        <v>547</v>
      </c>
      <c r="G17" s="137" t="s">
        <v>422</v>
      </c>
      <c r="H17" s="132">
        <v>4000</v>
      </c>
      <c r="I17" s="132">
        <v>2896.5479087706212</v>
      </c>
      <c r="J17" s="148">
        <f t="shared" si="49"/>
        <v>57930.958175412423</v>
      </c>
      <c r="K17" s="151">
        <f t="shared" si="73"/>
        <v>0.51762464811085918</v>
      </c>
      <c r="L17" s="413"/>
      <c r="M17" s="139">
        <f t="shared" si="0"/>
        <v>34.607749498336396</v>
      </c>
      <c r="N17" s="139">
        <f t="shared" si="1"/>
        <v>4.7407876025118352</v>
      </c>
      <c r="O17" s="133">
        <f t="shared" si="2"/>
        <v>1.2812939466248203</v>
      </c>
      <c r="P17" s="80">
        <f t="shared" si="3"/>
        <v>0.12539609668817289</v>
      </c>
      <c r="Q17" s="322">
        <f t="shared" si="76"/>
        <v>50.650586558967646</v>
      </c>
      <c r="R17" s="323">
        <f t="shared" si="4"/>
        <v>14928.978575576626</v>
      </c>
      <c r="S17" s="324">
        <f t="shared" si="50"/>
        <v>3.3023550891365341</v>
      </c>
      <c r="T17" s="136"/>
      <c r="U17" s="102">
        <f t="shared" si="51"/>
        <v>1931.9018204593515</v>
      </c>
      <c r="V17" s="77">
        <f t="shared" si="5"/>
        <v>14928.978575576624</v>
      </c>
      <c r="W17" s="77">
        <f t="shared" si="74"/>
        <v>115365.28355102055</v>
      </c>
      <c r="X17" s="75">
        <f>'Project description'!$I$6</f>
        <v>1.79</v>
      </c>
      <c r="Y17" s="75">
        <f>VLOOKUP(E17,'Project description'!$H$21:$I$24,2,0)</f>
        <v>40000</v>
      </c>
      <c r="Z17" s="74">
        <f t="shared" si="6"/>
        <v>500</v>
      </c>
      <c r="AA17" s="76">
        <f t="shared" si="52"/>
        <v>1931.9018204593515</v>
      </c>
      <c r="AB17" s="76">
        <f t="shared" si="7"/>
        <v>14928.978575576624</v>
      </c>
      <c r="AC17" s="76">
        <f t="shared" si="8"/>
        <v>115365.28355102055</v>
      </c>
      <c r="AD17" s="66">
        <f t="shared" si="9"/>
        <v>0.12940616202771482</v>
      </c>
      <c r="AE17" s="67" t="str">
        <f t="shared" si="10"/>
        <v>AccelReached</v>
      </c>
      <c r="AF17" s="66">
        <f t="shared" si="11"/>
        <v>0</v>
      </c>
      <c r="AG17" s="60">
        <v>0</v>
      </c>
      <c r="AH17" s="61">
        <f t="shared" si="12"/>
        <v>0.12940616202771479</v>
      </c>
      <c r="AI17" s="62">
        <f t="shared" si="13"/>
        <v>965.95091022967574</v>
      </c>
      <c r="AJ17" s="61">
        <f t="shared" si="53"/>
        <v>0</v>
      </c>
      <c r="AK17" s="61">
        <f t="shared" si="54"/>
        <v>0</v>
      </c>
      <c r="AL17" s="69" t="str">
        <f t="shared" si="14"/>
        <v>AccelLimited</v>
      </c>
      <c r="AM17" s="61">
        <f t="shared" si="15"/>
        <v>0</v>
      </c>
      <c r="AN17" s="71">
        <f t="shared" si="16"/>
        <v>0.12940616202771479</v>
      </c>
      <c r="AO17" s="64">
        <f t="shared" si="17"/>
        <v>0</v>
      </c>
      <c r="AP17" s="72">
        <f t="shared" si="18"/>
        <v>0</v>
      </c>
      <c r="AQ17" s="79">
        <f t="shared" si="19"/>
        <v>1931.9018204593517</v>
      </c>
      <c r="AR17" s="77">
        <f t="shared" si="20"/>
        <v>14928.978575576626</v>
      </c>
      <c r="AS17" s="138"/>
      <c r="AT17" s="115">
        <v>0</v>
      </c>
      <c r="AU17" s="113"/>
      <c r="AV17" s="113"/>
      <c r="AW17" s="118">
        <f t="shared" si="55"/>
        <v>2.7847304410256748</v>
      </c>
      <c r="AX17" s="117">
        <f t="shared" si="56"/>
        <v>41.666666666666664</v>
      </c>
      <c r="AY17" s="113">
        <f t="shared" si="57"/>
        <v>965.95091022967586</v>
      </c>
      <c r="AZ17" s="113">
        <f t="shared" si="21"/>
        <v>14928.978575576626</v>
      </c>
      <c r="BA17" s="118">
        <f t="shared" si="22"/>
        <v>2.9141366030533895</v>
      </c>
      <c r="BB17" s="114">
        <f>AX17+AY17*AO17+0.5*AZ17*AO17*AO17</f>
        <v>41.666666666666664</v>
      </c>
      <c r="BC17" s="113">
        <f>AY17+AR17*AO17</f>
        <v>965.95091022967586</v>
      </c>
      <c r="BD17" s="113">
        <f t="shared" si="59"/>
        <v>14928.978575576626</v>
      </c>
      <c r="BE17" s="118">
        <f t="shared" si="60"/>
        <v>2.9141366030533895</v>
      </c>
      <c r="BF17" s="117">
        <f t="shared" si="24"/>
        <v>250.00000000000009</v>
      </c>
      <c r="BG17" s="113">
        <f t="shared" si="25"/>
        <v>1931.9018204593515</v>
      </c>
      <c r="BH17" s="113">
        <f t="shared" si="26"/>
        <v>0</v>
      </c>
      <c r="BI17" s="118">
        <f t="shared" si="27"/>
        <v>3.0435427650811042</v>
      </c>
      <c r="BJ17" s="113"/>
      <c r="BK17" s="117">
        <f t="shared" si="28"/>
        <v>250.00000000000009</v>
      </c>
      <c r="BL17" s="113">
        <f t="shared" si="29"/>
        <v>1931.9018204593515</v>
      </c>
      <c r="BM17" s="113">
        <f t="shared" si="30"/>
        <v>0</v>
      </c>
      <c r="BN17" s="118">
        <f t="shared" si="31"/>
        <v>3.0435427650811042</v>
      </c>
      <c r="BO17" s="117">
        <f t="shared" si="32"/>
        <v>458.33333333333343</v>
      </c>
      <c r="BP17" s="113">
        <f t="shared" si="33"/>
        <v>965.95091022967563</v>
      </c>
      <c r="BQ17" s="113">
        <f t="shared" si="34"/>
        <v>-14928.978575576626</v>
      </c>
      <c r="BR17" s="118">
        <f t="shared" si="35"/>
        <v>3.1729489271088189</v>
      </c>
      <c r="BS17" s="117">
        <f>BO17+BP17*AO17+0.5*BQ17*AO17*AO17</f>
        <v>458.33333333333343</v>
      </c>
      <c r="BT17" s="113">
        <f>BP17+BQ17*AO17</f>
        <v>965.95091022967563</v>
      </c>
      <c r="BU17" s="113">
        <f t="shared" si="38"/>
        <v>-14928.978575576626</v>
      </c>
      <c r="BV17" s="118">
        <f t="shared" si="61"/>
        <v>3.1729489271088189</v>
      </c>
      <c r="BW17" s="117">
        <f t="shared" si="39"/>
        <v>500.00000000000006</v>
      </c>
      <c r="BX17" s="113">
        <f t="shared" si="40"/>
        <v>0</v>
      </c>
      <c r="BY17" s="113">
        <f t="shared" si="41"/>
        <v>0</v>
      </c>
      <c r="BZ17" s="118">
        <f t="shared" si="42"/>
        <v>3.3023550891365336</v>
      </c>
      <c r="CA17" s="161"/>
      <c r="CB17"/>
      <c r="CC17" s="114">
        <f t="shared" si="62"/>
        <v>-22110.831935702663</v>
      </c>
      <c r="CD17" s="114">
        <f t="shared" si="43"/>
        <v>6.7840052529996822E-2</v>
      </c>
      <c r="CE17" s="114">
        <f t="shared" si="44"/>
        <v>554.6489312047197</v>
      </c>
      <c r="CF17" s="114">
        <f t="shared" si="45"/>
        <v>750</v>
      </c>
      <c r="CG17" s="114"/>
      <c r="CH17" s="113">
        <v>1</v>
      </c>
      <c r="CI17" s="113">
        <v>25</v>
      </c>
      <c r="CJ17" s="113">
        <f t="shared" si="46"/>
        <v>26</v>
      </c>
      <c r="CK17" s="113">
        <f t="shared" si="46"/>
        <v>27</v>
      </c>
      <c r="CL17" s="113">
        <f t="shared" si="46"/>
        <v>28</v>
      </c>
      <c r="CM17" s="113"/>
      <c r="CN17" s="162"/>
      <c r="CO17" s="162"/>
      <c r="CP17">
        <f t="shared" si="63"/>
        <v>32.91807717091848</v>
      </c>
      <c r="CQ17" s="161"/>
      <c r="CR17">
        <f t="shared" si="47"/>
        <v>28.753663689139699</v>
      </c>
      <c r="CS17"/>
      <c r="CT17"/>
      <c r="CU17"/>
      <c r="CV17" s="161">
        <f t="shared" si="64"/>
        <v>1.1448307084203564</v>
      </c>
      <c r="CW17" s="161">
        <f t="shared" si="65"/>
        <v>13.270203178290334</v>
      </c>
      <c r="CX17" s="161">
        <f t="shared" si="66"/>
        <v>14.928978575576625</v>
      </c>
      <c r="CY17" s="161">
        <f t="shared" si="67"/>
        <v>0.96595091022967583</v>
      </c>
      <c r="CZ17" s="163">
        <f t="shared" si="48"/>
        <v>115.36528355102055</v>
      </c>
      <c r="DA17" s="161"/>
      <c r="DB17" s="161">
        <f t="shared" si="68"/>
        <v>59891.168919633186</v>
      </c>
      <c r="DC17" s="161">
        <f t="shared" si="69"/>
        <v>8611.4292324925409</v>
      </c>
      <c r="DD17" s="161">
        <f t="shared" si="70"/>
        <v>111.43720065501293</v>
      </c>
      <c r="DE17" s="161"/>
      <c r="DF17" s="161">
        <f t="shared" si="71"/>
        <v>6889.1433859940325</v>
      </c>
      <c r="DG17" s="161">
        <f t="shared" si="75"/>
        <v>1.4378462447523865E-2</v>
      </c>
      <c r="DH17" s="161">
        <f t="shared" si="72"/>
        <v>1.4378462447523865E-2</v>
      </c>
    </row>
    <row r="18" spans="1:112" s="42" customFormat="1" ht="13.8" thickBot="1" x14ac:dyDescent="0.3">
      <c r="A18" s="315">
        <v>500</v>
      </c>
      <c r="B18" s="411">
        <v>1000</v>
      </c>
      <c r="C18" s="411">
        <v>4000</v>
      </c>
      <c r="D18" s="307">
        <v>0.50733873795538931</v>
      </c>
      <c r="E18" s="309" t="s">
        <v>335</v>
      </c>
      <c r="F18" s="308" t="s">
        <v>547</v>
      </c>
      <c r="G18" s="310" t="s">
        <v>423</v>
      </c>
      <c r="H18" s="311">
        <v>4000</v>
      </c>
      <c r="I18" s="311">
        <v>3264.8806732612757</v>
      </c>
      <c r="J18" s="148">
        <f t="shared" si="49"/>
        <v>65297.613465225513</v>
      </c>
      <c r="K18" s="313">
        <f t="shared" si="73"/>
        <v>0.83427024383203507</v>
      </c>
      <c r="L18" s="414"/>
      <c r="M18" s="314">
        <f t="shared" si="0"/>
        <v>11.143319759995141</v>
      </c>
      <c r="N18" s="139">
        <f t="shared" si="1"/>
        <v>1.5264821589034439</v>
      </c>
      <c r="O18" s="133">
        <f t="shared" si="2"/>
        <v>0.4125627456495794</v>
      </c>
      <c r="P18" s="80">
        <f t="shared" si="3"/>
        <v>0</v>
      </c>
      <c r="Q18" s="319">
        <f t="shared" si="76"/>
        <v>18.85973687928584</v>
      </c>
      <c r="R18" s="320">
        <f t="shared" si="4"/>
        <v>3264.8806732612757</v>
      </c>
      <c r="S18" s="321">
        <f t="shared" si="50"/>
        <v>4.1366253329685687</v>
      </c>
      <c r="T18" s="136"/>
      <c r="U18" s="102">
        <f t="shared" si="51"/>
        <v>1971.0696723653907</v>
      </c>
      <c r="V18" s="77">
        <f t="shared" si="5"/>
        <v>15540.462613274434</v>
      </c>
      <c r="W18" s="77">
        <f t="shared" si="74"/>
        <v>122525.33820621377</v>
      </c>
      <c r="X18" s="75">
        <f>'Project description'!$I$6</f>
        <v>1.79</v>
      </c>
      <c r="Y18" s="75">
        <f>VLOOKUP(E18,'Project description'!$H$21:$I$24,2,0)</f>
        <v>40000</v>
      </c>
      <c r="Z18" s="74">
        <f t="shared" si="6"/>
        <v>500</v>
      </c>
      <c r="AA18" s="76">
        <f t="shared" si="52"/>
        <v>1971.0696723653907</v>
      </c>
      <c r="AB18" s="76">
        <f t="shared" si="7"/>
        <v>3264.8806732612757</v>
      </c>
      <c r="AC18" s="76">
        <f t="shared" si="8"/>
        <v>65297.613465225513</v>
      </c>
      <c r="AD18" s="66">
        <f t="shared" si="9"/>
        <v>0.15643991332131843</v>
      </c>
      <c r="AE18" s="67" t="str">
        <f t="shared" si="10"/>
        <v>AccelReached</v>
      </c>
      <c r="AF18" s="66">
        <f t="shared" si="11"/>
        <v>0</v>
      </c>
      <c r="AG18" s="60">
        <v>0</v>
      </c>
      <c r="AH18" s="61">
        <f t="shared" si="12"/>
        <v>0.05</v>
      </c>
      <c r="AI18" s="62">
        <f t="shared" si="13"/>
        <v>81.622016831531894</v>
      </c>
      <c r="AJ18" s="61">
        <f t="shared" si="53"/>
        <v>0.55371874797999809</v>
      </c>
      <c r="AK18" s="61">
        <f t="shared" si="54"/>
        <v>-0.40004937900230347</v>
      </c>
      <c r="AL18" s="69" t="str">
        <f t="shared" si="14"/>
        <v>AccelLimited</v>
      </c>
      <c r="AM18" s="61">
        <f t="shared" si="15"/>
        <v>0.31713512191601756</v>
      </c>
      <c r="AN18" s="71">
        <f t="shared" si="16"/>
        <v>0.05</v>
      </c>
      <c r="AO18" s="64">
        <f t="shared" si="17"/>
        <v>0.31713512191601756</v>
      </c>
      <c r="AP18" s="72">
        <f t="shared" si="18"/>
        <v>0</v>
      </c>
      <c r="AQ18" s="79">
        <f t="shared" si="19"/>
        <v>1198.652364019028</v>
      </c>
      <c r="AR18" s="76">
        <f t="shared" si="20"/>
        <v>3264.8806732612757</v>
      </c>
      <c r="AS18" s="138"/>
      <c r="AT18" s="115">
        <v>0</v>
      </c>
      <c r="AU18" s="113"/>
      <c r="AV18" s="113"/>
      <c r="AW18" s="118">
        <f t="shared" si="55"/>
        <v>3.3023550891365341</v>
      </c>
      <c r="AX18" s="117">
        <f t="shared" si="56"/>
        <v>1.3603669471921984</v>
      </c>
      <c r="AY18" s="113">
        <f t="shared" si="57"/>
        <v>81.622016831531894</v>
      </c>
      <c r="AZ18" s="113">
        <f t="shared" si="21"/>
        <v>3264.8806732612757</v>
      </c>
      <c r="BA18" s="118">
        <f t="shared" si="22"/>
        <v>3.3523550891365339</v>
      </c>
      <c r="BB18" s="114">
        <f t="shared" si="23"/>
        <v>191.42774874624075</v>
      </c>
      <c r="BC18" s="113">
        <f t="shared" si="58"/>
        <v>1117.0303471874961</v>
      </c>
      <c r="BD18" s="113">
        <f t="shared" si="59"/>
        <v>3264.8806732612757</v>
      </c>
      <c r="BE18" s="118">
        <f t="shared" si="60"/>
        <v>3.6694902110525516</v>
      </c>
      <c r="BF18" s="117">
        <f t="shared" si="24"/>
        <v>249.99999999999994</v>
      </c>
      <c r="BG18" s="113">
        <f t="shared" si="25"/>
        <v>1198.652364019028</v>
      </c>
      <c r="BH18" s="113">
        <f t="shared" si="26"/>
        <v>0</v>
      </c>
      <c r="BI18" s="118">
        <f t="shared" si="27"/>
        <v>3.7194902110525514</v>
      </c>
      <c r="BJ18" s="113"/>
      <c r="BK18" s="117">
        <f t="shared" si="28"/>
        <v>249.99999999999994</v>
      </c>
      <c r="BL18" s="113">
        <f t="shared" si="29"/>
        <v>1198.652364019028</v>
      </c>
      <c r="BM18" s="113">
        <f t="shared" si="30"/>
        <v>0</v>
      </c>
      <c r="BN18" s="118">
        <f t="shared" si="31"/>
        <v>3.7194902110525514</v>
      </c>
      <c r="BO18" s="117">
        <f t="shared" si="32"/>
        <v>308.57225125375919</v>
      </c>
      <c r="BP18" s="113">
        <f t="shared" si="33"/>
        <v>1117.0303471874961</v>
      </c>
      <c r="BQ18" s="113">
        <f t="shared" si="34"/>
        <v>-3264.8806732612757</v>
      </c>
      <c r="BR18" s="118">
        <f t="shared" si="35"/>
        <v>3.7694902110525512</v>
      </c>
      <c r="BS18" s="117">
        <f t="shared" si="36"/>
        <v>498.63963305280771</v>
      </c>
      <c r="BT18" s="113">
        <f t="shared" si="37"/>
        <v>81.622016831531937</v>
      </c>
      <c r="BU18" s="113">
        <f t="shared" si="38"/>
        <v>-3264.8806732612757</v>
      </c>
      <c r="BV18" s="118">
        <f t="shared" si="61"/>
        <v>4.0866253329685689</v>
      </c>
      <c r="BW18" s="117">
        <f t="shared" si="39"/>
        <v>499.99999999999989</v>
      </c>
      <c r="BX18" s="113">
        <f t="shared" si="40"/>
        <v>0</v>
      </c>
      <c r="BY18" s="113">
        <f t="shared" si="41"/>
        <v>0</v>
      </c>
      <c r="BZ18" s="118">
        <f t="shared" si="42"/>
        <v>4.1366253329685687</v>
      </c>
      <c r="CA18" s="161"/>
      <c r="CB18"/>
      <c r="CC18" s="114">
        <f t="shared" si="62"/>
        <v>0</v>
      </c>
      <c r="CD18" s="114">
        <f t="shared" si="43"/>
        <v>6.7840052529996822E-2</v>
      </c>
      <c r="CE18" s="114">
        <f t="shared" si="44"/>
        <v>567.8400525299968</v>
      </c>
      <c r="CF18" s="114">
        <f t="shared" si="45"/>
        <v>500</v>
      </c>
      <c r="CG18" s="114"/>
      <c r="CH18" s="113">
        <v>1</v>
      </c>
      <c r="CI18" s="113">
        <v>29</v>
      </c>
      <c r="CJ18" s="113">
        <f t="shared" si="46"/>
        <v>30</v>
      </c>
      <c r="CK18" s="113">
        <f t="shared" si="46"/>
        <v>31</v>
      </c>
      <c r="CL18" s="113">
        <f t="shared" si="46"/>
        <v>32</v>
      </c>
      <c r="CM18" s="113"/>
      <c r="CN18" s="161"/>
      <c r="CO18" s="162"/>
      <c r="CP18">
        <f t="shared" si="63"/>
        <v>12.113229453579512</v>
      </c>
      <c r="CQ18" s="161"/>
      <c r="CR18">
        <f t="shared" si="47"/>
        <v>10.844136405137684</v>
      </c>
      <c r="CS18"/>
      <c r="CT18"/>
      <c r="CU18"/>
      <c r="CV18" s="161">
        <f t="shared" si="64"/>
        <v>1.1170303471874961</v>
      </c>
      <c r="CW18" s="161">
        <f t="shared" si="65"/>
        <v>3.2648806732612758</v>
      </c>
      <c r="CX18" s="161">
        <f t="shared" si="66"/>
        <v>3.2648806732612758</v>
      </c>
      <c r="CY18" s="161">
        <f t="shared" si="67"/>
        <v>1.1170303471874961</v>
      </c>
      <c r="CZ18" s="163">
        <f t="shared" si="48"/>
        <v>65.29761346522551</v>
      </c>
      <c r="DA18" s="161"/>
      <c r="DB18" s="161">
        <f t="shared" si="68"/>
        <v>19187.002459142997</v>
      </c>
      <c r="DC18" s="161">
        <f t="shared" si="69"/>
        <v>1065.9445810635</v>
      </c>
      <c r="DD18" s="161">
        <f t="shared" si="70"/>
        <v>-62.279970028940767</v>
      </c>
      <c r="DE18" s="161"/>
      <c r="DF18" s="161">
        <f t="shared" si="71"/>
        <v>2432.3037643972834</v>
      </c>
      <c r="DG18" s="161">
        <f t="shared" si="75"/>
        <v>-3.560637432145336E-2</v>
      </c>
      <c r="DH18" s="161">
        <f t="shared" si="72"/>
        <v>0</v>
      </c>
    </row>
    <row r="19" spans="1:112" s="42" customFormat="1" ht="13.8" thickBot="1" x14ac:dyDescent="0.3">
      <c r="A19" s="140">
        <v>500</v>
      </c>
      <c r="B19" s="410"/>
      <c r="C19" s="410"/>
      <c r="D19" s="41">
        <v>0</v>
      </c>
      <c r="E19" s="98" t="s">
        <v>213</v>
      </c>
      <c r="F19" s="171" t="s">
        <v>546</v>
      </c>
      <c r="G19" s="137" t="s">
        <v>422</v>
      </c>
      <c r="H19" s="132">
        <v>3500</v>
      </c>
      <c r="I19" s="132">
        <v>30000</v>
      </c>
      <c r="J19" s="148">
        <v>800000</v>
      </c>
      <c r="K19" s="151">
        <f t="shared" si="73"/>
        <v>0</v>
      </c>
      <c r="L19" s="413"/>
      <c r="M19" s="139">
        <f t="shared" si="0"/>
        <v>0</v>
      </c>
      <c r="N19" s="139">
        <f t="shared" ref="N19:N50" si="77">IF(AB19&lt;=0,0,IF(E19="Straight",IF(F19="Lifting",AR19/AF$3+AD$3+AJ$3,AR19/AF$3+AD$3),IF(E19="180° Curve",IF(F19="Lifting",AR19/AF$4+AD$4+AJ$4,AR19/AF$4+AD$4),IF(E19="45° Curve",IF(F19="Lifting",AR19/AF$5+AD$5+AJ$5,AR19/AF$5+AD$5),IF(E19="22.5° Curve",IF(F19="Lifting",AR19/AF$6+AD$6+AJ$6,AR19/AF$6+AD$6))))))</f>
        <v>0</v>
      </c>
      <c r="O19" s="133">
        <f t="shared" si="2"/>
        <v>0</v>
      </c>
      <c r="P19" s="80">
        <f t="shared" si="3"/>
        <v>0</v>
      </c>
      <c r="Q19" s="322">
        <f t="shared" si="76"/>
        <v>0</v>
      </c>
      <c r="R19" s="323">
        <f t="shared" si="4"/>
        <v>0</v>
      </c>
      <c r="S19" s="324">
        <f t="shared" si="50"/>
        <v>4.1366253329685687</v>
      </c>
      <c r="T19" s="136"/>
      <c r="U19" s="102">
        <f t="shared" si="51"/>
        <v>0</v>
      </c>
      <c r="V19" s="77">
        <f t="shared" si="5"/>
        <v>0</v>
      </c>
      <c r="W19" s="77">
        <f t="shared" si="74"/>
        <v>0</v>
      </c>
      <c r="X19" s="75">
        <f>'Project description'!$I$6</f>
        <v>1.79</v>
      </c>
      <c r="Y19" s="75">
        <f>VLOOKUP(E19,'Project description'!$H$21:$I$24,2,0)</f>
        <v>40000</v>
      </c>
      <c r="Z19" s="74">
        <f t="shared" si="6"/>
        <v>500</v>
      </c>
      <c r="AA19" s="76">
        <f t="shared" si="52"/>
        <v>0</v>
      </c>
      <c r="AB19" s="76">
        <f t="shared" si="7"/>
        <v>0</v>
      </c>
      <c r="AC19" s="76">
        <f t="shared" si="8"/>
        <v>0</v>
      </c>
      <c r="AD19" s="66">
        <f t="shared" si="9"/>
        <v>0</v>
      </c>
      <c r="AE19" s="67" t="str">
        <f t="shared" si="10"/>
        <v>AccelReached</v>
      </c>
      <c r="AF19" s="66">
        <f t="shared" si="11"/>
        <v>0</v>
      </c>
      <c r="AG19" s="60">
        <v>0</v>
      </c>
      <c r="AH19" s="61">
        <f t="shared" si="12"/>
        <v>0</v>
      </c>
      <c r="AI19" s="62">
        <f t="shared" si="13"/>
        <v>0</v>
      </c>
      <c r="AJ19" s="61">
        <f t="shared" si="53"/>
        <v>0</v>
      </c>
      <c r="AK19" s="61">
        <f t="shared" si="54"/>
        <v>0</v>
      </c>
      <c r="AL19" s="69" t="str">
        <f t="shared" si="14"/>
        <v>AccelLimited</v>
      </c>
      <c r="AM19" s="61">
        <f t="shared" si="15"/>
        <v>0</v>
      </c>
      <c r="AN19" s="71">
        <f t="shared" si="16"/>
        <v>0</v>
      </c>
      <c r="AO19" s="64">
        <f t="shared" si="17"/>
        <v>0</v>
      </c>
      <c r="AP19" s="72">
        <f t="shared" si="18"/>
        <v>0</v>
      </c>
      <c r="AQ19" s="79">
        <f t="shared" si="19"/>
        <v>0</v>
      </c>
      <c r="AR19" s="77">
        <f t="shared" si="20"/>
        <v>0</v>
      </c>
      <c r="AS19" s="138"/>
      <c r="AT19" s="115">
        <v>0</v>
      </c>
      <c r="AU19" s="113"/>
      <c r="AV19" s="113"/>
      <c r="AW19" s="118">
        <f t="shared" si="55"/>
        <v>4.1366253329685687</v>
      </c>
      <c r="AX19" s="117">
        <f t="shared" si="56"/>
        <v>0</v>
      </c>
      <c r="AY19" s="113">
        <f t="shared" si="57"/>
        <v>0</v>
      </c>
      <c r="AZ19" s="113">
        <f t="shared" si="21"/>
        <v>0</v>
      </c>
      <c r="BA19" s="118">
        <f t="shared" si="22"/>
        <v>4.1366253329685687</v>
      </c>
      <c r="BB19" s="114">
        <f t="shared" si="23"/>
        <v>0</v>
      </c>
      <c r="BC19" s="113">
        <f t="shared" si="58"/>
        <v>0</v>
      </c>
      <c r="BD19" s="113">
        <f t="shared" si="59"/>
        <v>0</v>
      </c>
      <c r="BE19" s="118">
        <f t="shared" si="60"/>
        <v>4.1366253329685687</v>
      </c>
      <c r="BF19" s="117">
        <f t="shared" si="24"/>
        <v>0</v>
      </c>
      <c r="BG19" s="113">
        <f t="shared" si="25"/>
        <v>0</v>
      </c>
      <c r="BH19" s="113">
        <f t="shared" si="26"/>
        <v>0</v>
      </c>
      <c r="BI19" s="118">
        <f t="shared" si="27"/>
        <v>4.1366253329685687</v>
      </c>
      <c r="BJ19" s="113"/>
      <c r="BK19" s="117">
        <f t="shared" si="28"/>
        <v>0</v>
      </c>
      <c r="BL19" s="113">
        <f t="shared" si="29"/>
        <v>0</v>
      </c>
      <c r="BM19" s="113">
        <f t="shared" si="30"/>
        <v>0</v>
      </c>
      <c r="BN19" s="118">
        <f t="shared" si="31"/>
        <v>4.1366253329685687</v>
      </c>
      <c r="BO19" s="117">
        <f t="shared" si="32"/>
        <v>0</v>
      </c>
      <c r="BP19" s="113">
        <f t="shared" si="33"/>
        <v>0</v>
      </c>
      <c r="BQ19" s="113">
        <f t="shared" si="34"/>
        <v>0</v>
      </c>
      <c r="BR19" s="118">
        <f t="shared" si="35"/>
        <v>4.1366253329685687</v>
      </c>
      <c r="BS19" s="117">
        <f t="shared" si="36"/>
        <v>0</v>
      </c>
      <c r="BT19" s="113">
        <f t="shared" si="37"/>
        <v>0</v>
      </c>
      <c r="BU19" s="113">
        <f t="shared" si="38"/>
        <v>0</v>
      </c>
      <c r="BV19" s="118">
        <f t="shared" si="61"/>
        <v>4.1366253329685687</v>
      </c>
      <c r="BW19" s="117">
        <f t="shared" si="39"/>
        <v>0</v>
      </c>
      <c r="BX19" s="113">
        <f t="shared" si="40"/>
        <v>0</v>
      </c>
      <c r="BY19" s="113">
        <f t="shared" si="41"/>
        <v>0</v>
      </c>
      <c r="BZ19" s="118">
        <f t="shared" si="42"/>
        <v>4.1366253329685687</v>
      </c>
      <c r="CA19" s="161"/>
      <c r="CB19"/>
      <c r="CC19" s="114">
        <f t="shared" si="62"/>
        <v>9.0453403373329092E-2</v>
      </c>
      <c r="CD19" s="114">
        <f t="shared" si="43"/>
        <v>0</v>
      </c>
      <c r="CE19" s="114">
        <f t="shared" si="44"/>
        <v>0</v>
      </c>
      <c r="CF19" s="114">
        <f t="shared" si="45"/>
        <v>0</v>
      </c>
      <c r="CG19" s="114"/>
      <c r="CH19" s="113">
        <v>2</v>
      </c>
      <c r="CI19" s="113">
        <v>1</v>
      </c>
      <c r="CJ19" s="113">
        <f t="shared" si="46"/>
        <v>2</v>
      </c>
      <c r="CK19" s="113">
        <f t="shared" si="46"/>
        <v>3</v>
      </c>
      <c r="CL19" s="113">
        <f t="shared" si="46"/>
        <v>4</v>
      </c>
      <c r="CM19" s="113"/>
      <c r="CN19" s="162"/>
      <c r="CO19" s="162"/>
      <c r="CP19">
        <f t="shared" si="63"/>
        <v>0</v>
      </c>
      <c r="CQ19" s="161"/>
      <c r="CR19">
        <f t="shared" si="47"/>
        <v>5</v>
      </c>
      <c r="CS19"/>
      <c r="CT19"/>
      <c r="CU19"/>
      <c r="CV19" s="161">
        <f t="shared" si="64"/>
        <v>0</v>
      </c>
      <c r="CW19" s="161">
        <f t="shared" si="65"/>
        <v>0</v>
      </c>
      <c r="CX19" s="161">
        <f t="shared" si="66"/>
        <v>0</v>
      </c>
      <c r="CY19" s="161">
        <f t="shared" si="67"/>
        <v>0</v>
      </c>
      <c r="CZ19" s="163">
        <f t="shared" si="48"/>
        <v>0</v>
      </c>
      <c r="DA19" s="161"/>
      <c r="DB19" s="161">
        <f t="shared" si="68"/>
        <v>0</v>
      </c>
      <c r="DC19" s="161">
        <f t="shared" si="69"/>
        <v>0</v>
      </c>
      <c r="DD19" s="161">
        <f t="shared" si="70"/>
        <v>0</v>
      </c>
      <c r="DE19" s="161"/>
      <c r="DF19" s="161">
        <f t="shared" si="71"/>
        <v>0</v>
      </c>
      <c r="DG19" s="161">
        <f t="shared" si="75"/>
        <v>0</v>
      </c>
      <c r="DH19" s="161">
        <f t="shared" si="72"/>
        <v>0</v>
      </c>
    </row>
    <row r="20" spans="1:112" s="42" customFormat="1" ht="13.8" thickBot="1" x14ac:dyDescent="0.3">
      <c r="A20" s="315">
        <v>0</v>
      </c>
      <c r="B20" s="411"/>
      <c r="C20" s="411"/>
      <c r="D20" s="307">
        <v>0</v>
      </c>
      <c r="E20" s="309" t="s">
        <v>213</v>
      </c>
      <c r="F20" s="308" t="s">
        <v>546</v>
      </c>
      <c r="G20" s="310" t="s">
        <v>422</v>
      </c>
      <c r="H20" s="311">
        <v>3500</v>
      </c>
      <c r="I20" s="311">
        <v>30000</v>
      </c>
      <c r="J20" s="312">
        <v>800000</v>
      </c>
      <c r="K20" s="313">
        <f t="shared" si="73"/>
        <v>0</v>
      </c>
      <c r="L20" s="414"/>
      <c r="M20" s="314">
        <f t="shared" si="0"/>
        <v>0</v>
      </c>
      <c r="N20" s="139">
        <f t="shared" si="77"/>
        <v>0</v>
      </c>
      <c r="O20" s="133">
        <f t="shared" si="2"/>
        <v>0</v>
      </c>
      <c r="P20" s="80">
        <f t="shared" si="3"/>
        <v>0</v>
      </c>
      <c r="Q20" s="319">
        <f t="shared" si="76"/>
        <v>0</v>
      </c>
      <c r="R20" s="320">
        <f t="shared" si="4"/>
        <v>0</v>
      </c>
      <c r="S20" s="321">
        <f t="shared" si="50"/>
        <v>4.1366253329685687</v>
      </c>
      <c r="T20" s="136"/>
      <c r="U20" s="102">
        <f t="shared" si="51"/>
        <v>0</v>
      </c>
      <c r="V20" s="77">
        <f t="shared" si="5"/>
        <v>0</v>
      </c>
      <c r="W20" s="77">
        <f t="shared" si="74"/>
        <v>0</v>
      </c>
      <c r="X20" s="75">
        <f>'Project description'!$I$6</f>
        <v>1.79</v>
      </c>
      <c r="Y20" s="75">
        <f>VLOOKUP(E20,'Project description'!$H$21:$I$24,2,0)</f>
        <v>40000</v>
      </c>
      <c r="Z20" s="74">
        <f t="shared" si="6"/>
        <v>0</v>
      </c>
      <c r="AA20" s="76">
        <f t="shared" si="52"/>
        <v>0</v>
      </c>
      <c r="AB20" s="76">
        <f t="shared" si="7"/>
        <v>0</v>
      </c>
      <c r="AC20" s="76">
        <f t="shared" si="8"/>
        <v>0</v>
      </c>
      <c r="AD20" s="66">
        <f t="shared" si="9"/>
        <v>0</v>
      </c>
      <c r="AE20" s="67" t="str">
        <f t="shared" si="10"/>
        <v>AccelReached</v>
      </c>
      <c r="AF20" s="66">
        <f t="shared" si="11"/>
        <v>0</v>
      </c>
      <c r="AG20" s="60">
        <v>0</v>
      </c>
      <c r="AH20" s="61">
        <f t="shared" si="12"/>
        <v>0</v>
      </c>
      <c r="AI20" s="62">
        <f t="shared" si="13"/>
        <v>0</v>
      </c>
      <c r="AJ20" s="61">
        <f t="shared" si="53"/>
        <v>0</v>
      </c>
      <c r="AK20" s="61">
        <f t="shared" si="54"/>
        <v>0</v>
      </c>
      <c r="AL20" s="69" t="str">
        <f t="shared" si="14"/>
        <v>AccelLimited</v>
      </c>
      <c r="AM20" s="61">
        <f t="shared" si="15"/>
        <v>0</v>
      </c>
      <c r="AN20" s="71">
        <f t="shared" si="16"/>
        <v>0</v>
      </c>
      <c r="AO20" s="64">
        <f t="shared" si="17"/>
        <v>0</v>
      </c>
      <c r="AP20" s="72">
        <f t="shared" si="18"/>
        <v>0</v>
      </c>
      <c r="AQ20" s="79">
        <f t="shared" si="19"/>
        <v>0</v>
      </c>
      <c r="AR20" s="76">
        <f t="shared" si="20"/>
        <v>0</v>
      </c>
      <c r="AS20" s="138"/>
      <c r="AT20" s="115">
        <v>0</v>
      </c>
      <c r="AU20" s="113"/>
      <c r="AV20" s="113"/>
      <c r="AW20" s="118">
        <f t="shared" si="55"/>
        <v>4.1366253329685687</v>
      </c>
      <c r="AX20" s="117">
        <f t="shared" si="56"/>
        <v>0</v>
      </c>
      <c r="AY20" s="113">
        <f t="shared" si="57"/>
        <v>0</v>
      </c>
      <c r="AZ20" s="113">
        <f t="shared" si="21"/>
        <v>0</v>
      </c>
      <c r="BA20" s="118">
        <f t="shared" si="22"/>
        <v>4.1366253329685687</v>
      </c>
      <c r="BB20" s="114">
        <f t="shared" si="23"/>
        <v>0</v>
      </c>
      <c r="BC20" s="113">
        <f t="shared" si="58"/>
        <v>0</v>
      </c>
      <c r="BD20" s="113">
        <f t="shared" si="59"/>
        <v>0</v>
      </c>
      <c r="BE20" s="118">
        <f t="shared" si="60"/>
        <v>4.1366253329685687</v>
      </c>
      <c r="BF20" s="117">
        <f t="shared" si="24"/>
        <v>0</v>
      </c>
      <c r="BG20" s="113">
        <f t="shared" si="25"/>
        <v>0</v>
      </c>
      <c r="BH20" s="113">
        <f t="shared" si="26"/>
        <v>0</v>
      </c>
      <c r="BI20" s="118">
        <f t="shared" si="27"/>
        <v>4.1366253329685687</v>
      </c>
      <c r="BJ20" s="113"/>
      <c r="BK20" s="117">
        <f t="shared" si="28"/>
        <v>0</v>
      </c>
      <c r="BL20" s="113">
        <f t="shared" si="29"/>
        <v>0</v>
      </c>
      <c r="BM20" s="113">
        <f t="shared" si="30"/>
        <v>0</v>
      </c>
      <c r="BN20" s="118">
        <f t="shared" si="31"/>
        <v>4.1366253329685687</v>
      </c>
      <c r="BO20" s="117">
        <f t="shared" si="32"/>
        <v>0</v>
      </c>
      <c r="BP20" s="113">
        <f t="shared" si="33"/>
        <v>0</v>
      </c>
      <c r="BQ20" s="113">
        <f t="shared" si="34"/>
        <v>0</v>
      </c>
      <c r="BR20" s="118">
        <f t="shared" si="35"/>
        <v>4.1366253329685687</v>
      </c>
      <c r="BS20" s="117">
        <f t="shared" si="36"/>
        <v>0</v>
      </c>
      <c r="BT20" s="113">
        <f t="shared" si="37"/>
        <v>0</v>
      </c>
      <c r="BU20" s="113">
        <f t="shared" si="38"/>
        <v>0</v>
      </c>
      <c r="BV20" s="118">
        <f t="shared" si="61"/>
        <v>4.1366253329685687</v>
      </c>
      <c r="BW20" s="117">
        <f t="shared" si="39"/>
        <v>0</v>
      </c>
      <c r="BX20" s="113">
        <f t="shared" si="40"/>
        <v>0</v>
      </c>
      <c r="BY20" s="113">
        <f t="shared" si="41"/>
        <v>0</v>
      </c>
      <c r="BZ20" s="118">
        <f t="shared" si="42"/>
        <v>4.1366253329685687</v>
      </c>
      <c r="CA20" s="161"/>
      <c r="CB20"/>
      <c r="CC20" s="114">
        <f t="shared" si="62"/>
        <v>0.1809476239529566</v>
      </c>
      <c r="CD20" s="114">
        <f t="shared" si="43"/>
        <v>41.666666666666671</v>
      </c>
      <c r="CE20" s="114">
        <f t="shared" si="44"/>
        <v>1381.3036810456888</v>
      </c>
      <c r="CF20" s="114">
        <f t="shared" si="45"/>
        <v>30527.997748325917</v>
      </c>
      <c r="CG20" s="114"/>
      <c r="CH20" s="113">
        <v>2</v>
      </c>
      <c r="CI20" s="113">
        <v>5</v>
      </c>
      <c r="CJ20" s="113">
        <f t="shared" si="46"/>
        <v>6</v>
      </c>
      <c r="CK20" s="113">
        <f t="shared" si="46"/>
        <v>7</v>
      </c>
      <c r="CL20" s="113">
        <f t="shared" si="46"/>
        <v>8</v>
      </c>
      <c r="CM20" s="113"/>
      <c r="CN20" s="161"/>
      <c r="CO20" s="162"/>
      <c r="CP20">
        <f t="shared" si="63"/>
        <v>0</v>
      </c>
      <c r="CQ20" s="161"/>
      <c r="CR20">
        <f t="shared" si="47"/>
        <v>5</v>
      </c>
      <c r="CS20"/>
      <c r="CT20"/>
      <c r="CU20"/>
      <c r="CV20" s="161">
        <f t="shared" si="64"/>
        <v>0</v>
      </c>
      <c r="CW20" s="161">
        <f t="shared" si="65"/>
        <v>0</v>
      </c>
      <c r="CX20" s="161">
        <f t="shared" si="66"/>
        <v>0</v>
      </c>
      <c r="CY20" s="161">
        <f t="shared" si="67"/>
        <v>0</v>
      </c>
      <c r="CZ20" s="163">
        <f t="shared" si="48"/>
        <v>0</v>
      </c>
      <c r="DA20" s="161"/>
      <c r="DB20" s="161">
        <f t="shared" si="68"/>
        <v>0</v>
      </c>
      <c r="DC20" s="161">
        <f t="shared" si="69"/>
        <v>0</v>
      </c>
      <c r="DD20" s="161">
        <f t="shared" si="70"/>
        <v>0</v>
      </c>
      <c r="DE20" s="161"/>
      <c r="DF20" s="161">
        <f t="shared" si="71"/>
        <v>0</v>
      </c>
      <c r="DG20" s="161">
        <f t="shared" si="75"/>
        <v>0</v>
      </c>
      <c r="DH20" s="161">
        <f t="shared" si="72"/>
        <v>0</v>
      </c>
    </row>
    <row r="21" spans="1:112" s="42" customFormat="1" ht="13.8" thickBot="1" x14ac:dyDescent="0.3">
      <c r="A21" s="140">
        <v>0</v>
      </c>
      <c r="B21" s="410"/>
      <c r="C21" s="410"/>
      <c r="D21" s="41">
        <v>0</v>
      </c>
      <c r="E21" s="98" t="s">
        <v>213</v>
      </c>
      <c r="F21" s="171" t="s">
        <v>546</v>
      </c>
      <c r="G21" s="137" t="s">
        <v>422</v>
      </c>
      <c r="H21" s="132">
        <v>3500</v>
      </c>
      <c r="I21" s="132">
        <v>30000</v>
      </c>
      <c r="J21" s="148">
        <v>800000</v>
      </c>
      <c r="K21" s="151">
        <f t="shared" si="73"/>
        <v>0</v>
      </c>
      <c r="L21" s="413"/>
      <c r="M21" s="139">
        <f t="shared" si="0"/>
        <v>0</v>
      </c>
      <c r="N21" s="139">
        <f t="shared" si="77"/>
        <v>0</v>
      </c>
      <c r="O21" s="133">
        <f t="shared" si="2"/>
        <v>0</v>
      </c>
      <c r="P21" s="80">
        <f t="shared" si="3"/>
        <v>0</v>
      </c>
      <c r="Q21" s="322">
        <f t="shared" si="76"/>
        <v>0</v>
      </c>
      <c r="R21" s="323">
        <f t="shared" si="4"/>
        <v>0</v>
      </c>
      <c r="S21" s="324">
        <f t="shared" si="50"/>
        <v>4.1366253329685687</v>
      </c>
      <c r="T21" s="136"/>
      <c r="U21" s="102">
        <f t="shared" si="51"/>
        <v>0</v>
      </c>
      <c r="V21" s="77">
        <f t="shared" si="5"/>
        <v>0</v>
      </c>
      <c r="W21" s="77">
        <f t="shared" si="74"/>
        <v>0</v>
      </c>
      <c r="X21" s="75">
        <f>'Project description'!$I$6</f>
        <v>1.79</v>
      </c>
      <c r="Y21" s="75">
        <f>VLOOKUP(E21,'Project description'!$H$21:$I$24,2,0)</f>
        <v>40000</v>
      </c>
      <c r="Z21" s="74">
        <f t="shared" si="6"/>
        <v>0</v>
      </c>
      <c r="AA21" s="76">
        <f t="shared" si="52"/>
        <v>0</v>
      </c>
      <c r="AB21" s="76">
        <f t="shared" si="7"/>
        <v>0</v>
      </c>
      <c r="AC21" s="76">
        <f t="shared" si="8"/>
        <v>0</v>
      </c>
      <c r="AD21" s="66">
        <f t="shared" si="9"/>
        <v>0</v>
      </c>
      <c r="AE21" s="67" t="str">
        <f t="shared" si="10"/>
        <v>AccelReached</v>
      </c>
      <c r="AF21" s="66">
        <f t="shared" si="11"/>
        <v>0</v>
      </c>
      <c r="AG21" s="60">
        <v>0</v>
      </c>
      <c r="AH21" s="61">
        <f t="shared" si="12"/>
        <v>0</v>
      </c>
      <c r="AI21" s="62">
        <f t="shared" si="13"/>
        <v>0</v>
      </c>
      <c r="AJ21" s="61">
        <f t="shared" si="53"/>
        <v>0</v>
      </c>
      <c r="AK21" s="61">
        <f t="shared" si="54"/>
        <v>0</v>
      </c>
      <c r="AL21" s="69" t="str">
        <f t="shared" si="14"/>
        <v>AccelLimited</v>
      </c>
      <c r="AM21" s="61">
        <f t="shared" si="15"/>
        <v>0</v>
      </c>
      <c r="AN21" s="71">
        <f t="shared" si="16"/>
        <v>0</v>
      </c>
      <c r="AO21" s="64">
        <f t="shared" si="17"/>
        <v>0</v>
      </c>
      <c r="AP21" s="72">
        <f t="shared" si="18"/>
        <v>0</v>
      </c>
      <c r="AQ21" s="79">
        <f t="shared" si="19"/>
        <v>0</v>
      </c>
      <c r="AR21" s="77">
        <f t="shared" si="20"/>
        <v>0</v>
      </c>
      <c r="AS21" s="138"/>
      <c r="AT21" s="115">
        <v>0</v>
      </c>
      <c r="AU21" s="113"/>
      <c r="AV21" s="113"/>
      <c r="AW21" s="118">
        <f t="shared" si="55"/>
        <v>4.1366253329685687</v>
      </c>
      <c r="AX21" s="117">
        <f t="shared" si="56"/>
        <v>0</v>
      </c>
      <c r="AY21" s="113">
        <f t="shared" si="57"/>
        <v>0</v>
      </c>
      <c r="AZ21" s="113">
        <f t="shared" si="21"/>
        <v>0</v>
      </c>
      <c r="BA21" s="118">
        <f t="shared" si="22"/>
        <v>4.1366253329685687</v>
      </c>
      <c r="BB21" s="114">
        <f t="shared" si="23"/>
        <v>0</v>
      </c>
      <c r="BC21" s="113">
        <f t="shared" si="58"/>
        <v>0</v>
      </c>
      <c r="BD21" s="113">
        <f t="shared" si="59"/>
        <v>0</v>
      </c>
      <c r="BE21" s="118">
        <f t="shared" si="60"/>
        <v>4.1366253329685687</v>
      </c>
      <c r="BF21" s="117">
        <f t="shared" si="24"/>
        <v>0</v>
      </c>
      <c r="BG21" s="113">
        <f t="shared" si="25"/>
        <v>0</v>
      </c>
      <c r="BH21" s="113">
        <f t="shared" si="26"/>
        <v>0</v>
      </c>
      <c r="BI21" s="118">
        <f t="shared" si="27"/>
        <v>4.1366253329685687</v>
      </c>
      <c r="BJ21" s="113"/>
      <c r="BK21" s="117">
        <f t="shared" si="28"/>
        <v>0</v>
      </c>
      <c r="BL21" s="113">
        <f t="shared" si="29"/>
        <v>0</v>
      </c>
      <c r="BM21" s="113">
        <f t="shared" si="30"/>
        <v>0</v>
      </c>
      <c r="BN21" s="118">
        <f t="shared" si="31"/>
        <v>4.1366253329685687</v>
      </c>
      <c r="BO21" s="117">
        <f t="shared" si="32"/>
        <v>0</v>
      </c>
      <c r="BP21" s="113">
        <f t="shared" si="33"/>
        <v>0</v>
      </c>
      <c r="BQ21" s="113">
        <f t="shared" si="34"/>
        <v>0</v>
      </c>
      <c r="BR21" s="118">
        <f t="shared" si="35"/>
        <v>4.1366253329685687</v>
      </c>
      <c r="BS21" s="117">
        <f t="shared" si="36"/>
        <v>0</v>
      </c>
      <c r="BT21" s="113">
        <f t="shared" si="37"/>
        <v>0</v>
      </c>
      <c r="BU21" s="113">
        <f t="shared" si="38"/>
        <v>0</v>
      </c>
      <c r="BV21" s="118">
        <f t="shared" si="61"/>
        <v>4.1366253329685687</v>
      </c>
      <c r="BW21" s="117">
        <f t="shared" si="39"/>
        <v>0</v>
      </c>
      <c r="BX21" s="113">
        <f t="shared" si="40"/>
        <v>0</v>
      </c>
      <c r="BY21" s="113">
        <f t="shared" si="41"/>
        <v>0</v>
      </c>
      <c r="BZ21" s="118">
        <f t="shared" si="42"/>
        <v>4.1366253329685687</v>
      </c>
      <c r="CA21" s="161"/>
      <c r="CB21"/>
      <c r="CC21" s="114">
        <f t="shared" si="62"/>
        <v>0.1809476239529566</v>
      </c>
      <c r="CD21" s="114">
        <f t="shared" si="43"/>
        <v>41.666666666666671</v>
      </c>
      <c r="CE21" s="114">
        <f t="shared" si="44"/>
        <v>1381.3036810456888</v>
      </c>
      <c r="CF21" s="114">
        <f t="shared" si="45"/>
        <v>30527.997748325917</v>
      </c>
      <c r="CG21" s="114"/>
      <c r="CH21" s="113">
        <v>2</v>
      </c>
      <c r="CI21" s="113">
        <v>9</v>
      </c>
      <c r="CJ21" s="113">
        <f t="shared" si="46"/>
        <v>10</v>
      </c>
      <c r="CK21" s="113">
        <f t="shared" si="46"/>
        <v>11</v>
      </c>
      <c r="CL21" s="113">
        <f t="shared" si="46"/>
        <v>12</v>
      </c>
      <c r="CM21" s="113"/>
      <c r="CN21" s="162"/>
      <c r="CO21" s="162"/>
      <c r="CP21">
        <f t="shared" si="63"/>
        <v>0</v>
      </c>
      <c r="CQ21" s="161"/>
      <c r="CR21">
        <f t="shared" si="47"/>
        <v>5</v>
      </c>
      <c r="CS21"/>
      <c r="CT21"/>
      <c r="CU21"/>
      <c r="CV21" s="161">
        <f t="shared" si="64"/>
        <v>0</v>
      </c>
      <c r="CW21" s="161">
        <f t="shared" si="65"/>
        <v>0</v>
      </c>
      <c r="CX21" s="161">
        <f t="shared" si="66"/>
        <v>0</v>
      </c>
      <c r="CY21" s="161">
        <f t="shared" si="67"/>
        <v>0</v>
      </c>
      <c r="CZ21" s="163">
        <f t="shared" si="48"/>
        <v>0</v>
      </c>
      <c r="DA21" s="161"/>
      <c r="DB21" s="161">
        <f t="shared" si="68"/>
        <v>0</v>
      </c>
      <c r="DC21" s="161">
        <f t="shared" si="69"/>
        <v>0</v>
      </c>
      <c r="DD21" s="161">
        <f t="shared" si="70"/>
        <v>0</v>
      </c>
      <c r="DE21" s="161"/>
      <c r="DF21" s="161">
        <f t="shared" si="71"/>
        <v>0</v>
      </c>
      <c r="DG21" s="161">
        <f t="shared" si="75"/>
        <v>0</v>
      </c>
      <c r="DH21" s="161">
        <f t="shared" si="72"/>
        <v>0</v>
      </c>
    </row>
    <row r="22" spans="1:112" s="42" customFormat="1" ht="13.8" thickBot="1" x14ac:dyDescent="0.3">
      <c r="A22" s="315">
        <v>0</v>
      </c>
      <c r="B22" s="411"/>
      <c r="C22" s="411"/>
      <c r="D22" s="307">
        <v>0</v>
      </c>
      <c r="E22" s="309" t="s">
        <v>213</v>
      </c>
      <c r="F22" s="308" t="s">
        <v>546</v>
      </c>
      <c r="G22" s="310" t="s">
        <v>422</v>
      </c>
      <c r="H22" s="311">
        <v>3500</v>
      </c>
      <c r="I22" s="311">
        <v>30000</v>
      </c>
      <c r="J22" s="312">
        <v>800000</v>
      </c>
      <c r="K22" s="313">
        <f t="shared" si="73"/>
        <v>0</v>
      </c>
      <c r="L22" s="414"/>
      <c r="M22" s="314">
        <f t="shared" si="0"/>
        <v>0</v>
      </c>
      <c r="N22" s="139">
        <f t="shared" si="77"/>
        <v>0</v>
      </c>
      <c r="O22" s="133">
        <f t="shared" si="2"/>
        <v>0</v>
      </c>
      <c r="P22" s="80">
        <f t="shared" si="3"/>
        <v>0</v>
      </c>
      <c r="Q22" s="319">
        <f t="shared" si="76"/>
        <v>0</v>
      </c>
      <c r="R22" s="320">
        <f t="shared" si="4"/>
        <v>0</v>
      </c>
      <c r="S22" s="321">
        <f t="shared" si="50"/>
        <v>4.1366253329685687</v>
      </c>
      <c r="T22" s="136"/>
      <c r="U22" s="102">
        <f t="shared" si="51"/>
        <v>0</v>
      </c>
      <c r="V22" s="77">
        <f t="shared" si="5"/>
        <v>0</v>
      </c>
      <c r="W22" s="77">
        <f t="shared" si="74"/>
        <v>0</v>
      </c>
      <c r="X22" s="75">
        <f>'Project description'!$I$6</f>
        <v>1.79</v>
      </c>
      <c r="Y22" s="75">
        <f>VLOOKUP(E22,'Project description'!$H$21:$I$24,2,0)</f>
        <v>40000</v>
      </c>
      <c r="Z22" s="74">
        <f t="shared" si="6"/>
        <v>0</v>
      </c>
      <c r="AA22" s="76">
        <f t="shared" si="52"/>
        <v>0</v>
      </c>
      <c r="AB22" s="76">
        <f t="shared" si="7"/>
        <v>0</v>
      </c>
      <c r="AC22" s="76">
        <f t="shared" si="8"/>
        <v>0</v>
      </c>
      <c r="AD22" s="66">
        <f t="shared" si="9"/>
        <v>0</v>
      </c>
      <c r="AE22" s="67" t="str">
        <f t="shared" si="10"/>
        <v>AccelReached</v>
      </c>
      <c r="AF22" s="66">
        <f t="shared" si="11"/>
        <v>0</v>
      </c>
      <c r="AG22" s="60">
        <v>0</v>
      </c>
      <c r="AH22" s="61">
        <f t="shared" si="12"/>
        <v>0</v>
      </c>
      <c r="AI22" s="62">
        <f t="shared" si="13"/>
        <v>0</v>
      </c>
      <c r="AJ22" s="61">
        <f t="shared" si="53"/>
        <v>0</v>
      </c>
      <c r="AK22" s="61">
        <f t="shared" si="54"/>
        <v>0</v>
      </c>
      <c r="AL22" s="69" t="str">
        <f t="shared" si="14"/>
        <v>AccelLimited</v>
      </c>
      <c r="AM22" s="61">
        <f t="shared" si="15"/>
        <v>0</v>
      </c>
      <c r="AN22" s="71">
        <f t="shared" si="16"/>
        <v>0</v>
      </c>
      <c r="AO22" s="64">
        <f t="shared" si="17"/>
        <v>0</v>
      </c>
      <c r="AP22" s="72">
        <f t="shared" si="18"/>
        <v>0</v>
      </c>
      <c r="AQ22" s="79">
        <f t="shared" si="19"/>
        <v>0</v>
      </c>
      <c r="AR22" s="76">
        <f t="shared" si="20"/>
        <v>0</v>
      </c>
      <c r="AS22" s="138"/>
      <c r="AT22" s="115">
        <v>0</v>
      </c>
      <c r="AU22" s="113"/>
      <c r="AV22" s="113"/>
      <c r="AW22" s="118">
        <f t="shared" si="55"/>
        <v>4.1366253329685687</v>
      </c>
      <c r="AX22" s="117">
        <f t="shared" si="56"/>
        <v>0</v>
      </c>
      <c r="AY22" s="113">
        <f t="shared" si="57"/>
        <v>0</v>
      </c>
      <c r="AZ22" s="113">
        <f t="shared" si="21"/>
        <v>0</v>
      </c>
      <c r="BA22" s="118">
        <f t="shared" si="22"/>
        <v>4.1366253329685687</v>
      </c>
      <c r="BB22" s="114">
        <f t="shared" si="23"/>
        <v>0</v>
      </c>
      <c r="BC22" s="113">
        <f t="shared" si="58"/>
        <v>0</v>
      </c>
      <c r="BD22" s="113">
        <f t="shared" si="59"/>
        <v>0</v>
      </c>
      <c r="BE22" s="118">
        <f t="shared" si="60"/>
        <v>4.1366253329685687</v>
      </c>
      <c r="BF22" s="117">
        <f t="shared" si="24"/>
        <v>0</v>
      </c>
      <c r="BG22" s="113">
        <f t="shared" si="25"/>
        <v>0</v>
      </c>
      <c r="BH22" s="113">
        <f t="shared" si="26"/>
        <v>0</v>
      </c>
      <c r="BI22" s="118">
        <f t="shared" si="27"/>
        <v>4.1366253329685687</v>
      </c>
      <c r="BJ22" s="113"/>
      <c r="BK22" s="117">
        <f t="shared" si="28"/>
        <v>0</v>
      </c>
      <c r="BL22" s="113">
        <f t="shared" si="29"/>
        <v>0</v>
      </c>
      <c r="BM22" s="113">
        <f t="shared" si="30"/>
        <v>0</v>
      </c>
      <c r="BN22" s="118">
        <f t="shared" si="31"/>
        <v>4.1366253329685687</v>
      </c>
      <c r="BO22" s="117">
        <f t="shared" si="32"/>
        <v>0</v>
      </c>
      <c r="BP22" s="113">
        <f t="shared" si="33"/>
        <v>0</v>
      </c>
      <c r="BQ22" s="113">
        <f t="shared" si="34"/>
        <v>0</v>
      </c>
      <c r="BR22" s="118">
        <f t="shared" si="35"/>
        <v>4.1366253329685687</v>
      </c>
      <c r="BS22" s="117">
        <f t="shared" si="36"/>
        <v>0</v>
      </c>
      <c r="BT22" s="113">
        <f t="shared" si="37"/>
        <v>0</v>
      </c>
      <c r="BU22" s="113">
        <f t="shared" si="38"/>
        <v>0</v>
      </c>
      <c r="BV22" s="118">
        <f t="shared" si="61"/>
        <v>4.1366253329685687</v>
      </c>
      <c r="BW22" s="117">
        <f t="shared" si="39"/>
        <v>0</v>
      </c>
      <c r="BX22" s="113">
        <f t="shared" si="40"/>
        <v>0</v>
      </c>
      <c r="BY22" s="113">
        <f t="shared" si="41"/>
        <v>0</v>
      </c>
      <c r="BZ22" s="118">
        <f t="shared" si="42"/>
        <v>4.1366253329685687</v>
      </c>
      <c r="CA22" s="161"/>
      <c r="CB22"/>
      <c r="CC22" s="114">
        <f t="shared" si="62"/>
        <v>0.27144184453258413</v>
      </c>
      <c r="CD22" s="114">
        <f t="shared" si="43"/>
        <v>250</v>
      </c>
      <c r="CE22" s="114">
        <f t="shared" si="44"/>
        <v>2762.6073620913776</v>
      </c>
      <c r="CF22" s="114">
        <f t="shared" si="45"/>
        <v>0</v>
      </c>
      <c r="CG22" s="114"/>
      <c r="CH22" s="113">
        <v>2</v>
      </c>
      <c r="CI22" s="113">
        <v>13</v>
      </c>
      <c r="CJ22" s="113">
        <f t="shared" si="46"/>
        <v>14</v>
      </c>
      <c r="CK22" s="113">
        <f t="shared" si="46"/>
        <v>15</v>
      </c>
      <c r="CL22" s="113">
        <f t="shared" si="46"/>
        <v>16</v>
      </c>
      <c r="CM22" s="113"/>
      <c r="CN22" s="161"/>
      <c r="CO22" s="162"/>
      <c r="CP22">
        <f t="shared" si="63"/>
        <v>0</v>
      </c>
      <c r="CQ22" s="161"/>
      <c r="CR22">
        <f t="shared" si="47"/>
        <v>5</v>
      </c>
      <c r="CS22"/>
      <c r="CT22"/>
      <c r="CU22"/>
      <c r="CV22" s="161">
        <f t="shared" si="64"/>
        <v>0</v>
      </c>
      <c r="CW22" s="161">
        <f t="shared" si="65"/>
        <v>0</v>
      </c>
      <c r="CX22" s="161">
        <f t="shared" si="66"/>
        <v>0</v>
      </c>
      <c r="CY22" s="161">
        <f t="shared" si="67"/>
        <v>0</v>
      </c>
      <c r="CZ22" s="163">
        <f t="shared" si="48"/>
        <v>0</v>
      </c>
      <c r="DA22" s="161"/>
      <c r="DB22" s="161">
        <f t="shared" si="68"/>
        <v>0</v>
      </c>
      <c r="DC22" s="161">
        <f t="shared" si="69"/>
        <v>0</v>
      </c>
      <c r="DD22" s="161">
        <f t="shared" si="70"/>
        <v>0</v>
      </c>
      <c r="DE22" s="161"/>
      <c r="DF22" s="161">
        <f t="shared" si="71"/>
        <v>0</v>
      </c>
      <c r="DG22" s="161">
        <f t="shared" si="75"/>
        <v>0</v>
      </c>
      <c r="DH22" s="161">
        <f t="shared" si="72"/>
        <v>0</v>
      </c>
    </row>
    <row r="23" spans="1:112" s="42" customFormat="1" ht="13.8" thickBot="1" x14ac:dyDescent="0.3">
      <c r="A23" s="140">
        <v>0</v>
      </c>
      <c r="B23" s="410"/>
      <c r="C23" s="410"/>
      <c r="D23" s="41">
        <v>0</v>
      </c>
      <c r="E23" s="98" t="s">
        <v>213</v>
      </c>
      <c r="F23" s="171" t="s">
        <v>546</v>
      </c>
      <c r="G23" s="137" t="s">
        <v>422</v>
      </c>
      <c r="H23" s="132">
        <v>3500</v>
      </c>
      <c r="I23" s="132">
        <v>30000</v>
      </c>
      <c r="J23" s="148">
        <v>800000</v>
      </c>
      <c r="K23" s="151">
        <f t="shared" si="73"/>
        <v>0</v>
      </c>
      <c r="L23" s="413"/>
      <c r="M23" s="139">
        <f t="shared" si="0"/>
        <v>0</v>
      </c>
      <c r="N23" s="139">
        <f t="shared" si="77"/>
        <v>0</v>
      </c>
      <c r="O23" s="133">
        <f t="shared" si="2"/>
        <v>0</v>
      </c>
      <c r="P23" s="80">
        <f t="shared" si="3"/>
        <v>0</v>
      </c>
      <c r="Q23" s="322">
        <f t="shared" si="76"/>
        <v>0</v>
      </c>
      <c r="R23" s="323">
        <f t="shared" si="4"/>
        <v>0</v>
      </c>
      <c r="S23" s="324">
        <f t="shared" si="50"/>
        <v>4.1366253329685687</v>
      </c>
      <c r="T23" s="136"/>
      <c r="U23" s="102">
        <f t="shared" si="51"/>
        <v>0</v>
      </c>
      <c r="V23" s="77">
        <f t="shared" si="5"/>
        <v>0</v>
      </c>
      <c r="W23" s="77">
        <f t="shared" si="74"/>
        <v>0</v>
      </c>
      <c r="X23" s="75">
        <f>'Project description'!$I$6</f>
        <v>1.79</v>
      </c>
      <c r="Y23" s="75">
        <f>VLOOKUP(E23,'Project description'!$H$21:$I$24,2,0)</f>
        <v>40000</v>
      </c>
      <c r="Z23" s="74">
        <f t="shared" si="6"/>
        <v>0</v>
      </c>
      <c r="AA23" s="76">
        <f t="shared" si="52"/>
        <v>0</v>
      </c>
      <c r="AB23" s="76">
        <f t="shared" si="7"/>
        <v>0</v>
      </c>
      <c r="AC23" s="76">
        <f t="shared" si="8"/>
        <v>0</v>
      </c>
      <c r="AD23" s="66">
        <f t="shared" si="9"/>
        <v>0</v>
      </c>
      <c r="AE23" s="67" t="str">
        <f t="shared" si="10"/>
        <v>AccelReached</v>
      </c>
      <c r="AF23" s="66">
        <f t="shared" si="11"/>
        <v>0</v>
      </c>
      <c r="AG23" s="60">
        <v>0</v>
      </c>
      <c r="AH23" s="61">
        <f t="shared" si="12"/>
        <v>0</v>
      </c>
      <c r="AI23" s="62">
        <f t="shared" si="13"/>
        <v>0</v>
      </c>
      <c r="AJ23" s="61">
        <f t="shared" si="53"/>
        <v>0</v>
      </c>
      <c r="AK23" s="61">
        <f t="shared" si="54"/>
        <v>0</v>
      </c>
      <c r="AL23" s="69" t="str">
        <f t="shared" si="14"/>
        <v>AccelLimited</v>
      </c>
      <c r="AM23" s="61">
        <f t="shared" si="15"/>
        <v>0</v>
      </c>
      <c r="AN23" s="71">
        <f t="shared" si="16"/>
        <v>0</v>
      </c>
      <c r="AO23" s="64">
        <f t="shared" si="17"/>
        <v>0</v>
      </c>
      <c r="AP23" s="72">
        <f t="shared" si="18"/>
        <v>0</v>
      </c>
      <c r="AQ23" s="79">
        <f t="shared" si="19"/>
        <v>0</v>
      </c>
      <c r="AR23" s="77">
        <f t="shared" si="20"/>
        <v>0</v>
      </c>
      <c r="AS23" s="138"/>
      <c r="AT23" s="115">
        <v>0</v>
      </c>
      <c r="AU23" s="113"/>
      <c r="AV23" s="113"/>
      <c r="AW23" s="118">
        <f t="shared" si="55"/>
        <v>4.1366253329685687</v>
      </c>
      <c r="AX23" s="117">
        <f t="shared" si="56"/>
        <v>0</v>
      </c>
      <c r="AY23" s="113">
        <f t="shared" si="57"/>
        <v>0</v>
      </c>
      <c r="AZ23" s="113">
        <f t="shared" si="21"/>
        <v>0</v>
      </c>
      <c r="BA23" s="118">
        <f t="shared" si="22"/>
        <v>4.1366253329685687</v>
      </c>
      <c r="BB23" s="114">
        <f t="shared" si="23"/>
        <v>0</v>
      </c>
      <c r="BC23" s="113">
        <f t="shared" si="58"/>
        <v>0</v>
      </c>
      <c r="BD23" s="113">
        <f t="shared" si="59"/>
        <v>0</v>
      </c>
      <c r="BE23" s="118">
        <f t="shared" si="60"/>
        <v>4.1366253329685687</v>
      </c>
      <c r="BF23" s="117">
        <f t="shared" si="24"/>
        <v>0</v>
      </c>
      <c r="BG23" s="113">
        <f t="shared" si="25"/>
        <v>0</v>
      </c>
      <c r="BH23" s="113">
        <f t="shared" si="26"/>
        <v>0</v>
      </c>
      <c r="BI23" s="118">
        <f t="shared" si="27"/>
        <v>4.1366253329685687</v>
      </c>
      <c r="BJ23" s="113"/>
      <c r="BK23" s="117">
        <f t="shared" si="28"/>
        <v>0</v>
      </c>
      <c r="BL23" s="113">
        <f t="shared" si="29"/>
        <v>0</v>
      </c>
      <c r="BM23" s="113">
        <f t="shared" si="30"/>
        <v>0</v>
      </c>
      <c r="BN23" s="118">
        <f t="shared" si="31"/>
        <v>4.1366253329685687</v>
      </c>
      <c r="BO23" s="117">
        <f t="shared" si="32"/>
        <v>0</v>
      </c>
      <c r="BP23" s="113">
        <f t="shared" si="33"/>
        <v>0</v>
      </c>
      <c r="BQ23" s="113">
        <f t="shared" si="34"/>
        <v>0</v>
      </c>
      <c r="BR23" s="118">
        <f t="shared" si="35"/>
        <v>4.1366253329685687</v>
      </c>
      <c r="BS23" s="117">
        <f t="shared" si="36"/>
        <v>0</v>
      </c>
      <c r="BT23" s="113">
        <f t="shared" si="37"/>
        <v>0</v>
      </c>
      <c r="BU23" s="113">
        <f t="shared" si="38"/>
        <v>0</v>
      </c>
      <c r="BV23" s="118">
        <f t="shared" si="61"/>
        <v>4.1366253329685687</v>
      </c>
      <c r="BW23" s="117">
        <f t="shared" si="39"/>
        <v>0</v>
      </c>
      <c r="BX23" s="113">
        <f t="shared" si="40"/>
        <v>0</v>
      </c>
      <c r="BY23" s="113">
        <f t="shared" si="41"/>
        <v>0</v>
      </c>
      <c r="BZ23" s="118">
        <f t="shared" si="42"/>
        <v>4.1366253329685687</v>
      </c>
      <c r="CA23" s="161"/>
      <c r="CB23"/>
      <c r="CC23" s="114">
        <f t="shared" si="62"/>
        <v>0</v>
      </c>
      <c r="CD23" s="114">
        <f t="shared" si="43"/>
        <v>0</v>
      </c>
      <c r="CE23" s="114">
        <f t="shared" si="44"/>
        <v>250</v>
      </c>
      <c r="CF23" s="114">
        <f t="shared" si="45"/>
        <v>2762.6073620913776</v>
      </c>
      <c r="CG23" s="114"/>
      <c r="CH23" s="113">
        <v>2</v>
      </c>
      <c r="CI23" s="113">
        <v>17</v>
      </c>
      <c r="CJ23" s="113">
        <f t="shared" si="46"/>
        <v>18</v>
      </c>
      <c r="CK23" s="113">
        <f t="shared" si="46"/>
        <v>19</v>
      </c>
      <c r="CL23" s="113">
        <f t="shared" si="46"/>
        <v>20</v>
      </c>
      <c r="CM23" s="113"/>
      <c r="CN23" s="162"/>
      <c r="CO23" s="162"/>
      <c r="CP23">
        <f t="shared" si="63"/>
        <v>0</v>
      </c>
      <c r="CQ23" s="161"/>
      <c r="CR23">
        <f t="shared" si="47"/>
        <v>5</v>
      </c>
      <c r="CS23"/>
      <c r="CT23"/>
      <c r="CU23"/>
      <c r="CV23" s="161">
        <f t="shared" si="64"/>
        <v>0</v>
      </c>
      <c r="CW23" s="161">
        <f t="shared" si="65"/>
        <v>0</v>
      </c>
      <c r="CX23" s="161">
        <f t="shared" si="66"/>
        <v>0</v>
      </c>
      <c r="CY23" s="161">
        <f t="shared" si="67"/>
        <v>0</v>
      </c>
      <c r="CZ23" s="163">
        <f t="shared" si="48"/>
        <v>0</v>
      </c>
      <c r="DA23" s="161"/>
      <c r="DB23" s="161">
        <f t="shared" si="68"/>
        <v>0</v>
      </c>
      <c r="DC23" s="161">
        <f t="shared" si="69"/>
        <v>0</v>
      </c>
      <c r="DD23" s="161">
        <f t="shared" si="70"/>
        <v>0</v>
      </c>
      <c r="DE23" s="161"/>
      <c r="DF23" s="161">
        <f t="shared" si="71"/>
        <v>0</v>
      </c>
      <c r="DG23" s="161">
        <f t="shared" si="75"/>
        <v>0</v>
      </c>
      <c r="DH23" s="161">
        <f t="shared" si="72"/>
        <v>0</v>
      </c>
    </row>
    <row r="24" spans="1:112" s="42" customFormat="1" ht="13.8" thickBot="1" x14ac:dyDescent="0.3">
      <c r="A24" s="315">
        <v>0</v>
      </c>
      <c r="B24" s="411"/>
      <c r="C24" s="411"/>
      <c r="D24" s="307">
        <v>0</v>
      </c>
      <c r="E24" s="309" t="s">
        <v>213</v>
      </c>
      <c r="F24" s="308" t="s">
        <v>546</v>
      </c>
      <c r="G24" s="310" t="s">
        <v>422</v>
      </c>
      <c r="H24" s="311">
        <v>3500</v>
      </c>
      <c r="I24" s="311">
        <v>30000</v>
      </c>
      <c r="J24" s="312">
        <v>800000</v>
      </c>
      <c r="K24" s="313">
        <f t="shared" si="73"/>
        <v>0</v>
      </c>
      <c r="L24" s="414"/>
      <c r="M24" s="314">
        <f t="shared" si="0"/>
        <v>0</v>
      </c>
      <c r="N24" s="139">
        <f t="shared" si="77"/>
        <v>0</v>
      </c>
      <c r="O24" s="133">
        <f t="shared" si="2"/>
        <v>0</v>
      </c>
      <c r="P24" s="80">
        <f t="shared" si="3"/>
        <v>0</v>
      </c>
      <c r="Q24" s="319">
        <f t="shared" si="76"/>
        <v>0</v>
      </c>
      <c r="R24" s="320">
        <f t="shared" si="4"/>
        <v>0</v>
      </c>
      <c r="S24" s="321">
        <f t="shared" si="50"/>
        <v>4.1366253329685687</v>
      </c>
      <c r="T24" s="136"/>
      <c r="U24" s="102">
        <f t="shared" si="51"/>
        <v>0</v>
      </c>
      <c r="V24" s="77">
        <f t="shared" si="5"/>
        <v>0</v>
      </c>
      <c r="W24" s="77">
        <f t="shared" si="74"/>
        <v>0</v>
      </c>
      <c r="X24" s="75">
        <f>'Project description'!$I$6</f>
        <v>1.79</v>
      </c>
      <c r="Y24" s="75">
        <f>VLOOKUP(E24,'Project description'!$H$21:$I$24,2,0)</f>
        <v>40000</v>
      </c>
      <c r="Z24" s="74">
        <f t="shared" si="6"/>
        <v>0</v>
      </c>
      <c r="AA24" s="76">
        <f t="shared" si="52"/>
        <v>0</v>
      </c>
      <c r="AB24" s="76">
        <f t="shared" si="7"/>
        <v>0</v>
      </c>
      <c r="AC24" s="76">
        <f t="shared" si="8"/>
        <v>0</v>
      </c>
      <c r="AD24" s="66">
        <f t="shared" si="9"/>
        <v>0</v>
      </c>
      <c r="AE24" s="67" t="str">
        <f t="shared" si="10"/>
        <v>AccelReached</v>
      </c>
      <c r="AF24" s="66">
        <f t="shared" si="11"/>
        <v>0</v>
      </c>
      <c r="AG24" s="60">
        <v>0</v>
      </c>
      <c r="AH24" s="61">
        <f t="shared" si="12"/>
        <v>0</v>
      </c>
      <c r="AI24" s="62">
        <f t="shared" si="13"/>
        <v>0</v>
      </c>
      <c r="AJ24" s="61">
        <f t="shared" si="53"/>
        <v>0</v>
      </c>
      <c r="AK24" s="61">
        <f t="shared" si="54"/>
        <v>0</v>
      </c>
      <c r="AL24" s="69" t="str">
        <f t="shared" si="14"/>
        <v>AccelLimited</v>
      </c>
      <c r="AM24" s="61">
        <f t="shared" si="15"/>
        <v>0</v>
      </c>
      <c r="AN24" s="71">
        <f t="shared" si="16"/>
        <v>0</v>
      </c>
      <c r="AO24" s="64">
        <f t="shared" si="17"/>
        <v>0</v>
      </c>
      <c r="AP24" s="72">
        <f t="shared" si="18"/>
        <v>0</v>
      </c>
      <c r="AQ24" s="79">
        <f t="shared" si="19"/>
        <v>0</v>
      </c>
      <c r="AR24" s="76">
        <f t="shared" si="20"/>
        <v>0</v>
      </c>
      <c r="AS24" s="138"/>
      <c r="AT24" s="115">
        <v>0</v>
      </c>
      <c r="AU24" s="113"/>
      <c r="AV24" s="113"/>
      <c r="AW24" s="118">
        <f t="shared" si="55"/>
        <v>4.1366253329685687</v>
      </c>
      <c r="AX24" s="117">
        <f t="shared" si="56"/>
        <v>0</v>
      </c>
      <c r="AY24" s="113">
        <f t="shared" si="57"/>
        <v>0</v>
      </c>
      <c r="AZ24" s="113">
        <f t="shared" si="21"/>
        <v>0</v>
      </c>
      <c r="BA24" s="118">
        <f t="shared" si="22"/>
        <v>4.1366253329685687</v>
      </c>
      <c r="BB24" s="114">
        <f t="shared" si="23"/>
        <v>0</v>
      </c>
      <c r="BC24" s="113">
        <f t="shared" si="58"/>
        <v>0</v>
      </c>
      <c r="BD24" s="113">
        <f t="shared" si="59"/>
        <v>0</v>
      </c>
      <c r="BE24" s="118">
        <f t="shared" si="60"/>
        <v>4.1366253329685687</v>
      </c>
      <c r="BF24" s="117">
        <f t="shared" si="24"/>
        <v>0</v>
      </c>
      <c r="BG24" s="113">
        <f t="shared" si="25"/>
        <v>0</v>
      </c>
      <c r="BH24" s="113">
        <f t="shared" si="26"/>
        <v>0</v>
      </c>
      <c r="BI24" s="118">
        <f t="shared" si="27"/>
        <v>4.1366253329685687</v>
      </c>
      <c r="BJ24" s="113"/>
      <c r="BK24" s="117">
        <f t="shared" si="28"/>
        <v>0</v>
      </c>
      <c r="BL24" s="113">
        <f t="shared" si="29"/>
        <v>0</v>
      </c>
      <c r="BM24" s="113">
        <f t="shared" si="30"/>
        <v>0</v>
      </c>
      <c r="BN24" s="118">
        <f t="shared" si="31"/>
        <v>4.1366253329685687</v>
      </c>
      <c r="BO24" s="117">
        <f t="shared" si="32"/>
        <v>0</v>
      </c>
      <c r="BP24" s="113">
        <f t="shared" si="33"/>
        <v>0</v>
      </c>
      <c r="BQ24" s="113">
        <f t="shared" si="34"/>
        <v>0</v>
      </c>
      <c r="BR24" s="118">
        <f t="shared" si="35"/>
        <v>4.1366253329685687</v>
      </c>
      <c r="BS24" s="117">
        <f t="shared" si="36"/>
        <v>0</v>
      </c>
      <c r="BT24" s="113">
        <f t="shared" si="37"/>
        <v>0</v>
      </c>
      <c r="BU24" s="113">
        <f t="shared" si="38"/>
        <v>0</v>
      </c>
      <c r="BV24" s="118">
        <f t="shared" si="61"/>
        <v>4.1366253329685687</v>
      </c>
      <c r="BW24" s="117">
        <f t="shared" si="39"/>
        <v>0</v>
      </c>
      <c r="BX24" s="113">
        <f t="shared" si="40"/>
        <v>0</v>
      </c>
      <c r="BY24" s="113">
        <f t="shared" si="41"/>
        <v>0</v>
      </c>
      <c r="BZ24" s="118">
        <f t="shared" si="42"/>
        <v>4.1366253329685687</v>
      </c>
      <c r="CA24" s="161"/>
      <c r="CB24"/>
      <c r="CC24" s="114">
        <f t="shared" si="62"/>
        <v>-30527.997748325917</v>
      </c>
      <c r="CD24" s="114">
        <f t="shared" si="43"/>
        <v>0.27144184453258413</v>
      </c>
      <c r="CE24" s="114">
        <f t="shared" si="44"/>
        <v>458.33333333333331</v>
      </c>
      <c r="CF24" s="114">
        <f t="shared" si="45"/>
        <v>1381.3036810456888</v>
      </c>
      <c r="CG24" s="114"/>
      <c r="CH24" s="113">
        <v>2</v>
      </c>
      <c r="CI24" s="113">
        <v>21</v>
      </c>
      <c r="CJ24" s="113">
        <f t="shared" si="46"/>
        <v>22</v>
      </c>
      <c r="CK24" s="113">
        <f t="shared" si="46"/>
        <v>23</v>
      </c>
      <c r="CL24" s="113">
        <f t="shared" si="46"/>
        <v>24</v>
      </c>
      <c r="CM24" s="113"/>
      <c r="CN24" s="161"/>
      <c r="CO24" s="162"/>
      <c r="CP24">
        <f t="shared" si="63"/>
        <v>0</v>
      </c>
      <c r="CQ24" s="161"/>
      <c r="CR24">
        <f t="shared" si="47"/>
        <v>5</v>
      </c>
      <c r="CS24"/>
      <c r="CT24"/>
      <c r="CU24"/>
      <c r="CV24" s="161">
        <f t="shared" si="64"/>
        <v>0</v>
      </c>
      <c r="CW24" s="161">
        <f t="shared" si="65"/>
        <v>0</v>
      </c>
      <c r="CX24" s="161">
        <f t="shared" si="66"/>
        <v>0</v>
      </c>
      <c r="CY24" s="161">
        <f t="shared" si="67"/>
        <v>0</v>
      </c>
      <c r="CZ24" s="163">
        <f t="shared" si="48"/>
        <v>0</v>
      </c>
      <c r="DA24" s="161"/>
      <c r="DB24" s="161">
        <f t="shared" si="68"/>
        <v>0</v>
      </c>
      <c r="DC24" s="161">
        <f t="shared" si="69"/>
        <v>0</v>
      </c>
      <c r="DD24" s="161">
        <f t="shared" si="70"/>
        <v>0</v>
      </c>
      <c r="DE24" s="161"/>
      <c r="DF24" s="161">
        <f t="shared" si="71"/>
        <v>0</v>
      </c>
      <c r="DG24" s="161">
        <f t="shared" si="75"/>
        <v>0</v>
      </c>
      <c r="DH24" s="161">
        <f t="shared" si="72"/>
        <v>0</v>
      </c>
    </row>
    <row r="25" spans="1:112" s="42" customFormat="1" ht="13.8" thickBot="1" x14ac:dyDescent="0.3">
      <c r="A25" s="140">
        <v>0</v>
      </c>
      <c r="B25" s="410"/>
      <c r="C25" s="410"/>
      <c r="D25" s="41">
        <v>0</v>
      </c>
      <c r="E25" s="98" t="s">
        <v>213</v>
      </c>
      <c r="F25" s="171" t="s">
        <v>546</v>
      </c>
      <c r="G25" s="137" t="s">
        <v>422</v>
      </c>
      <c r="H25" s="132">
        <v>3500</v>
      </c>
      <c r="I25" s="132">
        <v>30000</v>
      </c>
      <c r="J25" s="148">
        <v>800000</v>
      </c>
      <c r="K25" s="151">
        <f t="shared" si="73"/>
        <v>0</v>
      </c>
      <c r="L25" s="413"/>
      <c r="M25" s="139">
        <f t="shared" si="0"/>
        <v>0</v>
      </c>
      <c r="N25" s="139">
        <f t="shared" si="77"/>
        <v>0</v>
      </c>
      <c r="O25" s="133">
        <f t="shared" si="2"/>
        <v>0</v>
      </c>
      <c r="P25" s="80">
        <f t="shared" si="3"/>
        <v>0</v>
      </c>
      <c r="Q25" s="322">
        <f t="shared" si="76"/>
        <v>0</v>
      </c>
      <c r="R25" s="323">
        <f t="shared" si="4"/>
        <v>0</v>
      </c>
      <c r="S25" s="324">
        <f t="shared" si="50"/>
        <v>4.1366253329685687</v>
      </c>
      <c r="T25" s="136"/>
      <c r="U25" s="102">
        <f t="shared" si="51"/>
        <v>0</v>
      </c>
      <c r="V25" s="77">
        <f t="shared" si="5"/>
        <v>0</v>
      </c>
      <c r="W25" s="77">
        <f t="shared" si="74"/>
        <v>0</v>
      </c>
      <c r="X25" s="75">
        <f>'Project description'!$I$6</f>
        <v>1.79</v>
      </c>
      <c r="Y25" s="75">
        <f>VLOOKUP(E25,'Project description'!$H$21:$I$24,2,0)</f>
        <v>40000</v>
      </c>
      <c r="Z25" s="74">
        <f t="shared" si="6"/>
        <v>0</v>
      </c>
      <c r="AA25" s="76">
        <f t="shared" si="52"/>
        <v>0</v>
      </c>
      <c r="AB25" s="76">
        <f t="shared" si="7"/>
        <v>0</v>
      </c>
      <c r="AC25" s="76">
        <f t="shared" si="8"/>
        <v>0</v>
      </c>
      <c r="AD25" s="66">
        <f t="shared" si="9"/>
        <v>0</v>
      </c>
      <c r="AE25" s="67" t="str">
        <f t="shared" si="10"/>
        <v>AccelReached</v>
      </c>
      <c r="AF25" s="66">
        <f t="shared" si="11"/>
        <v>0</v>
      </c>
      <c r="AG25" s="60">
        <v>0</v>
      </c>
      <c r="AH25" s="61">
        <f t="shared" si="12"/>
        <v>0</v>
      </c>
      <c r="AI25" s="62">
        <f t="shared" si="13"/>
        <v>0</v>
      </c>
      <c r="AJ25" s="61">
        <f t="shared" si="53"/>
        <v>0</v>
      </c>
      <c r="AK25" s="61">
        <f t="shared" si="54"/>
        <v>0</v>
      </c>
      <c r="AL25" s="69" t="str">
        <f t="shared" si="14"/>
        <v>AccelLimited</v>
      </c>
      <c r="AM25" s="61">
        <f t="shared" si="15"/>
        <v>0</v>
      </c>
      <c r="AN25" s="71">
        <f t="shared" si="16"/>
        <v>0</v>
      </c>
      <c r="AO25" s="64">
        <f t="shared" si="17"/>
        <v>0</v>
      </c>
      <c r="AP25" s="72">
        <f t="shared" si="18"/>
        <v>0</v>
      </c>
      <c r="AQ25" s="79">
        <f t="shared" si="19"/>
        <v>0</v>
      </c>
      <c r="AR25" s="77">
        <f t="shared" si="20"/>
        <v>0</v>
      </c>
      <c r="AS25" s="138"/>
      <c r="AT25" s="115">
        <v>0</v>
      </c>
      <c r="AU25" s="113"/>
      <c r="AV25" s="113"/>
      <c r="AW25" s="118">
        <f t="shared" si="55"/>
        <v>4.1366253329685687</v>
      </c>
      <c r="AX25" s="117">
        <f t="shared" si="56"/>
        <v>0</v>
      </c>
      <c r="AY25" s="113">
        <f t="shared" si="57"/>
        <v>0</v>
      </c>
      <c r="AZ25" s="113">
        <f t="shared" si="21"/>
        <v>0</v>
      </c>
      <c r="BA25" s="118">
        <f t="shared" si="22"/>
        <v>4.1366253329685687</v>
      </c>
      <c r="BB25" s="114">
        <f t="shared" si="23"/>
        <v>0</v>
      </c>
      <c r="BC25" s="113">
        <f t="shared" si="58"/>
        <v>0</v>
      </c>
      <c r="BD25" s="113">
        <f t="shared" si="59"/>
        <v>0</v>
      </c>
      <c r="BE25" s="118">
        <f t="shared" si="60"/>
        <v>4.1366253329685687</v>
      </c>
      <c r="BF25" s="117">
        <f t="shared" si="24"/>
        <v>0</v>
      </c>
      <c r="BG25" s="113">
        <f t="shared" si="25"/>
        <v>0</v>
      </c>
      <c r="BH25" s="113">
        <f t="shared" si="26"/>
        <v>0</v>
      </c>
      <c r="BI25" s="118">
        <f t="shared" si="27"/>
        <v>4.1366253329685687</v>
      </c>
      <c r="BJ25" s="113"/>
      <c r="BK25" s="117">
        <f t="shared" si="28"/>
        <v>0</v>
      </c>
      <c r="BL25" s="113">
        <f t="shared" si="29"/>
        <v>0</v>
      </c>
      <c r="BM25" s="113">
        <f t="shared" si="30"/>
        <v>0</v>
      </c>
      <c r="BN25" s="118">
        <f t="shared" si="31"/>
        <v>4.1366253329685687</v>
      </c>
      <c r="BO25" s="117">
        <f t="shared" si="32"/>
        <v>0</v>
      </c>
      <c r="BP25" s="113">
        <f t="shared" si="33"/>
        <v>0</v>
      </c>
      <c r="BQ25" s="113">
        <f t="shared" si="34"/>
        <v>0</v>
      </c>
      <c r="BR25" s="118">
        <f t="shared" si="35"/>
        <v>4.1366253329685687</v>
      </c>
      <c r="BS25" s="117">
        <f t="shared" si="36"/>
        <v>0</v>
      </c>
      <c r="BT25" s="113">
        <f t="shared" si="37"/>
        <v>0</v>
      </c>
      <c r="BU25" s="113">
        <f t="shared" si="38"/>
        <v>0</v>
      </c>
      <c r="BV25" s="118">
        <f t="shared" si="61"/>
        <v>4.1366253329685687</v>
      </c>
      <c r="BW25" s="117">
        <f t="shared" si="39"/>
        <v>0</v>
      </c>
      <c r="BX25" s="113">
        <f t="shared" si="40"/>
        <v>0</v>
      </c>
      <c r="BY25" s="113">
        <f t="shared" si="41"/>
        <v>0</v>
      </c>
      <c r="BZ25" s="118">
        <f t="shared" si="42"/>
        <v>4.1366253329685687</v>
      </c>
      <c r="CA25" s="161"/>
      <c r="CB25"/>
      <c r="CC25" s="114">
        <f t="shared" si="62"/>
        <v>-30527.997748325917</v>
      </c>
      <c r="CD25" s="114">
        <f t="shared" si="43"/>
        <v>0.36193606511221166</v>
      </c>
      <c r="CE25" s="114">
        <f t="shared" si="44"/>
        <v>458.33333333333331</v>
      </c>
      <c r="CF25" s="114">
        <f t="shared" si="45"/>
        <v>1381.3036810456888</v>
      </c>
      <c r="CG25" s="114"/>
      <c r="CH25" s="113">
        <v>2</v>
      </c>
      <c r="CI25" s="113">
        <v>25</v>
      </c>
      <c r="CJ25" s="113">
        <f t="shared" si="46"/>
        <v>26</v>
      </c>
      <c r="CK25" s="113">
        <f t="shared" si="46"/>
        <v>27</v>
      </c>
      <c r="CL25" s="113">
        <f t="shared" si="46"/>
        <v>28</v>
      </c>
      <c r="CM25" s="113"/>
      <c r="CN25" s="162"/>
      <c r="CO25" s="162"/>
      <c r="CP25">
        <f t="shared" si="63"/>
        <v>0</v>
      </c>
      <c r="CQ25" s="161"/>
      <c r="CR25">
        <f t="shared" si="47"/>
        <v>5</v>
      </c>
      <c r="CS25"/>
      <c r="CT25"/>
      <c r="CU25"/>
      <c r="CV25" s="161">
        <f t="shared" si="64"/>
        <v>0</v>
      </c>
      <c r="CW25" s="161">
        <f t="shared" si="65"/>
        <v>0</v>
      </c>
      <c r="CX25" s="161">
        <f t="shared" si="66"/>
        <v>0</v>
      </c>
      <c r="CY25" s="161">
        <f t="shared" si="67"/>
        <v>0</v>
      </c>
      <c r="CZ25" s="163">
        <f t="shared" si="48"/>
        <v>0</v>
      </c>
      <c r="DA25" s="161"/>
      <c r="DB25" s="161">
        <f t="shared" si="68"/>
        <v>0</v>
      </c>
      <c r="DC25" s="161">
        <f t="shared" si="69"/>
        <v>0</v>
      </c>
      <c r="DD25" s="161">
        <f t="shared" si="70"/>
        <v>0</v>
      </c>
      <c r="DE25" s="161"/>
      <c r="DF25" s="161">
        <f t="shared" si="71"/>
        <v>0</v>
      </c>
      <c r="DG25" s="161">
        <f t="shared" si="75"/>
        <v>0</v>
      </c>
      <c r="DH25" s="161">
        <f t="shared" si="72"/>
        <v>0</v>
      </c>
    </row>
    <row r="26" spans="1:112" s="42" customFormat="1" ht="13.8" thickBot="1" x14ac:dyDescent="0.3">
      <c r="A26" s="315">
        <v>0</v>
      </c>
      <c r="B26" s="411"/>
      <c r="C26" s="411"/>
      <c r="D26" s="307">
        <v>0</v>
      </c>
      <c r="E26" s="309" t="s">
        <v>213</v>
      </c>
      <c r="F26" s="308" t="s">
        <v>546</v>
      </c>
      <c r="G26" s="310" t="s">
        <v>422</v>
      </c>
      <c r="H26" s="311">
        <v>3500</v>
      </c>
      <c r="I26" s="311">
        <v>30000</v>
      </c>
      <c r="J26" s="312">
        <v>800000</v>
      </c>
      <c r="K26" s="313">
        <f t="shared" si="73"/>
        <v>0</v>
      </c>
      <c r="L26" s="414"/>
      <c r="M26" s="314">
        <f t="shared" si="0"/>
        <v>0</v>
      </c>
      <c r="N26" s="139">
        <f t="shared" si="77"/>
        <v>0</v>
      </c>
      <c r="O26" s="133">
        <f t="shared" si="2"/>
        <v>0</v>
      </c>
      <c r="P26" s="80">
        <f t="shared" si="3"/>
        <v>0</v>
      </c>
      <c r="Q26" s="319">
        <f t="shared" si="76"/>
        <v>0</v>
      </c>
      <c r="R26" s="320">
        <f t="shared" si="4"/>
        <v>0</v>
      </c>
      <c r="S26" s="321">
        <f t="shared" si="50"/>
        <v>4.1366253329685687</v>
      </c>
      <c r="T26" s="136"/>
      <c r="U26" s="102">
        <f t="shared" si="51"/>
        <v>0</v>
      </c>
      <c r="V26" s="77">
        <f t="shared" si="5"/>
        <v>0</v>
      </c>
      <c r="W26" s="77">
        <f t="shared" si="74"/>
        <v>0</v>
      </c>
      <c r="X26" s="75">
        <f>'Project description'!$I$6</f>
        <v>1.79</v>
      </c>
      <c r="Y26" s="75">
        <f>VLOOKUP(E26,'Project description'!$H$21:$I$24,2,0)</f>
        <v>40000</v>
      </c>
      <c r="Z26" s="74">
        <f t="shared" si="6"/>
        <v>0</v>
      </c>
      <c r="AA26" s="76">
        <f t="shared" si="52"/>
        <v>0</v>
      </c>
      <c r="AB26" s="76">
        <f t="shared" si="7"/>
        <v>0</v>
      </c>
      <c r="AC26" s="76">
        <f t="shared" si="8"/>
        <v>0</v>
      </c>
      <c r="AD26" s="66">
        <f t="shared" si="9"/>
        <v>0</v>
      </c>
      <c r="AE26" s="67" t="str">
        <f t="shared" si="10"/>
        <v>AccelReached</v>
      </c>
      <c r="AF26" s="66">
        <f t="shared" si="11"/>
        <v>0</v>
      </c>
      <c r="AG26" s="60">
        <v>0</v>
      </c>
      <c r="AH26" s="61">
        <f t="shared" si="12"/>
        <v>0</v>
      </c>
      <c r="AI26" s="62">
        <f t="shared" si="13"/>
        <v>0</v>
      </c>
      <c r="AJ26" s="61">
        <f t="shared" si="53"/>
        <v>0</v>
      </c>
      <c r="AK26" s="61">
        <f t="shared" si="54"/>
        <v>0</v>
      </c>
      <c r="AL26" s="69" t="str">
        <f t="shared" si="14"/>
        <v>AccelLimited</v>
      </c>
      <c r="AM26" s="61">
        <f t="shared" si="15"/>
        <v>0</v>
      </c>
      <c r="AN26" s="71">
        <f t="shared" si="16"/>
        <v>0</v>
      </c>
      <c r="AO26" s="64">
        <f t="shared" si="17"/>
        <v>0</v>
      </c>
      <c r="AP26" s="72">
        <f t="shared" si="18"/>
        <v>0</v>
      </c>
      <c r="AQ26" s="79">
        <f t="shared" si="19"/>
        <v>0</v>
      </c>
      <c r="AR26" s="76">
        <f t="shared" si="20"/>
        <v>0</v>
      </c>
      <c r="AS26" s="138"/>
      <c r="AT26" s="115">
        <v>0</v>
      </c>
      <c r="AU26" s="113"/>
      <c r="AV26" s="113"/>
      <c r="AW26" s="118">
        <f t="shared" si="55"/>
        <v>4.1366253329685687</v>
      </c>
      <c r="AX26" s="117">
        <f t="shared" si="56"/>
        <v>0</v>
      </c>
      <c r="AY26" s="113">
        <f t="shared" si="57"/>
        <v>0</v>
      </c>
      <c r="AZ26" s="113">
        <f t="shared" si="21"/>
        <v>0</v>
      </c>
      <c r="BA26" s="118">
        <f t="shared" si="22"/>
        <v>4.1366253329685687</v>
      </c>
      <c r="BB26" s="114">
        <f t="shared" si="23"/>
        <v>0</v>
      </c>
      <c r="BC26" s="113">
        <f t="shared" si="58"/>
        <v>0</v>
      </c>
      <c r="BD26" s="113">
        <f t="shared" si="59"/>
        <v>0</v>
      </c>
      <c r="BE26" s="118">
        <f t="shared" si="60"/>
        <v>4.1366253329685687</v>
      </c>
      <c r="BF26" s="117">
        <f t="shared" si="24"/>
        <v>0</v>
      </c>
      <c r="BG26" s="113">
        <f t="shared" si="25"/>
        <v>0</v>
      </c>
      <c r="BH26" s="113">
        <f t="shared" si="26"/>
        <v>0</v>
      </c>
      <c r="BI26" s="118">
        <f t="shared" si="27"/>
        <v>4.1366253329685687</v>
      </c>
      <c r="BJ26" s="113"/>
      <c r="BK26" s="117">
        <f t="shared" si="28"/>
        <v>0</v>
      </c>
      <c r="BL26" s="113">
        <f t="shared" si="29"/>
        <v>0</v>
      </c>
      <c r="BM26" s="113">
        <f t="shared" si="30"/>
        <v>0</v>
      </c>
      <c r="BN26" s="118">
        <f t="shared" si="31"/>
        <v>4.1366253329685687</v>
      </c>
      <c r="BO26" s="117">
        <f t="shared" si="32"/>
        <v>0</v>
      </c>
      <c r="BP26" s="113">
        <f t="shared" si="33"/>
        <v>0</v>
      </c>
      <c r="BQ26" s="113">
        <f t="shared" si="34"/>
        <v>0</v>
      </c>
      <c r="BR26" s="118">
        <f t="shared" si="35"/>
        <v>4.1366253329685687</v>
      </c>
      <c r="BS26" s="117">
        <f t="shared" si="36"/>
        <v>0</v>
      </c>
      <c r="BT26" s="113">
        <f t="shared" si="37"/>
        <v>0</v>
      </c>
      <c r="BU26" s="113">
        <f t="shared" si="38"/>
        <v>0</v>
      </c>
      <c r="BV26" s="118">
        <f t="shared" si="61"/>
        <v>4.1366253329685687</v>
      </c>
      <c r="BW26" s="117">
        <f t="shared" si="39"/>
        <v>0</v>
      </c>
      <c r="BX26" s="113">
        <f t="shared" si="40"/>
        <v>0</v>
      </c>
      <c r="BY26" s="113">
        <f t="shared" si="41"/>
        <v>0</v>
      </c>
      <c r="BZ26" s="118">
        <f t="shared" si="42"/>
        <v>4.1366253329685687</v>
      </c>
      <c r="CA26" s="161"/>
      <c r="CB26"/>
      <c r="CC26" s="114">
        <f t="shared" si="62"/>
        <v>0</v>
      </c>
      <c r="CD26" s="114">
        <f t="shared" si="43"/>
        <v>0.36193606511221166</v>
      </c>
      <c r="CE26" s="114">
        <f t="shared" si="44"/>
        <v>500.00000000000006</v>
      </c>
      <c r="CF26" s="114">
        <f t="shared" si="45"/>
        <v>0</v>
      </c>
      <c r="CG26" s="114"/>
      <c r="CH26" s="113">
        <v>2</v>
      </c>
      <c r="CI26" s="113">
        <v>29</v>
      </c>
      <c r="CJ26" s="113">
        <f t="shared" si="46"/>
        <v>30</v>
      </c>
      <c r="CK26" s="113">
        <f t="shared" si="46"/>
        <v>31</v>
      </c>
      <c r="CL26" s="113">
        <f t="shared" si="46"/>
        <v>32</v>
      </c>
      <c r="CM26" s="113"/>
      <c r="CN26" s="161"/>
      <c r="CO26" s="162"/>
      <c r="CP26">
        <f t="shared" si="63"/>
        <v>0</v>
      </c>
      <c r="CQ26" s="161"/>
      <c r="CR26">
        <f t="shared" si="47"/>
        <v>5</v>
      </c>
      <c r="CS26"/>
      <c r="CT26"/>
      <c r="CU26"/>
      <c r="CV26" s="161">
        <f t="shared" si="64"/>
        <v>0</v>
      </c>
      <c r="CW26" s="161">
        <f t="shared" si="65"/>
        <v>0</v>
      </c>
      <c r="CX26" s="161">
        <f t="shared" si="66"/>
        <v>0</v>
      </c>
      <c r="CY26" s="161">
        <f t="shared" si="67"/>
        <v>0</v>
      </c>
      <c r="CZ26" s="163">
        <f t="shared" si="48"/>
        <v>0</v>
      </c>
      <c r="DA26" s="161"/>
      <c r="DB26" s="161">
        <f t="shared" si="68"/>
        <v>0</v>
      </c>
      <c r="DC26" s="161">
        <f t="shared" si="69"/>
        <v>0</v>
      </c>
      <c r="DD26" s="161">
        <f t="shared" si="70"/>
        <v>0</v>
      </c>
      <c r="DE26" s="161"/>
      <c r="DF26" s="161">
        <f t="shared" si="71"/>
        <v>0</v>
      </c>
      <c r="DG26" s="161">
        <f t="shared" si="75"/>
        <v>0</v>
      </c>
      <c r="DH26" s="161">
        <f t="shared" si="72"/>
        <v>0</v>
      </c>
    </row>
    <row r="27" spans="1:112" s="42" customFormat="1" ht="13.8" thickBot="1" x14ac:dyDescent="0.3">
      <c r="A27" s="140">
        <v>0</v>
      </c>
      <c r="B27" s="410"/>
      <c r="C27" s="410"/>
      <c r="D27" s="41">
        <v>0</v>
      </c>
      <c r="E27" s="98" t="s">
        <v>213</v>
      </c>
      <c r="F27" s="171" t="s">
        <v>546</v>
      </c>
      <c r="G27" s="137" t="s">
        <v>422</v>
      </c>
      <c r="H27" s="132">
        <v>3500</v>
      </c>
      <c r="I27" s="132">
        <v>30000</v>
      </c>
      <c r="J27" s="148">
        <v>800000</v>
      </c>
      <c r="K27" s="151">
        <f t="shared" si="73"/>
        <v>0</v>
      </c>
      <c r="L27" s="413"/>
      <c r="M27" s="139">
        <f t="shared" si="0"/>
        <v>0</v>
      </c>
      <c r="N27" s="139">
        <f t="shared" si="77"/>
        <v>0</v>
      </c>
      <c r="O27" s="133">
        <f t="shared" si="2"/>
        <v>0</v>
      </c>
      <c r="P27" s="80">
        <f t="shared" si="3"/>
        <v>0</v>
      </c>
      <c r="Q27" s="322">
        <f t="shared" si="76"/>
        <v>0</v>
      </c>
      <c r="R27" s="323">
        <f t="shared" ref="R27:R90" si="78">AR27</f>
        <v>0</v>
      </c>
      <c r="S27" s="324">
        <f t="shared" si="50"/>
        <v>4.1366253329685687</v>
      </c>
      <c r="T27" s="136"/>
      <c r="U27" s="102">
        <f t="shared" si="51"/>
        <v>0</v>
      </c>
      <c r="V27" s="77">
        <f t="shared" si="5"/>
        <v>0</v>
      </c>
      <c r="W27" s="77">
        <f t="shared" si="74"/>
        <v>0</v>
      </c>
      <c r="X27" s="75">
        <f>'Project description'!$I$6</f>
        <v>1.79</v>
      </c>
      <c r="Y27" s="75">
        <f>VLOOKUP(E27,'Project description'!$H$21:$I$24,2,0)</f>
        <v>40000</v>
      </c>
      <c r="Z27" s="74">
        <f t="shared" si="6"/>
        <v>0</v>
      </c>
      <c r="AA27" s="76">
        <f t="shared" si="52"/>
        <v>0</v>
      </c>
      <c r="AB27" s="76">
        <f t="shared" si="7"/>
        <v>0</v>
      </c>
      <c r="AC27" s="76">
        <f t="shared" si="8"/>
        <v>0</v>
      </c>
      <c r="AD27" s="66">
        <f t="shared" si="9"/>
        <v>0</v>
      </c>
      <c r="AE27" s="67" t="str">
        <f t="shared" si="10"/>
        <v>AccelReached</v>
      </c>
      <c r="AF27" s="66">
        <f t="shared" si="11"/>
        <v>0</v>
      </c>
      <c r="AG27" s="60">
        <v>0</v>
      </c>
      <c r="AH27" s="61">
        <f t="shared" si="12"/>
        <v>0</v>
      </c>
      <c r="AI27" s="62">
        <f t="shared" si="13"/>
        <v>0</v>
      </c>
      <c r="AJ27" s="61">
        <f t="shared" si="53"/>
        <v>0</v>
      </c>
      <c r="AK27" s="61">
        <f t="shared" si="54"/>
        <v>0</v>
      </c>
      <c r="AL27" s="69" t="str">
        <f t="shared" si="14"/>
        <v>AccelLimited</v>
      </c>
      <c r="AM27" s="61">
        <f t="shared" si="15"/>
        <v>0</v>
      </c>
      <c r="AN27" s="71">
        <f t="shared" si="16"/>
        <v>0</v>
      </c>
      <c r="AO27" s="64">
        <f t="shared" si="17"/>
        <v>0</v>
      </c>
      <c r="AP27" s="72">
        <f t="shared" si="18"/>
        <v>0</v>
      </c>
      <c r="AQ27" s="79">
        <f t="shared" si="19"/>
        <v>0</v>
      </c>
      <c r="AR27" s="77">
        <f t="shared" si="20"/>
        <v>0</v>
      </c>
      <c r="AS27" s="138"/>
      <c r="AT27" s="115">
        <v>0</v>
      </c>
      <c r="AU27" s="113"/>
      <c r="AV27" s="113"/>
      <c r="AW27" s="118">
        <f t="shared" si="55"/>
        <v>4.1366253329685687</v>
      </c>
      <c r="AX27" s="117">
        <f t="shared" si="56"/>
        <v>0</v>
      </c>
      <c r="AY27" s="113">
        <f t="shared" si="57"/>
        <v>0</v>
      </c>
      <c r="AZ27" s="113">
        <f t="shared" si="21"/>
        <v>0</v>
      </c>
      <c r="BA27" s="118">
        <f t="shared" si="22"/>
        <v>4.1366253329685687</v>
      </c>
      <c r="BB27" s="114">
        <f t="shared" si="23"/>
        <v>0</v>
      </c>
      <c r="BC27" s="113">
        <f t="shared" si="58"/>
        <v>0</v>
      </c>
      <c r="BD27" s="113">
        <f t="shared" si="59"/>
        <v>0</v>
      </c>
      <c r="BE27" s="118">
        <f t="shared" si="60"/>
        <v>4.1366253329685687</v>
      </c>
      <c r="BF27" s="117">
        <f t="shared" si="24"/>
        <v>0</v>
      </c>
      <c r="BG27" s="113">
        <f t="shared" si="25"/>
        <v>0</v>
      </c>
      <c r="BH27" s="113">
        <f t="shared" si="26"/>
        <v>0</v>
      </c>
      <c r="BI27" s="118">
        <f t="shared" si="27"/>
        <v>4.1366253329685687</v>
      </c>
      <c r="BJ27" s="113"/>
      <c r="BK27" s="117">
        <f t="shared" si="28"/>
        <v>0</v>
      </c>
      <c r="BL27" s="113">
        <f t="shared" si="29"/>
        <v>0</v>
      </c>
      <c r="BM27" s="113">
        <f t="shared" si="30"/>
        <v>0</v>
      </c>
      <c r="BN27" s="118">
        <f t="shared" si="31"/>
        <v>4.1366253329685687</v>
      </c>
      <c r="BO27" s="117">
        <f t="shared" si="32"/>
        <v>0</v>
      </c>
      <c r="BP27" s="113">
        <f t="shared" si="33"/>
        <v>0</v>
      </c>
      <c r="BQ27" s="113">
        <f t="shared" si="34"/>
        <v>0</v>
      </c>
      <c r="BR27" s="118">
        <f t="shared" si="35"/>
        <v>4.1366253329685687</v>
      </c>
      <c r="BS27" s="117">
        <f t="shared" si="36"/>
        <v>0</v>
      </c>
      <c r="BT27" s="113">
        <f t="shared" si="37"/>
        <v>0</v>
      </c>
      <c r="BU27" s="113">
        <f t="shared" si="38"/>
        <v>0</v>
      </c>
      <c r="BV27" s="118">
        <f t="shared" si="61"/>
        <v>4.1366253329685687</v>
      </c>
      <c r="BW27" s="117">
        <f t="shared" si="39"/>
        <v>0</v>
      </c>
      <c r="BX27" s="113">
        <f t="shared" si="40"/>
        <v>0</v>
      </c>
      <c r="BY27" s="113">
        <f t="shared" si="41"/>
        <v>0</v>
      </c>
      <c r="BZ27" s="118">
        <f t="shared" si="42"/>
        <v>4.1366253329685687</v>
      </c>
      <c r="CA27" s="161"/>
      <c r="CB27"/>
      <c r="CC27" s="114">
        <f t="shared" si="62"/>
        <v>0.45243028569183913</v>
      </c>
      <c r="CD27" s="114">
        <f t="shared" si="43"/>
        <v>0</v>
      </c>
      <c r="CE27" s="114">
        <f t="shared" si="44"/>
        <v>0</v>
      </c>
      <c r="CF27" s="114">
        <f t="shared" si="45"/>
        <v>0</v>
      </c>
      <c r="CG27" s="114"/>
      <c r="CH27" s="113">
        <v>3</v>
      </c>
      <c r="CI27" s="113">
        <v>1</v>
      </c>
      <c r="CJ27" s="113">
        <f t="shared" si="46"/>
        <v>2</v>
      </c>
      <c r="CK27" s="113">
        <f t="shared" si="46"/>
        <v>3</v>
      </c>
      <c r="CL27" s="113">
        <f t="shared" si="46"/>
        <v>4</v>
      </c>
      <c r="CM27" s="113"/>
      <c r="CN27" s="162"/>
      <c r="CO27" s="162"/>
      <c r="CP27">
        <f t="shared" si="63"/>
        <v>0</v>
      </c>
      <c r="CQ27" s="161"/>
      <c r="CR27">
        <f t="shared" si="47"/>
        <v>5</v>
      </c>
      <c r="CS27"/>
      <c r="CT27"/>
      <c r="CU27"/>
      <c r="CV27" s="161">
        <f t="shared" si="64"/>
        <v>0</v>
      </c>
      <c r="CW27" s="161">
        <f t="shared" si="65"/>
        <v>0</v>
      </c>
      <c r="CX27" s="161">
        <f t="shared" si="66"/>
        <v>0</v>
      </c>
      <c r="CY27" s="161">
        <f t="shared" si="67"/>
        <v>0</v>
      </c>
      <c r="CZ27" s="163">
        <f t="shared" si="48"/>
        <v>0</v>
      </c>
      <c r="DA27" s="161"/>
      <c r="DB27" s="161">
        <f t="shared" si="68"/>
        <v>0</v>
      </c>
      <c r="DC27" s="161">
        <f t="shared" si="69"/>
        <v>0</v>
      </c>
      <c r="DD27" s="161">
        <f t="shared" si="70"/>
        <v>0</v>
      </c>
      <c r="DE27" s="161"/>
      <c r="DF27" s="161">
        <f t="shared" si="71"/>
        <v>0</v>
      </c>
      <c r="DG27" s="161">
        <f t="shared" si="75"/>
        <v>0</v>
      </c>
      <c r="DH27" s="161">
        <f t="shared" si="72"/>
        <v>0</v>
      </c>
    </row>
    <row r="28" spans="1:112" s="42" customFormat="1" ht="13.8" thickBot="1" x14ac:dyDescent="0.3">
      <c r="A28" s="315">
        <v>0</v>
      </c>
      <c r="B28" s="411"/>
      <c r="C28" s="411"/>
      <c r="D28" s="307">
        <v>0</v>
      </c>
      <c r="E28" s="309" t="s">
        <v>213</v>
      </c>
      <c r="F28" s="308" t="s">
        <v>546</v>
      </c>
      <c r="G28" s="310" t="s">
        <v>422</v>
      </c>
      <c r="H28" s="311">
        <v>3500</v>
      </c>
      <c r="I28" s="311">
        <v>30000</v>
      </c>
      <c r="J28" s="312">
        <v>800000</v>
      </c>
      <c r="K28" s="313">
        <f t="shared" si="73"/>
        <v>0</v>
      </c>
      <c r="L28" s="414"/>
      <c r="M28" s="314">
        <f t="shared" si="0"/>
        <v>0</v>
      </c>
      <c r="N28" s="139">
        <f t="shared" si="77"/>
        <v>0</v>
      </c>
      <c r="O28" s="133">
        <f t="shared" si="2"/>
        <v>0</v>
      </c>
      <c r="P28" s="80">
        <f t="shared" si="3"/>
        <v>0</v>
      </c>
      <c r="Q28" s="319">
        <f t="shared" si="76"/>
        <v>0</v>
      </c>
      <c r="R28" s="320">
        <f t="shared" si="78"/>
        <v>0</v>
      </c>
      <c r="S28" s="321">
        <f t="shared" si="50"/>
        <v>4.1366253329685687</v>
      </c>
      <c r="T28" s="136"/>
      <c r="U28" s="102">
        <f t="shared" si="51"/>
        <v>0</v>
      </c>
      <c r="V28" s="77">
        <f t="shared" si="5"/>
        <v>0</v>
      </c>
      <c r="W28" s="77">
        <f t="shared" si="74"/>
        <v>0</v>
      </c>
      <c r="X28" s="75">
        <f>'Project description'!$I$6</f>
        <v>1.79</v>
      </c>
      <c r="Y28" s="75">
        <f>VLOOKUP(E28,'Project description'!$H$21:$I$24,2,0)</f>
        <v>40000</v>
      </c>
      <c r="Z28" s="74">
        <f t="shared" si="6"/>
        <v>0</v>
      </c>
      <c r="AA28" s="76">
        <f t="shared" si="52"/>
        <v>0</v>
      </c>
      <c r="AB28" s="76">
        <f t="shared" si="7"/>
        <v>0</v>
      </c>
      <c r="AC28" s="76">
        <f t="shared" si="8"/>
        <v>0</v>
      </c>
      <c r="AD28" s="66">
        <f t="shared" si="9"/>
        <v>0</v>
      </c>
      <c r="AE28" s="67" t="str">
        <f t="shared" si="10"/>
        <v>AccelReached</v>
      </c>
      <c r="AF28" s="66">
        <f t="shared" si="11"/>
        <v>0</v>
      </c>
      <c r="AG28" s="60">
        <v>0</v>
      </c>
      <c r="AH28" s="61">
        <f t="shared" si="12"/>
        <v>0</v>
      </c>
      <c r="AI28" s="62">
        <f t="shared" si="13"/>
        <v>0</v>
      </c>
      <c r="AJ28" s="61">
        <f t="shared" si="53"/>
        <v>0</v>
      </c>
      <c r="AK28" s="61">
        <f t="shared" si="54"/>
        <v>0</v>
      </c>
      <c r="AL28" s="69" t="str">
        <f t="shared" si="14"/>
        <v>AccelLimited</v>
      </c>
      <c r="AM28" s="61">
        <f t="shared" si="15"/>
        <v>0</v>
      </c>
      <c r="AN28" s="71">
        <f t="shared" si="16"/>
        <v>0</v>
      </c>
      <c r="AO28" s="64">
        <f t="shared" si="17"/>
        <v>0</v>
      </c>
      <c r="AP28" s="72">
        <f t="shared" si="18"/>
        <v>0</v>
      </c>
      <c r="AQ28" s="79">
        <f t="shared" si="19"/>
        <v>0</v>
      </c>
      <c r="AR28" s="77">
        <f t="shared" si="20"/>
        <v>0</v>
      </c>
      <c r="AS28" s="138"/>
      <c r="AT28" s="115">
        <v>0</v>
      </c>
      <c r="AU28" s="113"/>
      <c r="AV28" s="113"/>
      <c r="AW28" s="118">
        <f t="shared" si="55"/>
        <v>4.1366253329685687</v>
      </c>
      <c r="AX28" s="117">
        <f t="shared" si="56"/>
        <v>0</v>
      </c>
      <c r="AY28" s="113">
        <f t="shared" si="57"/>
        <v>0</v>
      </c>
      <c r="AZ28" s="113">
        <f t="shared" si="21"/>
        <v>0</v>
      </c>
      <c r="BA28" s="118">
        <f t="shared" si="22"/>
        <v>4.1366253329685687</v>
      </c>
      <c r="BB28" s="114">
        <f t="shared" si="23"/>
        <v>0</v>
      </c>
      <c r="BC28" s="113">
        <f t="shared" si="58"/>
        <v>0</v>
      </c>
      <c r="BD28" s="113">
        <f t="shared" si="59"/>
        <v>0</v>
      </c>
      <c r="BE28" s="118">
        <f t="shared" si="60"/>
        <v>4.1366253329685687</v>
      </c>
      <c r="BF28" s="117">
        <f t="shared" si="24"/>
        <v>0</v>
      </c>
      <c r="BG28" s="113">
        <f t="shared" si="25"/>
        <v>0</v>
      </c>
      <c r="BH28" s="113">
        <f t="shared" si="26"/>
        <v>0</v>
      </c>
      <c r="BI28" s="118">
        <f t="shared" si="27"/>
        <v>4.1366253329685687</v>
      </c>
      <c r="BJ28" s="113"/>
      <c r="BK28" s="117">
        <f t="shared" si="28"/>
        <v>0</v>
      </c>
      <c r="BL28" s="113">
        <f t="shared" si="29"/>
        <v>0</v>
      </c>
      <c r="BM28" s="113">
        <f t="shared" si="30"/>
        <v>0</v>
      </c>
      <c r="BN28" s="118">
        <f t="shared" si="31"/>
        <v>4.1366253329685687</v>
      </c>
      <c r="BO28" s="117">
        <f t="shared" si="32"/>
        <v>0</v>
      </c>
      <c r="BP28" s="113">
        <f t="shared" si="33"/>
        <v>0</v>
      </c>
      <c r="BQ28" s="113">
        <f t="shared" si="34"/>
        <v>0</v>
      </c>
      <c r="BR28" s="118">
        <f t="shared" si="35"/>
        <v>4.1366253329685687</v>
      </c>
      <c r="BS28" s="117">
        <f t="shared" si="36"/>
        <v>0</v>
      </c>
      <c r="BT28" s="113">
        <f t="shared" si="37"/>
        <v>0</v>
      </c>
      <c r="BU28" s="113">
        <f t="shared" si="38"/>
        <v>0</v>
      </c>
      <c r="BV28" s="118">
        <f t="shared" si="61"/>
        <v>4.1366253329685687</v>
      </c>
      <c r="BW28" s="117">
        <f t="shared" si="39"/>
        <v>0</v>
      </c>
      <c r="BX28" s="113">
        <f t="shared" si="40"/>
        <v>0</v>
      </c>
      <c r="BY28" s="113">
        <f t="shared" si="41"/>
        <v>0</v>
      </c>
      <c r="BZ28" s="118">
        <f t="shared" si="42"/>
        <v>4.1366253329685687</v>
      </c>
      <c r="CA28" s="161"/>
      <c r="CB28"/>
      <c r="CC28" s="114">
        <f t="shared" si="62"/>
        <v>0.50243028569183912</v>
      </c>
      <c r="CD28" s="114">
        <f t="shared" si="43"/>
        <v>14.553596309835442</v>
      </c>
      <c r="CE28" s="114">
        <f t="shared" si="44"/>
        <v>873.21577859012655</v>
      </c>
      <c r="CF28" s="114">
        <f t="shared" si="45"/>
        <v>34928.63114360506</v>
      </c>
      <c r="CG28" s="114"/>
      <c r="CH28" s="113">
        <v>3</v>
      </c>
      <c r="CI28" s="113">
        <v>5</v>
      </c>
      <c r="CJ28" s="113">
        <f t="shared" si="46"/>
        <v>6</v>
      </c>
      <c r="CK28" s="113">
        <f t="shared" si="46"/>
        <v>7</v>
      </c>
      <c r="CL28" s="113">
        <f t="shared" si="46"/>
        <v>8</v>
      </c>
      <c r="CM28" s="113"/>
      <c r="CN28" s="162"/>
      <c r="CO28" s="162"/>
      <c r="CP28">
        <f t="shared" si="63"/>
        <v>0</v>
      </c>
      <c r="CQ28" s="161"/>
      <c r="CR28">
        <f t="shared" si="47"/>
        <v>5</v>
      </c>
      <c r="CS28"/>
      <c r="CT28"/>
      <c r="CU28"/>
      <c r="CV28" s="161">
        <f t="shared" si="64"/>
        <v>0</v>
      </c>
      <c r="CW28" s="161">
        <f t="shared" si="65"/>
        <v>0</v>
      </c>
      <c r="CX28" s="161">
        <f t="shared" si="66"/>
        <v>0</v>
      </c>
      <c r="CY28" s="161">
        <f t="shared" si="67"/>
        <v>0</v>
      </c>
      <c r="CZ28" s="163">
        <f t="shared" si="48"/>
        <v>0</v>
      </c>
      <c r="DA28" s="161"/>
      <c r="DB28" s="161">
        <f t="shared" si="68"/>
        <v>0</v>
      </c>
      <c r="DC28" s="161">
        <f t="shared" si="69"/>
        <v>0</v>
      </c>
      <c r="DD28" s="161">
        <f t="shared" si="70"/>
        <v>0</v>
      </c>
      <c r="DE28" s="161"/>
      <c r="DF28" s="161">
        <f t="shared" si="71"/>
        <v>0</v>
      </c>
      <c r="DG28" s="161">
        <f t="shared" si="75"/>
        <v>0</v>
      </c>
      <c r="DH28" s="161">
        <f t="shared" si="72"/>
        <v>0</v>
      </c>
    </row>
    <row r="29" spans="1:112" s="42" customFormat="1" ht="13.8" thickBot="1" x14ac:dyDescent="0.3">
      <c r="A29" s="140">
        <v>0</v>
      </c>
      <c r="B29" s="410"/>
      <c r="C29" s="410"/>
      <c r="D29" s="41">
        <v>0</v>
      </c>
      <c r="E29" s="98" t="s">
        <v>213</v>
      </c>
      <c r="F29" s="171" t="s">
        <v>546</v>
      </c>
      <c r="G29" s="137" t="s">
        <v>422</v>
      </c>
      <c r="H29" s="132">
        <v>3500</v>
      </c>
      <c r="I29" s="132">
        <v>30000</v>
      </c>
      <c r="J29" s="148">
        <v>800000</v>
      </c>
      <c r="K29" s="151">
        <f t="shared" si="73"/>
        <v>0</v>
      </c>
      <c r="L29" s="413"/>
      <c r="M29" s="139">
        <f t="shared" si="0"/>
        <v>0</v>
      </c>
      <c r="N29" s="139">
        <f t="shared" si="77"/>
        <v>0</v>
      </c>
      <c r="O29" s="133">
        <f t="shared" si="2"/>
        <v>0</v>
      </c>
      <c r="P29" s="80">
        <f t="shared" si="3"/>
        <v>0</v>
      </c>
      <c r="Q29" s="322">
        <f t="shared" si="76"/>
        <v>0</v>
      </c>
      <c r="R29" s="323">
        <f t="shared" si="78"/>
        <v>0</v>
      </c>
      <c r="S29" s="324">
        <f t="shared" si="50"/>
        <v>4.1366253329685687</v>
      </c>
      <c r="T29" s="136"/>
      <c r="U29" s="102">
        <f t="shared" si="51"/>
        <v>0</v>
      </c>
      <c r="V29" s="77">
        <f t="shared" si="5"/>
        <v>0</v>
      </c>
      <c r="W29" s="77">
        <f t="shared" si="74"/>
        <v>0</v>
      </c>
      <c r="X29" s="75">
        <f>'Project description'!$I$6</f>
        <v>1.79</v>
      </c>
      <c r="Y29" s="75">
        <f>VLOOKUP(E29,'Project description'!$H$21:$I$24,2,0)</f>
        <v>40000</v>
      </c>
      <c r="Z29" s="74">
        <f t="shared" si="6"/>
        <v>0</v>
      </c>
      <c r="AA29" s="76">
        <f t="shared" si="52"/>
        <v>0</v>
      </c>
      <c r="AB29" s="76">
        <f t="shared" si="7"/>
        <v>0</v>
      </c>
      <c r="AC29" s="76">
        <f t="shared" si="8"/>
        <v>0</v>
      </c>
      <c r="AD29" s="66">
        <f t="shared" si="9"/>
        <v>0</v>
      </c>
      <c r="AE29" s="67" t="str">
        <f t="shared" si="10"/>
        <v>AccelReached</v>
      </c>
      <c r="AF29" s="66">
        <f t="shared" si="11"/>
        <v>0</v>
      </c>
      <c r="AG29" s="60">
        <v>0</v>
      </c>
      <c r="AH29" s="61">
        <f t="shared" si="12"/>
        <v>0</v>
      </c>
      <c r="AI29" s="62">
        <f t="shared" si="13"/>
        <v>0</v>
      </c>
      <c r="AJ29" s="61">
        <f t="shared" si="53"/>
        <v>0</v>
      </c>
      <c r="AK29" s="61">
        <f t="shared" si="54"/>
        <v>0</v>
      </c>
      <c r="AL29" s="69" t="str">
        <f t="shared" si="14"/>
        <v>AccelLimited</v>
      </c>
      <c r="AM29" s="61">
        <f t="shared" si="15"/>
        <v>0</v>
      </c>
      <c r="AN29" s="71">
        <f t="shared" si="16"/>
        <v>0</v>
      </c>
      <c r="AO29" s="64">
        <f t="shared" si="17"/>
        <v>0</v>
      </c>
      <c r="AP29" s="72">
        <f t="shared" si="18"/>
        <v>0</v>
      </c>
      <c r="AQ29" s="79">
        <f t="shared" si="19"/>
        <v>0</v>
      </c>
      <c r="AR29" s="77">
        <f t="shared" si="20"/>
        <v>0</v>
      </c>
      <c r="AS29" s="138"/>
      <c r="AT29" s="115">
        <v>0</v>
      </c>
      <c r="AU29" s="113"/>
      <c r="AV29" s="113"/>
      <c r="AW29" s="118">
        <f t="shared" si="55"/>
        <v>4.1366253329685687</v>
      </c>
      <c r="AX29" s="117">
        <f t="shared" si="56"/>
        <v>0</v>
      </c>
      <c r="AY29" s="113">
        <f t="shared" si="57"/>
        <v>0</v>
      </c>
      <c r="AZ29" s="113">
        <f t="shared" si="21"/>
        <v>0</v>
      </c>
      <c r="BA29" s="118">
        <f t="shared" si="22"/>
        <v>4.1366253329685687</v>
      </c>
      <c r="BB29" s="114">
        <f t="shared" si="23"/>
        <v>0</v>
      </c>
      <c r="BC29" s="113">
        <f t="shared" si="58"/>
        <v>0</v>
      </c>
      <c r="BD29" s="113">
        <f t="shared" si="59"/>
        <v>0</v>
      </c>
      <c r="BE29" s="118">
        <f t="shared" si="60"/>
        <v>4.1366253329685687</v>
      </c>
      <c r="BF29" s="117">
        <f t="shared" si="24"/>
        <v>0</v>
      </c>
      <c r="BG29" s="113">
        <f t="shared" si="25"/>
        <v>0</v>
      </c>
      <c r="BH29" s="113">
        <f t="shared" si="26"/>
        <v>0</v>
      </c>
      <c r="BI29" s="118">
        <f t="shared" si="27"/>
        <v>4.1366253329685687</v>
      </c>
      <c r="BJ29" s="113"/>
      <c r="BK29" s="117">
        <f t="shared" si="28"/>
        <v>0</v>
      </c>
      <c r="BL29" s="113">
        <f t="shared" si="29"/>
        <v>0</v>
      </c>
      <c r="BM29" s="113">
        <f t="shared" si="30"/>
        <v>0</v>
      </c>
      <c r="BN29" s="118">
        <f t="shared" si="31"/>
        <v>4.1366253329685687</v>
      </c>
      <c r="BO29" s="117">
        <f t="shared" si="32"/>
        <v>0</v>
      </c>
      <c r="BP29" s="113">
        <f t="shared" si="33"/>
        <v>0</v>
      </c>
      <c r="BQ29" s="113">
        <f t="shared" si="34"/>
        <v>0</v>
      </c>
      <c r="BR29" s="118">
        <f t="shared" si="35"/>
        <v>4.1366253329685687</v>
      </c>
      <c r="BS29" s="117">
        <f t="shared" si="36"/>
        <v>0</v>
      </c>
      <c r="BT29" s="113">
        <f t="shared" si="37"/>
        <v>0</v>
      </c>
      <c r="BU29" s="113">
        <f t="shared" si="38"/>
        <v>0</v>
      </c>
      <c r="BV29" s="118">
        <f t="shared" si="61"/>
        <v>4.1366253329685687</v>
      </c>
      <c r="BW29" s="117">
        <f t="shared" si="39"/>
        <v>0</v>
      </c>
      <c r="BX29" s="113">
        <f t="shared" si="40"/>
        <v>0</v>
      </c>
      <c r="BY29" s="113">
        <f t="shared" si="41"/>
        <v>0</v>
      </c>
      <c r="BZ29" s="118">
        <f t="shared" si="42"/>
        <v>4.1366253329685687</v>
      </c>
      <c r="CA29" s="161"/>
      <c r="CB29"/>
      <c r="CC29" s="114">
        <f t="shared" si="62"/>
        <v>0.53897527785506905</v>
      </c>
      <c r="CD29" s="114">
        <f t="shared" si="43"/>
        <v>69.789490154270752</v>
      </c>
      <c r="CE29" s="114">
        <f t="shared" si="44"/>
        <v>2149.682330005523</v>
      </c>
      <c r="CF29" s="114">
        <f t="shared" si="45"/>
        <v>34928.63114360506</v>
      </c>
      <c r="CG29" s="114"/>
      <c r="CH29" s="113">
        <v>3</v>
      </c>
      <c r="CI29" s="113">
        <v>9</v>
      </c>
      <c r="CJ29" s="113">
        <f t="shared" si="46"/>
        <v>10</v>
      </c>
      <c r="CK29" s="113">
        <f t="shared" si="46"/>
        <v>11</v>
      </c>
      <c r="CL29" s="113">
        <f t="shared" si="46"/>
        <v>12</v>
      </c>
      <c r="CM29" s="113"/>
      <c r="CN29" s="162"/>
      <c r="CO29" s="162"/>
      <c r="CP29">
        <f t="shared" si="63"/>
        <v>0</v>
      </c>
      <c r="CQ29" s="161"/>
      <c r="CR29">
        <f t="shared" si="47"/>
        <v>5</v>
      </c>
      <c r="CS29"/>
      <c r="CT29"/>
      <c r="CU29"/>
      <c r="CV29" s="161">
        <f t="shared" si="64"/>
        <v>0</v>
      </c>
      <c r="CW29" s="161">
        <f t="shared" si="65"/>
        <v>0</v>
      </c>
      <c r="CX29" s="161">
        <f t="shared" si="66"/>
        <v>0</v>
      </c>
      <c r="CY29" s="161">
        <f t="shared" si="67"/>
        <v>0</v>
      </c>
      <c r="CZ29" s="163">
        <f t="shared" si="48"/>
        <v>0</v>
      </c>
      <c r="DA29" s="161"/>
      <c r="DB29" s="161">
        <f t="shared" si="68"/>
        <v>0</v>
      </c>
      <c r="DC29" s="161">
        <f t="shared" si="69"/>
        <v>0</v>
      </c>
      <c r="DD29" s="161">
        <f t="shared" si="70"/>
        <v>0</v>
      </c>
      <c r="DE29" s="161"/>
      <c r="DF29" s="161">
        <f t="shared" si="71"/>
        <v>0</v>
      </c>
      <c r="DG29" s="161">
        <f t="shared" si="75"/>
        <v>0</v>
      </c>
      <c r="DH29" s="161">
        <f t="shared" si="72"/>
        <v>0</v>
      </c>
    </row>
    <row r="30" spans="1:112" s="42" customFormat="1" ht="13.8" thickBot="1" x14ac:dyDescent="0.3">
      <c r="A30" s="315">
        <v>0</v>
      </c>
      <c r="B30" s="411"/>
      <c r="C30" s="411"/>
      <c r="D30" s="307">
        <v>0</v>
      </c>
      <c r="E30" s="309" t="s">
        <v>213</v>
      </c>
      <c r="F30" s="308" t="s">
        <v>546</v>
      </c>
      <c r="G30" s="310" t="s">
        <v>422</v>
      </c>
      <c r="H30" s="311">
        <v>3500</v>
      </c>
      <c r="I30" s="311">
        <v>30000</v>
      </c>
      <c r="J30" s="312">
        <v>800000</v>
      </c>
      <c r="K30" s="313">
        <f t="shared" si="73"/>
        <v>0</v>
      </c>
      <c r="L30" s="414"/>
      <c r="M30" s="314">
        <f t="shared" si="0"/>
        <v>0</v>
      </c>
      <c r="N30" s="139">
        <f t="shared" si="77"/>
        <v>0</v>
      </c>
      <c r="O30" s="133">
        <f t="shared" si="2"/>
        <v>0</v>
      </c>
      <c r="P30" s="80">
        <f t="shared" si="3"/>
        <v>0</v>
      </c>
      <c r="Q30" s="319">
        <f t="shared" si="76"/>
        <v>0</v>
      </c>
      <c r="R30" s="320">
        <f t="shared" si="78"/>
        <v>0</v>
      </c>
      <c r="S30" s="321">
        <f t="shared" si="50"/>
        <v>4.1366253329685687</v>
      </c>
      <c r="T30" s="136"/>
      <c r="U30" s="102">
        <f t="shared" si="51"/>
        <v>0</v>
      </c>
      <c r="V30" s="77">
        <f t="shared" si="5"/>
        <v>0</v>
      </c>
      <c r="W30" s="77">
        <f t="shared" si="74"/>
        <v>0</v>
      </c>
      <c r="X30" s="75">
        <f>'Project description'!$I$6</f>
        <v>1.79</v>
      </c>
      <c r="Y30" s="75">
        <f>VLOOKUP(E30,'Project description'!$H$21:$I$24,2,0)</f>
        <v>40000</v>
      </c>
      <c r="Z30" s="74">
        <f t="shared" si="6"/>
        <v>0</v>
      </c>
      <c r="AA30" s="76">
        <f t="shared" si="52"/>
        <v>0</v>
      </c>
      <c r="AB30" s="76">
        <f t="shared" si="7"/>
        <v>0</v>
      </c>
      <c r="AC30" s="76">
        <f t="shared" si="8"/>
        <v>0</v>
      </c>
      <c r="AD30" s="66">
        <f t="shared" si="9"/>
        <v>0</v>
      </c>
      <c r="AE30" s="67" t="str">
        <f t="shared" si="10"/>
        <v>AccelReached</v>
      </c>
      <c r="AF30" s="66">
        <f t="shared" si="11"/>
        <v>0</v>
      </c>
      <c r="AG30" s="60">
        <v>0</v>
      </c>
      <c r="AH30" s="61">
        <f t="shared" si="12"/>
        <v>0</v>
      </c>
      <c r="AI30" s="62">
        <f t="shared" si="13"/>
        <v>0</v>
      </c>
      <c r="AJ30" s="61">
        <f t="shared" si="53"/>
        <v>0</v>
      </c>
      <c r="AK30" s="61">
        <f t="shared" si="54"/>
        <v>0</v>
      </c>
      <c r="AL30" s="69" t="str">
        <f t="shared" si="14"/>
        <v>AccelLimited</v>
      </c>
      <c r="AM30" s="61">
        <f t="shared" si="15"/>
        <v>0</v>
      </c>
      <c r="AN30" s="71">
        <f t="shared" si="16"/>
        <v>0</v>
      </c>
      <c r="AO30" s="64">
        <f t="shared" si="17"/>
        <v>0</v>
      </c>
      <c r="AP30" s="72">
        <f t="shared" si="18"/>
        <v>0</v>
      </c>
      <c r="AQ30" s="79">
        <f t="shared" si="19"/>
        <v>0</v>
      </c>
      <c r="AR30" s="77">
        <f t="shared" si="20"/>
        <v>0</v>
      </c>
      <c r="AS30" s="138"/>
      <c r="AT30" s="115">
        <v>0</v>
      </c>
      <c r="AU30" s="113"/>
      <c r="AV30" s="113"/>
      <c r="AW30" s="118">
        <f t="shared" si="55"/>
        <v>4.1366253329685687</v>
      </c>
      <c r="AX30" s="117">
        <f t="shared" si="56"/>
        <v>0</v>
      </c>
      <c r="AY30" s="113">
        <f t="shared" si="57"/>
        <v>0</v>
      </c>
      <c r="AZ30" s="113">
        <f t="shared" si="21"/>
        <v>0</v>
      </c>
      <c r="BA30" s="118">
        <f t="shared" si="22"/>
        <v>4.1366253329685687</v>
      </c>
      <c r="BB30" s="114">
        <f t="shared" si="23"/>
        <v>0</v>
      </c>
      <c r="BC30" s="113">
        <f t="shared" si="58"/>
        <v>0</v>
      </c>
      <c r="BD30" s="113">
        <f t="shared" si="59"/>
        <v>0</v>
      </c>
      <c r="BE30" s="118">
        <f t="shared" si="60"/>
        <v>4.1366253329685687</v>
      </c>
      <c r="BF30" s="117">
        <f t="shared" si="24"/>
        <v>0</v>
      </c>
      <c r="BG30" s="113">
        <f t="shared" si="25"/>
        <v>0</v>
      </c>
      <c r="BH30" s="113">
        <f t="shared" si="26"/>
        <v>0</v>
      </c>
      <c r="BI30" s="118">
        <f t="shared" si="27"/>
        <v>4.1366253329685687</v>
      </c>
      <c r="BJ30" s="113"/>
      <c r="BK30" s="117">
        <f t="shared" si="28"/>
        <v>0</v>
      </c>
      <c r="BL30" s="113">
        <f t="shared" si="29"/>
        <v>0</v>
      </c>
      <c r="BM30" s="113">
        <f t="shared" si="30"/>
        <v>0</v>
      </c>
      <c r="BN30" s="118">
        <f t="shared" si="31"/>
        <v>4.1366253329685687</v>
      </c>
      <c r="BO30" s="117">
        <f t="shared" si="32"/>
        <v>0</v>
      </c>
      <c r="BP30" s="113">
        <f t="shared" si="33"/>
        <v>0</v>
      </c>
      <c r="BQ30" s="113">
        <f t="shared" si="34"/>
        <v>0</v>
      </c>
      <c r="BR30" s="118">
        <f t="shared" si="35"/>
        <v>4.1366253329685687</v>
      </c>
      <c r="BS30" s="117">
        <f t="shared" si="36"/>
        <v>0</v>
      </c>
      <c r="BT30" s="113">
        <f t="shared" si="37"/>
        <v>0</v>
      </c>
      <c r="BU30" s="113">
        <f t="shared" si="38"/>
        <v>0</v>
      </c>
      <c r="BV30" s="118">
        <f t="shared" si="61"/>
        <v>4.1366253329685687</v>
      </c>
      <c r="BW30" s="117">
        <f t="shared" si="39"/>
        <v>0</v>
      </c>
      <c r="BX30" s="113">
        <f t="shared" si="40"/>
        <v>0</v>
      </c>
      <c r="BY30" s="113">
        <f t="shared" si="41"/>
        <v>0</v>
      </c>
      <c r="BZ30" s="118">
        <f t="shared" si="42"/>
        <v>4.1366253329685687</v>
      </c>
      <c r="CA30" s="161"/>
      <c r="CB30"/>
      <c r="CC30" s="114">
        <f t="shared" si="62"/>
        <v>0.58897527785506909</v>
      </c>
      <c r="CD30" s="114">
        <f t="shared" si="43"/>
        <v>206.38079927421779</v>
      </c>
      <c r="CE30" s="114">
        <f t="shared" si="44"/>
        <v>3022.8981085956493</v>
      </c>
      <c r="CF30" s="114">
        <f t="shared" si="45"/>
        <v>0</v>
      </c>
      <c r="CG30" s="114"/>
      <c r="CH30" s="113">
        <v>3</v>
      </c>
      <c r="CI30" s="113">
        <v>13</v>
      </c>
      <c r="CJ30" s="113">
        <f t="shared" si="46"/>
        <v>14</v>
      </c>
      <c r="CK30" s="113">
        <f t="shared" si="46"/>
        <v>15</v>
      </c>
      <c r="CL30" s="113">
        <f t="shared" si="46"/>
        <v>16</v>
      </c>
      <c r="CM30" s="113"/>
      <c r="CN30" s="162"/>
      <c r="CO30" s="162"/>
      <c r="CP30">
        <f t="shared" si="63"/>
        <v>0</v>
      </c>
      <c r="CQ30" s="161"/>
      <c r="CR30">
        <f t="shared" si="47"/>
        <v>5</v>
      </c>
      <c r="CS30"/>
      <c r="CT30"/>
      <c r="CU30"/>
      <c r="CV30" s="161">
        <f t="shared" si="64"/>
        <v>0</v>
      </c>
      <c r="CW30" s="161">
        <f t="shared" si="65"/>
        <v>0</v>
      </c>
      <c r="CX30" s="161">
        <f t="shared" si="66"/>
        <v>0</v>
      </c>
      <c r="CY30" s="161">
        <f t="shared" si="67"/>
        <v>0</v>
      </c>
      <c r="CZ30" s="163">
        <f t="shared" si="48"/>
        <v>0</v>
      </c>
      <c r="DA30" s="161"/>
      <c r="DB30" s="161">
        <f t="shared" si="68"/>
        <v>0</v>
      </c>
      <c r="DC30" s="161">
        <f t="shared" si="69"/>
        <v>0</v>
      </c>
      <c r="DD30" s="161">
        <f t="shared" si="70"/>
        <v>0</v>
      </c>
      <c r="DE30" s="161"/>
      <c r="DF30" s="161">
        <f t="shared" si="71"/>
        <v>0</v>
      </c>
      <c r="DG30" s="161">
        <f t="shared" si="75"/>
        <v>0</v>
      </c>
      <c r="DH30" s="161"/>
    </row>
    <row r="31" spans="1:112" s="42" customFormat="1" ht="13.8" thickBot="1" x14ac:dyDescent="0.3">
      <c r="A31" s="140">
        <v>0</v>
      </c>
      <c r="B31" s="410"/>
      <c r="C31" s="410"/>
      <c r="D31" s="41">
        <v>0</v>
      </c>
      <c r="E31" s="98" t="s">
        <v>213</v>
      </c>
      <c r="F31" s="171" t="s">
        <v>546</v>
      </c>
      <c r="G31" s="137" t="s">
        <v>422</v>
      </c>
      <c r="H31" s="132">
        <v>3500</v>
      </c>
      <c r="I31" s="132">
        <v>30000</v>
      </c>
      <c r="J31" s="148">
        <v>800000</v>
      </c>
      <c r="K31" s="151">
        <f t="shared" si="73"/>
        <v>0</v>
      </c>
      <c r="L31" s="413"/>
      <c r="M31" s="139">
        <f t="shared" si="0"/>
        <v>0</v>
      </c>
      <c r="N31" s="139">
        <f t="shared" si="77"/>
        <v>0</v>
      </c>
      <c r="O31" s="133">
        <f t="shared" si="2"/>
        <v>0</v>
      </c>
      <c r="P31" s="80">
        <f t="shared" si="3"/>
        <v>0</v>
      </c>
      <c r="Q31" s="322">
        <f t="shared" si="76"/>
        <v>0</v>
      </c>
      <c r="R31" s="323">
        <f t="shared" si="78"/>
        <v>0</v>
      </c>
      <c r="S31" s="324">
        <f t="shared" si="50"/>
        <v>4.1366253329685687</v>
      </c>
      <c r="T31" s="136"/>
      <c r="U31" s="102">
        <f t="shared" si="51"/>
        <v>0</v>
      </c>
      <c r="V31" s="77">
        <f t="shared" si="5"/>
        <v>0</v>
      </c>
      <c r="W31" s="77">
        <f t="shared" si="74"/>
        <v>0</v>
      </c>
      <c r="X31" s="75">
        <f>'Project description'!$I$6</f>
        <v>1.79</v>
      </c>
      <c r="Y31" s="75">
        <f>VLOOKUP(E31,'Project description'!$H$21:$I$24,2,0)</f>
        <v>40000</v>
      </c>
      <c r="Z31" s="74">
        <f t="shared" si="6"/>
        <v>0</v>
      </c>
      <c r="AA31" s="76">
        <f t="shared" si="52"/>
        <v>0</v>
      </c>
      <c r="AB31" s="76">
        <f t="shared" si="7"/>
        <v>0</v>
      </c>
      <c r="AC31" s="76">
        <f t="shared" si="8"/>
        <v>0</v>
      </c>
      <c r="AD31" s="66">
        <f t="shared" si="9"/>
        <v>0</v>
      </c>
      <c r="AE31" s="67" t="str">
        <f t="shared" si="10"/>
        <v>AccelReached</v>
      </c>
      <c r="AF31" s="66">
        <f t="shared" si="11"/>
        <v>0</v>
      </c>
      <c r="AG31" s="60">
        <v>0</v>
      </c>
      <c r="AH31" s="61">
        <f t="shared" si="12"/>
        <v>0</v>
      </c>
      <c r="AI31" s="62">
        <f t="shared" si="13"/>
        <v>0</v>
      </c>
      <c r="AJ31" s="61">
        <f t="shared" si="53"/>
        <v>0</v>
      </c>
      <c r="AK31" s="61">
        <f t="shared" si="54"/>
        <v>0</v>
      </c>
      <c r="AL31" s="69" t="str">
        <f t="shared" si="14"/>
        <v>AccelLimited</v>
      </c>
      <c r="AM31" s="61">
        <f t="shared" si="15"/>
        <v>0</v>
      </c>
      <c r="AN31" s="71">
        <f t="shared" si="16"/>
        <v>0</v>
      </c>
      <c r="AO31" s="64">
        <f t="shared" si="17"/>
        <v>0</v>
      </c>
      <c r="AP31" s="72">
        <f t="shared" si="18"/>
        <v>0</v>
      </c>
      <c r="AQ31" s="79">
        <f t="shared" si="19"/>
        <v>0</v>
      </c>
      <c r="AR31" s="77">
        <f t="shared" si="20"/>
        <v>0</v>
      </c>
      <c r="AS31" s="138"/>
      <c r="AT31" s="115">
        <v>0</v>
      </c>
      <c r="AU31" s="113"/>
      <c r="AV31" s="113"/>
      <c r="AW31" s="118">
        <f t="shared" si="55"/>
        <v>4.1366253329685687</v>
      </c>
      <c r="AX31" s="117">
        <f t="shared" si="56"/>
        <v>0</v>
      </c>
      <c r="AY31" s="113">
        <f t="shared" si="57"/>
        <v>0</v>
      </c>
      <c r="AZ31" s="113">
        <f t="shared" si="21"/>
        <v>0</v>
      </c>
      <c r="BA31" s="118">
        <f t="shared" si="22"/>
        <v>4.1366253329685687</v>
      </c>
      <c r="BB31" s="114">
        <f t="shared" si="23"/>
        <v>0</v>
      </c>
      <c r="BC31" s="113">
        <f t="shared" si="58"/>
        <v>0</v>
      </c>
      <c r="BD31" s="113">
        <f t="shared" si="59"/>
        <v>0</v>
      </c>
      <c r="BE31" s="118">
        <f t="shared" si="60"/>
        <v>4.1366253329685687</v>
      </c>
      <c r="BF31" s="117">
        <f t="shared" si="24"/>
        <v>0</v>
      </c>
      <c r="BG31" s="113">
        <f t="shared" si="25"/>
        <v>0</v>
      </c>
      <c r="BH31" s="113">
        <f t="shared" si="26"/>
        <v>0</v>
      </c>
      <c r="BI31" s="118">
        <f t="shared" si="27"/>
        <v>4.1366253329685687</v>
      </c>
      <c r="BJ31" s="113"/>
      <c r="BK31" s="117">
        <f t="shared" si="28"/>
        <v>0</v>
      </c>
      <c r="BL31" s="113">
        <f t="shared" si="29"/>
        <v>0</v>
      </c>
      <c r="BM31" s="113">
        <f t="shared" si="30"/>
        <v>0</v>
      </c>
      <c r="BN31" s="118">
        <f t="shared" si="31"/>
        <v>4.1366253329685687</v>
      </c>
      <c r="BO31" s="117">
        <f t="shared" si="32"/>
        <v>0</v>
      </c>
      <c r="BP31" s="113">
        <f t="shared" si="33"/>
        <v>0</v>
      </c>
      <c r="BQ31" s="113">
        <f t="shared" si="34"/>
        <v>0</v>
      </c>
      <c r="BR31" s="118">
        <f t="shared" si="35"/>
        <v>4.1366253329685687</v>
      </c>
      <c r="BS31" s="117">
        <f t="shared" si="36"/>
        <v>0</v>
      </c>
      <c r="BT31" s="113">
        <f t="shared" si="37"/>
        <v>0</v>
      </c>
      <c r="BU31" s="113">
        <f t="shared" si="38"/>
        <v>0</v>
      </c>
      <c r="BV31" s="118">
        <f t="shared" si="61"/>
        <v>4.1366253329685687</v>
      </c>
      <c r="BW31" s="117">
        <f t="shared" si="39"/>
        <v>0</v>
      </c>
      <c r="BX31" s="113">
        <f t="shared" si="40"/>
        <v>0</v>
      </c>
      <c r="BY31" s="113">
        <f t="shared" si="41"/>
        <v>0</v>
      </c>
      <c r="BZ31" s="118">
        <f t="shared" si="42"/>
        <v>4.1366253329685687</v>
      </c>
      <c r="CA31" s="161"/>
      <c r="CB31"/>
      <c r="CC31" s="114">
        <f t="shared" si="62"/>
        <v>0</v>
      </c>
      <c r="CD31" s="114">
        <f t="shared" si="43"/>
        <v>0</v>
      </c>
      <c r="CE31" s="114">
        <f t="shared" si="44"/>
        <v>293.61920072578226</v>
      </c>
      <c r="CF31" s="114">
        <f t="shared" si="45"/>
        <v>3022.8981085956493</v>
      </c>
      <c r="CG31" s="114"/>
      <c r="CH31" s="113">
        <v>3</v>
      </c>
      <c r="CI31" s="113">
        <v>17</v>
      </c>
      <c r="CJ31" s="113">
        <f t="shared" ref="CJ31:CL50" si="79">CI31+1</f>
        <v>18</v>
      </c>
      <c r="CK31" s="113">
        <f t="shared" si="79"/>
        <v>19</v>
      </c>
      <c r="CL31" s="113">
        <f t="shared" si="79"/>
        <v>20</v>
      </c>
      <c r="CM31" s="113"/>
      <c r="CN31" s="162"/>
      <c r="CO31" s="162"/>
      <c r="CP31">
        <f t="shared" si="63"/>
        <v>0</v>
      </c>
      <c r="CQ31" s="161"/>
      <c r="CR31">
        <f t="shared" si="47"/>
        <v>5</v>
      </c>
      <c r="CS31"/>
      <c r="CT31"/>
      <c r="CU31"/>
      <c r="CV31" s="161">
        <f t="shared" si="64"/>
        <v>0</v>
      </c>
      <c r="CW31" s="161">
        <f t="shared" si="65"/>
        <v>0</v>
      </c>
      <c r="CX31" s="161">
        <f t="shared" si="66"/>
        <v>0</v>
      </c>
      <c r="CY31" s="161">
        <f t="shared" si="67"/>
        <v>0</v>
      </c>
      <c r="CZ31" s="163">
        <f t="shared" si="48"/>
        <v>0</v>
      </c>
      <c r="DA31" s="161"/>
      <c r="DB31" s="161">
        <f t="shared" si="68"/>
        <v>0</v>
      </c>
      <c r="DC31" s="161">
        <f t="shared" si="69"/>
        <v>0</v>
      </c>
      <c r="DD31" s="161">
        <f t="shared" si="70"/>
        <v>0</v>
      </c>
      <c r="DE31" s="161"/>
      <c r="DF31" s="161">
        <f t="shared" si="71"/>
        <v>0</v>
      </c>
      <c r="DG31" s="161">
        <f t="shared" si="75"/>
        <v>0</v>
      </c>
      <c r="DH31" s="161"/>
    </row>
    <row r="32" spans="1:112" s="42" customFormat="1" ht="13.8" thickBot="1" x14ac:dyDescent="0.3">
      <c r="A32" s="315">
        <v>0</v>
      </c>
      <c r="B32" s="411"/>
      <c r="C32" s="411"/>
      <c r="D32" s="307">
        <v>0</v>
      </c>
      <c r="E32" s="309" t="s">
        <v>213</v>
      </c>
      <c r="F32" s="308" t="s">
        <v>546</v>
      </c>
      <c r="G32" s="310" t="s">
        <v>422</v>
      </c>
      <c r="H32" s="311">
        <v>3500</v>
      </c>
      <c r="I32" s="311">
        <v>30000</v>
      </c>
      <c r="J32" s="312">
        <v>800000</v>
      </c>
      <c r="K32" s="313">
        <f t="shared" si="73"/>
        <v>0</v>
      </c>
      <c r="L32" s="414"/>
      <c r="M32" s="314">
        <f t="shared" si="0"/>
        <v>0</v>
      </c>
      <c r="N32" s="139">
        <f t="shared" si="77"/>
        <v>0</v>
      </c>
      <c r="O32" s="133">
        <f t="shared" si="2"/>
        <v>0</v>
      </c>
      <c r="P32" s="80">
        <f t="shared" si="3"/>
        <v>0</v>
      </c>
      <c r="Q32" s="319">
        <f t="shared" si="76"/>
        <v>0</v>
      </c>
      <c r="R32" s="320">
        <f t="shared" si="78"/>
        <v>0</v>
      </c>
      <c r="S32" s="321">
        <f t="shared" si="50"/>
        <v>4.1366253329685687</v>
      </c>
      <c r="T32" s="136"/>
      <c r="U32" s="102">
        <f t="shared" si="51"/>
        <v>0</v>
      </c>
      <c r="V32" s="77">
        <f t="shared" si="5"/>
        <v>0</v>
      </c>
      <c r="W32" s="77">
        <f t="shared" si="74"/>
        <v>0</v>
      </c>
      <c r="X32" s="75">
        <f>'Project description'!$I$6</f>
        <v>1.79</v>
      </c>
      <c r="Y32" s="75">
        <f>VLOOKUP(E32,'Project description'!$H$21:$I$24,2,0)</f>
        <v>40000</v>
      </c>
      <c r="Z32" s="74">
        <f t="shared" si="6"/>
        <v>0</v>
      </c>
      <c r="AA32" s="76">
        <f t="shared" si="52"/>
        <v>0</v>
      </c>
      <c r="AB32" s="76">
        <f t="shared" si="7"/>
        <v>0</v>
      </c>
      <c r="AC32" s="76">
        <f t="shared" si="8"/>
        <v>0</v>
      </c>
      <c r="AD32" s="66">
        <f t="shared" si="9"/>
        <v>0</v>
      </c>
      <c r="AE32" s="67" t="str">
        <f t="shared" si="10"/>
        <v>AccelReached</v>
      </c>
      <c r="AF32" s="66">
        <f t="shared" si="11"/>
        <v>0</v>
      </c>
      <c r="AG32" s="60">
        <v>0</v>
      </c>
      <c r="AH32" s="61">
        <f t="shared" si="12"/>
        <v>0</v>
      </c>
      <c r="AI32" s="62">
        <f t="shared" si="13"/>
        <v>0</v>
      </c>
      <c r="AJ32" s="61">
        <f t="shared" si="53"/>
        <v>0</v>
      </c>
      <c r="AK32" s="61">
        <f t="shared" si="54"/>
        <v>0</v>
      </c>
      <c r="AL32" s="69" t="str">
        <f t="shared" si="14"/>
        <v>AccelLimited</v>
      </c>
      <c r="AM32" s="61">
        <f t="shared" si="15"/>
        <v>0</v>
      </c>
      <c r="AN32" s="71">
        <f t="shared" si="16"/>
        <v>0</v>
      </c>
      <c r="AO32" s="64">
        <f t="shared" si="17"/>
        <v>0</v>
      </c>
      <c r="AP32" s="72">
        <f t="shared" si="18"/>
        <v>0</v>
      </c>
      <c r="AQ32" s="79">
        <f t="shared" si="19"/>
        <v>0</v>
      </c>
      <c r="AR32" s="77">
        <f t="shared" si="20"/>
        <v>0</v>
      </c>
      <c r="AS32" s="138"/>
      <c r="AT32" s="115">
        <v>0</v>
      </c>
      <c r="AU32" s="113"/>
      <c r="AV32" s="113"/>
      <c r="AW32" s="118">
        <f t="shared" si="55"/>
        <v>4.1366253329685687</v>
      </c>
      <c r="AX32" s="117">
        <f t="shared" si="56"/>
        <v>0</v>
      </c>
      <c r="AY32" s="113">
        <f t="shared" si="57"/>
        <v>0</v>
      </c>
      <c r="AZ32" s="113">
        <f t="shared" si="21"/>
        <v>0</v>
      </c>
      <c r="BA32" s="118">
        <f t="shared" si="22"/>
        <v>4.1366253329685687</v>
      </c>
      <c r="BB32" s="114">
        <f t="shared" si="23"/>
        <v>0</v>
      </c>
      <c r="BC32" s="113">
        <f t="shared" si="58"/>
        <v>0</v>
      </c>
      <c r="BD32" s="113">
        <f t="shared" si="59"/>
        <v>0</v>
      </c>
      <c r="BE32" s="118">
        <f t="shared" si="60"/>
        <v>4.1366253329685687</v>
      </c>
      <c r="BF32" s="117">
        <f t="shared" si="24"/>
        <v>0</v>
      </c>
      <c r="BG32" s="113">
        <f t="shared" si="25"/>
        <v>0</v>
      </c>
      <c r="BH32" s="113">
        <f t="shared" si="26"/>
        <v>0</v>
      </c>
      <c r="BI32" s="118">
        <f t="shared" si="27"/>
        <v>4.1366253329685687</v>
      </c>
      <c r="BJ32" s="113"/>
      <c r="BK32" s="117">
        <f t="shared" si="28"/>
        <v>0</v>
      </c>
      <c r="BL32" s="113">
        <f t="shared" si="29"/>
        <v>0</v>
      </c>
      <c r="BM32" s="113">
        <f t="shared" si="30"/>
        <v>0</v>
      </c>
      <c r="BN32" s="118">
        <f t="shared" si="31"/>
        <v>4.1366253329685687</v>
      </c>
      <c r="BO32" s="117">
        <f t="shared" si="32"/>
        <v>0</v>
      </c>
      <c r="BP32" s="113">
        <f t="shared" si="33"/>
        <v>0</v>
      </c>
      <c r="BQ32" s="113">
        <f t="shared" si="34"/>
        <v>0</v>
      </c>
      <c r="BR32" s="118">
        <f t="shared" si="35"/>
        <v>4.1366253329685687</v>
      </c>
      <c r="BS32" s="117">
        <f t="shared" si="36"/>
        <v>0</v>
      </c>
      <c r="BT32" s="113">
        <f t="shared" si="37"/>
        <v>0</v>
      </c>
      <c r="BU32" s="113">
        <f t="shared" si="38"/>
        <v>0</v>
      </c>
      <c r="BV32" s="118">
        <f t="shared" si="61"/>
        <v>4.1366253329685687</v>
      </c>
      <c r="BW32" s="117">
        <f t="shared" si="39"/>
        <v>0</v>
      </c>
      <c r="BX32" s="113">
        <f t="shared" si="40"/>
        <v>0</v>
      </c>
      <c r="BY32" s="113">
        <f t="shared" si="41"/>
        <v>0</v>
      </c>
      <c r="BZ32" s="118">
        <f t="shared" si="42"/>
        <v>4.1366253329685687</v>
      </c>
      <c r="CA32" s="161"/>
      <c r="CB32"/>
      <c r="CC32" s="114">
        <f t="shared" si="62"/>
        <v>-34928.63114360506</v>
      </c>
      <c r="CD32" s="114">
        <f t="shared" si="43"/>
        <v>0.61783447135666314</v>
      </c>
      <c r="CE32" s="114">
        <f t="shared" si="44"/>
        <v>430.21050984572929</v>
      </c>
      <c r="CF32" s="114">
        <f t="shared" si="45"/>
        <v>2149.682330005523</v>
      </c>
      <c r="CG32" s="114"/>
      <c r="CH32" s="113">
        <v>3</v>
      </c>
      <c r="CI32" s="113">
        <v>21</v>
      </c>
      <c r="CJ32" s="113">
        <f t="shared" si="79"/>
        <v>22</v>
      </c>
      <c r="CK32" s="113">
        <f t="shared" si="79"/>
        <v>23</v>
      </c>
      <c r="CL32" s="113">
        <f t="shared" si="79"/>
        <v>24</v>
      </c>
      <c r="CM32" s="113"/>
      <c r="CN32" s="162"/>
      <c r="CO32" s="162"/>
      <c r="CP32">
        <f t="shared" si="63"/>
        <v>0</v>
      </c>
      <c r="CQ32" s="161"/>
      <c r="CR32">
        <f t="shared" si="47"/>
        <v>5</v>
      </c>
      <c r="CS32"/>
      <c r="CT32"/>
      <c r="CU32"/>
      <c r="CV32" s="161">
        <f t="shared" si="64"/>
        <v>0</v>
      </c>
      <c r="CW32" s="161">
        <f t="shared" si="65"/>
        <v>0</v>
      </c>
      <c r="CX32" s="161">
        <f t="shared" si="66"/>
        <v>0</v>
      </c>
      <c r="CY32" s="161">
        <f t="shared" si="67"/>
        <v>0</v>
      </c>
      <c r="CZ32" s="163">
        <f t="shared" si="48"/>
        <v>0</v>
      </c>
      <c r="DA32" s="161"/>
      <c r="DB32" s="161">
        <f t="shared" si="68"/>
        <v>0</v>
      </c>
      <c r="DC32" s="161">
        <f t="shared" si="69"/>
        <v>0</v>
      </c>
      <c r="DD32" s="161">
        <f t="shared" si="70"/>
        <v>0</v>
      </c>
      <c r="DE32" s="161"/>
      <c r="DF32" s="161">
        <f t="shared" si="71"/>
        <v>0</v>
      </c>
      <c r="DG32" s="161">
        <f t="shared" si="75"/>
        <v>0</v>
      </c>
      <c r="DH32" s="161"/>
    </row>
    <row r="33" spans="1:112" s="42" customFormat="1" ht="13.8" thickBot="1" x14ac:dyDescent="0.3">
      <c r="A33" s="140">
        <v>0</v>
      </c>
      <c r="B33" s="410"/>
      <c r="C33" s="410"/>
      <c r="D33" s="41">
        <v>0</v>
      </c>
      <c r="E33" s="98" t="s">
        <v>213</v>
      </c>
      <c r="F33" s="171" t="s">
        <v>546</v>
      </c>
      <c r="G33" s="137" t="s">
        <v>422</v>
      </c>
      <c r="H33" s="132">
        <v>3500</v>
      </c>
      <c r="I33" s="132">
        <v>30000</v>
      </c>
      <c r="J33" s="148">
        <v>800000</v>
      </c>
      <c r="K33" s="151">
        <f t="shared" si="73"/>
        <v>0</v>
      </c>
      <c r="L33" s="413"/>
      <c r="M33" s="139">
        <f t="shared" si="0"/>
        <v>0</v>
      </c>
      <c r="N33" s="139">
        <f t="shared" si="77"/>
        <v>0</v>
      </c>
      <c r="O33" s="133">
        <f t="shared" si="2"/>
        <v>0</v>
      </c>
      <c r="P33" s="80">
        <f t="shared" si="3"/>
        <v>0</v>
      </c>
      <c r="Q33" s="322">
        <f t="shared" si="76"/>
        <v>0</v>
      </c>
      <c r="R33" s="323">
        <f t="shared" si="78"/>
        <v>0</v>
      </c>
      <c r="S33" s="324">
        <f t="shared" si="50"/>
        <v>4.1366253329685687</v>
      </c>
      <c r="T33" s="136"/>
      <c r="U33" s="102">
        <f t="shared" si="51"/>
        <v>0</v>
      </c>
      <c r="V33" s="77">
        <f t="shared" si="5"/>
        <v>0</v>
      </c>
      <c r="W33" s="77">
        <f t="shared" si="74"/>
        <v>0</v>
      </c>
      <c r="X33" s="75">
        <f>'Project description'!$I$6</f>
        <v>1.79</v>
      </c>
      <c r="Y33" s="75">
        <f>VLOOKUP(E33,'Project description'!$H$21:$I$24,2,0)</f>
        <v>40000</v>
      </c>
      <c r="Z33" s="74">
        <f t="shared" si="6"/>
        <v>0</v>
      </c>
      <c r="AA33" s="76">
        <f t="shared" si="52"/>
        <v>0</v>
      </c>
      <c r="AB33" s="76">
        <f t="shared" si="7"/>
        <v>0</v>
      </c>
      <c r="AC33" s="76">
        <f t="shared" si="8"/>
        <v>0</v>
      </c>
      <c r="AD33" s="66">
        <f t="shared" si="9"/>
        <v>0</v>
      </c>
      <c r="AE33" s="67" t="str">
        <f t="shared" si="10"/>
        <v>AccelReached</v>
      </c>
      <c r="AF33" s="66">
        <f t="shared" si="11"/>
        <v>0</v>
      </c>
      <c r="AG33" s="60">
        <v>0</v>
      </c>
      <c r="AH33" s="61">
        <f t="shared" si="12"/>
        <v>0</v>
      </c>
      <c r="AI33" s="62">
        <f t="shared" si="13"/>
        <v>0</v>
      </c>
      <c r="AJ33" s="61">
        <f t="shared" si="53"/>
        <v>0</v>
      </c>
      <c r="AK33" s="61">
        <f t="shared" si="54"/>
        <v>0</v>
      </c>
      <c r="AL33" s="69" t="str">
        <f t="shared" si="14"/>
        <v>AccelLimited</v>
      </c>
      <c r="AM33" s="61">
        <f t="shared" si="15"/>
        <v>0</v>
      </c>
      <c r="AN33" s="71">
        <f t="shared" si="16"/>
        <v>0</v>
      </c>
      <c r="AO33" s="64">
        <f t="shared" si="17"/>
        <v>0</v>
      </c>
      <c r="AP33" s="72">
        <f t="shared" si="18"/>
        <v>0</v>
      </c>
      <c r="AQ33" s="79">
        <f t="shared" si="19"/>
        <v>0</v>
      </c>
      <c r="AR33" s="77">
        <f t="shared" si="20"/>
        <v>0</v>
      </c>
      <c r="AS33" s="138"/>
      <c r="AT33" s="115">
        <v>0</v>
      </c>
      <c r="AU33" s="113"/>
      <c r="AV33" s="113"/>
      <c r="AW33" s="118">
        <f t="shared" si="55"/>
        <v>4.1366253329685687</v>
      </c>
      <c r="AX33" s="117">
        <f t="shared" si="56"/>
        <v>0</v>
      </c>
      <c r="AY33" s="113">
        <f t="shared" si="57"/>
        <v>0</v>
      </c>
      <c r="AZ33" s="113">
        <f t="shared" si="21"/>
        <v>0</v>
      </c>
      <c r="BA33" s="118">
        <f t="shared" si="22"/>
        <v>4.1366253329685687</v>
      </c>
      <c r="BB33" s="114">
        <f t="shared" si="23"/>
        <v>0</v>
      </c>
      <c r="BC33" s="113">
        <f t="shared" si="58"/>
        <v>0</v>
      </c>
      <c r="BD33" s="113">
        <f t="shared" si="59"/>
        <v>0</v>
      </c>
      <c r="BE33" s="118">
        <f t="shared" si="60"/>
        <v>4.1366253329685687</v>
      </c>
      <c r="BF33" s="117">
        <f t="shared" si="24"/>
        <v>0</v>
      </c>
      <c r="BG33" s="113">
        <f t="shared" si="25"/>
        <v>0</v>
      </c>
      <c r="BH33" s="113">
        <f t="shared" si="26"/>
        <v>0</v>
      </c>
      <c r="BI33" s="118">
        <f t="shared" si="27"/>
        <v>4.1366253329685687</v>
      </c>
      <c r="BJ33" s="113"/>
      <c r="BK33" s="117">
        <f t="shared" si="28"/>
        <v>0</v>
      </c>
      <c r="BL33" s="113">
        <f t="shared" si="29"/>
        <v>0</v>
      </c>
      <c r="BM33" s="113">
        <f t="shared" si="30"/>
        <v>0</v>
      </c>
      <c r="BN33" s="118">
        <f t="shared" si="31"/>
        <v>4.1366253329685687</v>
      </c>
      <c r="BO33" s="117">
        <f t="shared" si="32"/>
        <v>0</v>
      </c>
      <c r="BP33" s="113">
        <f t="shared" si="33"/>
        <v>0</v>
      </c>
      <c r="BQ33" s="113">
        <f t="shared" si="34"/>
        <v>0</v>
      </c>
      <c r="BR33" s="118">
        <f t="shared" si="35"/>
        <v>4.1366253329685687</v>
      </c>
      <c r="BS33" s="117">
        <f t="shared" si="36"/>
        <v>0</v>
      </c>
      <c r="BT33" s="113">
        <f t="shared" si="37"/>
        <v>0</v>
      </c>
      <c r="BU33" s="113">
        <f t="shared" si="38"/>
        <v>0</v>
      </c>
      <c r="BV33" s="118">
        <f t="shared" si="61"/>
        <v>4.1366253329685687</v>
      </c>
      <c r="BW33" s="117">
        <f t="shared" si="39"/>
        <v>0</v>
      </c>
      <c r="BX33" s="113">
        <f t="shared" si="40"/>
        <v>0</v>
      </c>
      <c r="BY33" s="113">
        <f t="shared" si="41"/>
        <v>0</v>
      </c>
      <c r="BZ33" s="118">
        <f t="shared" si="42"/>
        <v>4.1366253329685687</v>
      </c>
      <c r="CA33" s="161"/>
      <c r="CB33"/>
      <c r="CC33" s="114">
        <f t="shared" si="62"/>
        <v>-34928.63114360506</v>
      </c>
      <c r="CD33" s="114">
        <f t="shared" si="43"/>
        <v>0.66783447135666318</v>
      </c>
      <c r="CE33" s="114">
        <f t="shared" si="44"/>
        <v>485.44640369016457</v>
      </c>
      <c r="CF33" s="114">
        <f t="shared" si="45"/>
        <v>873.21577859012677</v>
      </c>
      <c r="CG33" s="114"/>
      <c r="CH33" s="113">
        <v>3</v>
      </c>
      <c r="CI33" s="113">
        <v>25</v>
      </c>
      <c r="CJ33" s="113">
        <f t="shared" si="79"/>
        <v>26</v>
      </c>
      <c r="CK33" s="113">
        <f t="shared" si="79"/>
        <v>27</v>
      </c>
      <c r="CL33" s="113">
        <f t="shared" si="79"/>
        <v>28</v>
      </c>
      <c r="CM33" s="113"/>
      <c r="CN33" s="162"/>
      <c r="CO33" s="162"/>
      <c r="CP33">
        <f t="shared" si="63"/>
        <v>0</v>
      </c>
      <c r="CQ33" s="161"/>
      <c r="CR33">
        <f t="shared" si="47"/>
        <v>5</v>
      </c>
      <c r="CS33"/>
      <c r="CT33"/>
      <c r="CU33"/>
      <c r="CV33" s="161">
        <f t="shared" si="64"/>
        <v>0</v>
      </c>
      <c r="CW33" s="161">
        <f t="shared" si="65"/>
        <v>0</v>
      </c>
      <c r="CX33" s="161">
        <f t="shared" si="66"/>
        <v>0</v>
      </c>
      <c r="CY33" s="161">
        <f t="shared" si="67"/>
        <v>0</v>
      </c>
      <c r="CZ33" s="163">
        <f t="shared" si="48"/>
        <v>0</v>
      </c>
      <c r="DA33" s="161"/>
      <c r="DB33" s="161">
        <f t="shared" si="68"/>
        <v>0</v>
      </c>
      <c r="DC33" s="161">
        <f t="shared" si="69"/>
        <v>0</v>
      </c>
      <c r="DD33" s="161">
        <f t="shared" si="70"/>
        <v>0</v>
      </c>
      <c r="DE33" s="161"/>
      <c r="DF33" s="161">
        <f t="shared" si="71"/>
        <v>0</v>
      </c>
      <c r="DG33" s="161">
        <f t="shared" si="75"/>
        <v>0</v>
      </c>
      <c r="DH33" s="161"/>
    </row>
    <row r="34" spans="1:112" s="42" customFormat="1" ht="13.8" thickBot="1" x14ac:dyDescent="0.3">
      <c r="A34" s="315">
        <v>0</v>
      </c>
      <c r="B34" s="411"/>
      <c r="C34" s="411"/>
      <c r="D34" s="307">
        <v>0</v>
      </c>
      <c r="E34" s="309" t="s">
        <v>213</v>
      </c>
      <c r="F34" s="308" t="s">
        <v>546</v>
      </c>
      <c r="G34" s="310" t="s">
        <v>422</v>
      </c>
      <c r="H34" s="311">
        <v>3500</v>
      </c>
      <c r="I34" s="311">
        <v>30000</v>
      </c>
      <c r="J34" s="312">
        <v>800000</v>
      </c>
      <c r="K34" s="313">
        <f t="shared" si="73"/>
        <v>0</v>
      </c>
      <c r="L34" s="414"/>
      <c r="M34" s="314">
        <f t="shared" si="0"/>
        <v>0</v>
      </c>
      <c r="N34" s="139">
        <f t="shared" si="77"/>
        <v>0</v>
      </c>
      <c r="O34" s="133">
        <f t="shared" si="2"/>
        <v>0</v>
      </c>
      <c r="P34" s="80">
        <f t="shared" si="3"/>
        <v>0</v>
      </c>
      <c r="Q34" s="319">
        <f t="shared" si="76"/>
        <v>0</v>
      </c>
      <c r="R34" s="320">
        <f t="shared" si="78"/>
        <v>0</v>
      </c>
      <c r="S34" s="321">
        <f t="shared" si="50"/>
        <v>4.1366253329685687</v>
      </c>
      <c r="T34" s="136"/>
      <c r="U34" s="102">
        <f t="shared" si="51"/>
        <v>0</v>
      </c>
      <c r="V34" s="77">
        <f t="shared" si="5"/>
        <v>0</v>
      </c>
      <c r="W34" s="77">
        <f t="shared" si="74"/>
        <v>0</v>
      </c>
      <c r="X34" s="75">
        <f>'Project description'!$I$6</f>
        <v>1.79</v>
      </c>
      <c r="Y34" s="75">
        <f>VLOOKUP(E34,'Project description'!$H$21:$I$24,2,0)</f>
        <v>40000</v>
      </c>
      <c r="Z34" s="74">
        <f t="shared" si="6"/>
        <v>0</v>
      </c>
      <c r="AA34" s="76">
        <f t="shared" si="52"/>
        <v>0</v>
      </c>
      <c r="AB34" s="76">
        <f t="shared" si="7"/>
        <v>0</v>
      </c>
      <c r="AC34" s="76">
        <f t="shared" si="8"/>
        <v>0</v>
      </c>
      <c r="AD34" s="66">
        <f t="shared" si="9"/>
        <v>0</v>
      </c>
      <c r="AE34" s="67" t="str">
        <f t="shared" si="10"/>
        <v>AccelReached</v>
      </c>
      <c r="AF34" s="66">
        <f t="shared" si="11"/>
        <v>0</v>
      </c>
      <c r="AG34" s="60">
        <v>0</v>
      </c>
      <c r="AH34" s="61">
        <f t="shared" si="12"/>
        <v>0</v>
      </c>
      <c r="AI34" s="62">
        <f t="shared" si="13"/>
        <v>0</v>
      </c>
      <c r="AJ34" s="61">
        <f t="shared" si="53"/>
        <v>0</v>
      </c>
      <c r="AK34" s="61">
        <f t="shared" si="54"/>
        <v>0</v>
      </c>
      <c r="AL34" s="69" t="str">
        <f t="shared" si="14"/>
        <v>AccelLimited</v>
      </c>
      <c r="AM34" s="61">
        <f t="shared" si="15"/>
        <v>0</v>
      </c>
      <c r="AN34" s="71">
        <f t="shared" si="16"/>
        <v>0</v>
      </c>
      <c r="AO34" s="64">
        <f t="shared" si="17"/>
        <v>0</v>
      </c>
      <c r="AP34" s="72">
        <f t="shared" si="18"/>
        <v>0</v>
      </c>
      <c r="AQ34" s="79">
        <f t="shared" si="19"/>
        <v>0</v>
      </c>
      <c r="AR34" s="77">
        <f t="shared" si="20"/>
        <v>0</v>
      </c>
      <c r="AS34" s="138"/>
      <c r="AT34" s="115">
        <v>0</v>
      </c>
      <c r="AU34" s="113"/>
      <c r="AV34" s="113"/>
      <c r="AW34" s="118">
        <f t="shared" si="55"/>
        <v>4.1366253329685687</v>
      </c>
      <c r="AX34" s="117">
        <f t="shared" si="56"/>
        <v>0</v>
      </c>
      <c r="AY34" s="113">
        <f t="shared" si="57"/>
        <v>0</v>
      </c>
      <c r="AZ34" s="113">
        <f t="shared" si="21"/>
        <v>0</v>
      </c>
      <c r="BA34" s="118">
        <f t="shared" si="22"/>
        <v>4.1366253329685687</v>
      </c>
      <c r="BB34" s="114">
        <f t="shared" si="23"/>
        <v>0</v>
      </c>
      <c r="BC34" s="113">
        <f t="shared" si="58"/>
        <v>0</v>
      </c>
      <c r="BD34" s="113">
        <f t="shared" si="59"/>
        <v>0</v>
      </c>
      <c r="BE34" s="118">
        <f t="shared" si="60"/>
        <v>4.1366253329685687</v>
      </c>
      <c r="BF34" s="117">
        <f t="shared" si="24"/>
        <v>0</v>
      </c>
      <c r="BG34" s="113">
        <f t="shared" si="25"/>
        <v>0</v>
      </c>
      <c r="BH34" s="113">
        <f t="shared" si="26"/>
        <v>0</v>
      </c>
      <c r="BI34" s="118">
        <f t="shared" si="27"/>
        <v>4.1366253329685687</v>
      </c>
      <c r="BJ34" s="113"/>
      <c r="BK34" s="117">
        <f t="shared" si="28"/>
        <v>0</v>
      </c>
      <c r="BL34" s="113">
        <f t="shared" si="29"/>
        <v>0</v>
      </c>
      <c r="BM34" s="113">
        <f t="shared" si="30"/>
        <v>0</v>
      </c>
      <c r="BN34" s="118">
        <f t="shared" si="31"/>
        <v>4.1366253329685687</v>
      </c>
      <c r="BO34" s="117">
        <f t="shared" si="32"/>
        <v>0</v>
      </c>
      <c r="BP34" s="113">
        <f t="shared" si="33"/>
        <v>0</v>
      </c>
      <c r="BQ34" s="113">
        <f t="shared" si="34"/>
        <v>0</v>
      </c>
      <c r="BR34" s="118">
        <f t="shared" si="35"/>
        <v>4.1366253329685687</v>
      </c>
      <c r="BS34" s="117">
        <f t="shared" si="36"/>
        <v>0</v>
      </c>
      <c r="BT34" s="113">
        <f t="shared" si="37"/>
        <v>0</v>
      </c>
      <c r="BU34" s="113">
        <f t="shared" si="38"/>
        <v>0</v>
      </c>
      <c r="BV34" s="118">
        <f t="shared" si="61"/>
        <v>4.1366253329685687</v>
      </c>
      <c r="BW34" s="117">
        <f t="shared" si="39"/>
        <v>0</v>
      </c>
      <c r="BX34" s="113">
        <f t="shared" si="40"/>
        <v>0</v>
      </c>
      <c r="BY34" s="113">
        <f t="shared" si="41"/>
        <v>0</v>
      </c>
      <c r="BZ34" s="118">
        <f t="shared" si="42"/>
        <v>4.1366253329685687</v>
      </c>
      <c r="CA34" s="161"/>
      <c r="CB34"/>
      <c r="CC34" s="114">
        <f t="shared" si="62"/>
        <v>0</v>
      </c>
      <c r="CD34" s="114">
        <f t="shared" si="43"/>
        <v>0.70437946351989311</v>
      </c>
      <c r="CE34" s="114">
        <f t="shared" si="44"/>
        <v>500.00000000000006</v>
      </c>
      <c r="CF34" s="114">
        <f t="shared" si="45"/>
        <v>0</v>
      </c>
      <c r="CG34" s="114"/>
      <c r="CH34" s="113">
        <v>3</v>
      </c>
      <c r="CI34" s="113">
        <v>29</v>
      </c>
      <c r="CJ34" s="113">
        <f t="shared" si="79"/>
        <v>30</v>
      </c>
      <c r="CK34" s="113">
        <f t="shared" si="79"/>
        <v>31</v>
      </c>
      <c r="CL34" s="113">
        <f t="shared" si="79"/>
        <v>32</v>
      </c>
      <c r="CM34" s="113"/>
      <c r="CN34" s="162"/>
      <c r="CO34" s="162"/>
      <c r="CP34">
        <f t="shared" si="63"/>
        <v>0</v>
      </c>
      <c r="CQ34" s="161"/>
      <c r="CR34">
        <f t="shared" si="47"/>
        <v>5</v>
      </c>
      <c r="CS34"/>
      <c r="CT34"/>
      <c r="CU34"/>
      <c r="CV34" s="161">
        <f t="shared" si="64"/>
        <v>0</v>
      </c>
      <c r="CW34" s="161">
        <f t="shared" si="65"/>
        <v>0</v>
      </c>
      <c r="CX34" s="161">
        <f t="shared" si="66"/>
        <v>0</v>
      </c>
      <c r="CY34" s="161">
        <f t="shared" si="67"/>
        <v>0</v>
      </c>
      <c r="CZ34" s="163">
        <f t="shared" si="48"/>
        <v>0</v>
      </c>
      <c r="DA34" s="161"/>
      <c r="DB34" s="161">
        <f t="shared" si="68"/>
        <v>0</v>
      </c>
      <c r="DC34" s="161">
        <f t="shared" si="69"/>
        <v>0</v>
      </c>
      <c r="DD34" s="161">
        <f t="shared" si="70"/>
        <v>0</v>
      </c>
      <c r="DE34" s="161"/>
      <c r="DF34" s="161">
        <f t="shared" si="71"/>
        <v>0</v>
      </c>
      <c r="DG34" s="161">
        <f t="shared" si="75"/>
        <v>0</v>
      </c>
      <c r="DH34" s="161"/>
    </row>
    <row r="35" spans="1:112" s="42" customFormat="1" ht="13.8" thickBot="1" x14ac:dyDescent="0.3">
      <c r="A35" s="140">
        <v>0</v>
      </c>
      <c r="B35" s="410"/>
      <c r="C35" s="410"/>
      <c r="D35" s="41">
        <v>0</v>
      </c>
      <c r="E35" s="98" t="s">
        <v>213</v>
      </c>
      <c r="F35" s="171" t="s">
        <v>546</v>
      </c>
      <c r="G35" s="137" t="s">
        <v>422</v>
      </c>
      <c r="H35" s="132">
        <v>3500</v>
      </c>
      <c r="I35" s="132">
        <v>30000</v>
      </c>
      <c r="J35" s="148">
        <v>800000</v>
      </c>
      <c r="K35" s="151">
        <f t="shared" si="73"/>
        <v>0</v>
      </c>
      <c r="L35" s="413"/>
      <c r="M35" s="139">
        <f t="shared" si="0"/>
        <v>0</v>
      </c>
      <c r="N35" s="139">
        <f t="shared" si="77"/>
        <v>0</v>
      </c>
      <c r="O35" s="133">
        <f t="shared" si="2"/>
        <v>0</v>
      </c>
      <c r="P35" s="80">
        <f t="shared" si="3"/>
        <v>0</v>
      </c>
      <c r="Q35" s="322">
        <f t="shared" si="76"/>
        <v>0</v>
      </c>
      <c r="R35" s="323">
        <f t="shared" si="78"/>
        <v>0</v>
      </c>
      <c r="S35" s="324">
        <f t="shared" si="50"/>
        <v>4.1366253329685687</v>
      </c>
      <c r="T35" s="136"/>
      <c r="U35" s="102">
        <f t="shared" si="51"/>
        <v>0</v>
      </c>
      <c r="V35" s="77">
        <f t="shared" si="5"/>
        <v>0</v>
      </c>
      <c r="W35" s="77">
        <f t="shared" si="74"/>
        <v>0</v>
      </c>
      <c r="X35" s="75">
        <f>'Project description'!$I$6</f>
        <v>1.79</v>
      </c>
      <c r="Y35" s="75">
        <f>VLOOKUP(E35,'Project description'!$H$21:$I$24,2,0)</f>
        <v>40000</v>
      </c>
      <c r="Z35" s="74">
        <f t="shared" si="6"/>
        <v>0</v>
      </c>
      <c r="AA35" s="76">
        <f t="shared" si="52"/>
        <v>0</v>
      </c>
      <c r="AB35" s="76">
        <f t="shared" si="7"/>
        <v>0</v>
      </c>
      <c r="AC35" s="76">
        <f t="shared" si="8"/>
        <v>0</v>
      </c>
      <c r="AD35" s="66">
        <f t="shared" si="9"/>
        <v>0</v>
      </c>
      <c r="AE35" s="67" t="str">
        <f t="shared" si="10"/>
        <v>AccelReached</v>
      </c>
      <c r="AF35" s="66">
        <f t="shared" si="11"/>
        <v>0</v>
      </c>
      <c r="AG35" s="60">
        <v>0</v>
      </c>
      <c r="AH35" s="61">
        <f t="shared" si="12"/>
        <v>0</v>
      </c>
      <c r="AI35" s="62">
        <f t="shared" si="13"/>
        <v>0</v>
      </c>
      <c r="AJ35" s="61">
        <f t="shared" si="53"/>
        <v>0</v>
      </c>
      <c r="AK35" s="61">
        <f t="shared" si="54"/>
        <v>0</v>
      </c>
      <c r="AL35" s="69" t="str">
        <f t="shared" si="14"/>
        <v>AccelLimited</v>
      </c>
      <c r="AM35" s="61">
        <f t="shared" si="15"/>
        <v>0</v>
      </c>
      <c r="AN35" s="71">
        <f t="shared" si="16"/>
        <v>0</v>
      </c>
      <c r="AO35" s="64">
        <f t="shared" si="17"/>
        <v>0</v>
      </c>
      <c r="AP35" s="72">
        <f t="shared" si="18"/>
        <v>0</v>
      </c>
      <c r="AQ35" s="79">
        <f t="shared" si="19"/>
        <v>0</v>
      </c>
      <c r="AR35" s="77">
        <f t="shared" si="20"/>
        <v>0</v>
      </c>
      <c r="AS35" s="138"/>
      <c r="AT35" s="115">
        <v>0</v>
      </c>
      <c r="AU35" s="113"/>
      <c r="AV35" s="113"/>
      <c r="AW35" s="118">
        <f t="shared" si="55"/>
        <v>4.1366253329685687</v>
      </c>
      <c r="AX35" s="117">
        <f t="shared" si="56"/>
        <v>0</v>
      </c>
      <c r="AY35" s="113">
        <f t="shared" si="57"/>
        <v>0</v>
      </c>
      <c r="AZ35" s="113">
        <f t="shared" si="21"/>
        <v>0</v>
      </c>
      <c r="BA35" s="118">
        <f t="shared" si="22"/>
        <v>4.1366253329685687</v>
      </c>
      <c r="BB35" s="114">
        <f t="shared" si="23"/>
        <v>0</v>
      </c>
      <c r="BC35" s="113">
        <f t="shared" si="58"/>
        <v>0</v>
      </c>
      <c r="BD35" s="113">
        <f t="shared" si="59"/>
        <v>0</v>
      </c>
      <c r="BE35" s="118">
        <f t="shared" si="60"/>
        <v>4.1366253329685687</v>
      </c>
      <c r="BF35" s="117">
        <f t="shared" si="24"/>
        <v>0</v>
      </c>
      <c r="BG35" s="113">
        <f t="shared" si="25"/>
        <v>0</v>
      </c>
      <c r="BH35" s="113">
        <f t="shared" si="26"/>
        <v>0</v>
      </c>
      <c r="BI35" s="118">
        <f t="shared" si="27"/>
        <v>4.1366253329685687</v>
      </c>
      <c r="BJ35" s="113"/>
      <c r="BK35" s="117">
        <f t="shared" si="28"/>
        <v>0</v>
      </c>
      <c r="BL35" s="113">
        <f t="shared" si="29"/>
        <v>0</v>
      </c>
      <c r="BM35" s="113">
        <f t="shared" si="30"/>
        <v>0</v>
      </c>
      <c r="BN35" s="118">
        <f t="shared" si="31"/>
        <v>4.1366253329685687</v>
      </c>
      <c r="BO35" s="117">
        <f t="shared" si="32"/>
        <v>0</v>
      </c>
      <c r="BP35" s="113">
        <f t="shared" si="33"/>
        <v>0</v>
      </c>
      <c r="BQ35" s="113">
        <f t="shared" si="34"/>
        <v>0</v>
      </c>
      <c r="BR35" s="118">
        <f t="shared" si="35"/>
        <v>4.1366253329685687</v>
      </c>
      <c r="BS35" s="117">
        <f t="shared" si="36"/>
        <v>0</v>
      </c>
      <c r="BT35" s="113">
        <f t="shared" si="37"/>
        <v>0</v>
      </c>
      <c r="BU35" s="113">
        <f t="shared" si="38"/>
        <v>0</v>
      </c>
      <c r="BV35" s="118">
        <f t="shared" si="61"/>
        <v>4.1366253329685687</v>
      </c>
      <c r="BW35" s="117">
        <f t="shared" si="39"/>
        <v>0</v>
      </c>
      <c r="BX35" s="113">
        <f t="shared" si="40"/>
        <v>0</v>
      </c>
      <c r="BY35" s="113">
        <f t="shared" si="41"/>
        <v>0</v>
      </c>
      <c r="BZ35" s="118">
        <f t="shared" si="42"/>
        <v>4.1366253329685687</v>
      </c>
      <c r="CA35" s="161"/>
      <c r="CB35"/>
      <c r="CC35" s="114">
        <f t="shared" si="62"/>
        <v>0.75437946351989305</v>
      </c>
      <c r="CD35" s="114">
        <f t="shared" si="43"/>
        <v>0</v>
      </c>
      <c r="CE35" s="114">
        <f t="shared" si="44"/>
        <v>0</v>
      </c>
      <c r="CF35" s="114">
        <f t="shared" si="45"/>
        <v>0</v>
      </c>
      <c r="CG35" s="114"/>
      <c r="CH35" s="113">
        <v>4</v>
      </c>
      <c r="CI35" s="113">
        <v>1</v>
      </c>
      <c r="CJ35" s="113">
        <f t="shared" si="79"/>
        <v>2</v>
      </c>
      <c r="CK35" s="113">
        <f t="shared" si="79"/>
        <v>3</v>
      </c>
      <c r="CL35" s="113">
        <f t="shared" si="79"/>
        <v>4</v>
      </c>
      <c r="CM35" s="113"/>
      <c r="CN35" s="162"/>
      <c r="CO35" s="162"/>
      <c r="CP35">
        <f t="shared" si="63"/>
        <v>0</v>
      </c>
      <c r="CQ35" s="161"/>
      <c r="CR35">
        <f t="shared" si="47"/>
        <v>5</v>
      </c>
      <c r="CS35"/>
      <c r="CT35"/>
      <c r="CU35"/>
      <c r="CV35" s="161">
        <f t="shared" si="64"/>
        <v>0</v>
      </c>
      <c r="CW35" s="161">
        <f t="shared" si="65"/>
        <v>0</v>
      </c>
      <c r="CX35" s="161">
        <f t="shared" si="66"/>
        <v>0</v>
      </c>
      <c r="CY35" s="161">
        <f t="shared" si="67"/>
        <v>0</v>
      </c>
      <c r="CZ35" s="163">
        <f t="shared" si="48"/>
        <v>0</v>
      </c>
      <c r="DA35" s="161"/>
      <c r="DB35" s="161">
        <f t="shared" si="68"/>
        <v>0</v>
      </c>
      <c r="DC35" s="161">
        <f t="shared" si="69"/>
        <v>0</v>
      </c>
      <c r="DD35" s="161">
        <f t="shared" si="70"/>
        <v>0</v>
      </c>
      <c r="DE35" s="161"/>
      <c r="DF35" s="161">
        <f t="shared" si="71"/>
        <v>0</v>
      </c>
      <c r="DG35" s="161">
        <f t="shared" si="75"/>
        <v>0</v>
      </c>
      <c r="DH35" s="161"/>
    </row>
    <row r="36" spans="1:112" s="42" customFormat="1" ht="13.8" thickBot="1" x14ac:dyDescent="0.3">
      <c r="A36" s="315">
        <v>0</v>
      </c>
      <c r="B36" s="411"/>
      <c r="C36" s="411"/>
      <c r="D36" s="307">
        <v>0</v>
      </c>
      <c r="E36" s="309" t="s">
        <v>213</v>
      </c>
      <c r="F36" s="308" t="s">
        <v>546</v>
      </c>
      <c r="G36" s="310" t="s">
        <v>422</v>
      </c>
      <c r="H36" s="311">
        <v>3500</v>
      </c>
      <c r="I36" s="311">
        <v>30000</v>
      </c>
      <c r="J36" s="312">
        <v>800000</v>
      </c>
      <c r="K36" s="313">
        <f t="shared" si="73"/>
        <v>0</v>
      </c>
      <c r="L36" s="414"/>
      <c r="M36" s="314">
        <f t="shared" si="0"/>
        <v>0</v>
      </c>
      <c r="N36" s="139">
        <f t="shared" si="77"/>
        <v>0</v>
      </c>
      <c r="O36" s="133">
        <f t="shared" si="2"/>
        <v>0</v>
      </c>
      <c r="P36" s="80">
        <f t="shared" si="3"/>
        <v>0</v>
      </c>
      <c r="Q36" s="319">
        <f t="shared" si="76"/>
        <v>0</v>
      </c>
      <c r="R36" s="320">
        <f t="shared" si="78"/>
        <v>0</v>
      </c>
      <c r="S36" s="321">
        <f t="shared" si="50"/>
        <v>4.1366253329685687</v>
      </c>
      <c r="T36" s="136"/>
      <c r="U36" s="102">
        <f t="shared" si="51"/>
        <v>0</v>
      </c>
      <c r="V36" s="77">
        <f t="shared" si="5"/>
        <v>0</v>
      </c>
      <c r="W36" s="77">
        <f t="shared" si="74"/>
        <v>0</v>
      </c>
      <c r="X36" s="75">
        <f>'Project description'!$I$6</f>
        <v>1.79</v>
      </c>
      <c r="Y36" s="75">
        <f>VLOOKUP(E36,'Project description'!$H$21:$I$24,2,0)</f>
        <v>40000</v>
      </c>
      <c r="Z36" s="74">
        <f t="shared" si="6"/>
        <v>0</v>
      </c>
      <c r="AA36" s="76">
        <f t="shared" si="52"/>
        <v>0</v>
      </c>
      <c r="AB36" s="76">
        <f t="shared" si="7"/>
        <v>0</v>
      </c>
      <c r="AC36" s="76">
        <f t="shared" si="8"/>
        <v>0</v>
      </c>
      <c r="AD36" s="66">
        <f t="shared" si="9"/>
        <v>0</v>
      </c>
      <c r="AE36" s="67" t="str">
        <f t="shared" si="10"/>
        <v>AccelReached</v>
      </c>
      <c r="AF36" s="66">
        <f t="shared" si="11"/>
        <v>0</v>
      </c>
      <c r="AG36" s="60">
        <v>0</v>
      </c>
      <c r="AH36" s="61">
        <f t="shared" si="12"/>
        <v>0</v>
      </c>
      <c r="AI36" s="62">
        <f t="shared" si="13"/>
        <v>0</v>
      </c>
      <c r="AJ36" s="61">
        <f t="shared" si="53"/>
        <v>0</v>
      </c>
      <c r="AK36" s="61">
        <f t="shared" si="54"/>
        <v>0</v>
      </c>
      <c r="AL36" s="69" t="str">
        <f t="shared" si="14"/>
        <v>AccelLimited</v>
      </c>
      <c r="AM36" s="61">
        <f t="shared" si="15"/>
        <v>0</v>
      </c>
      <c r="AN36" s="71">
        <f t="shared" si="16"/>
        <v>0</v>
      </c>
      <c r="AO36" s="64">
        <f t="shared" si="17"/>
        <v>0</v>
      </c>
      <c r="AP36" s="72">
        <f t="shared" si="18"/>
        <v>0</v>
      </c>
      <c r="AQ36" s="79">
        <f t="shared" si="19"/>
        <v>0</v>
      </c>
      <c r="AR36" s="77">
        <f t="shared" si="20"/>
        <v>0</v>
      </c>
      <c r="AS36" s="138"/>
      <c r="AT36" s="115">
        <v>0</v>
      </c>
      <c r="AU36" s="113"/>
      <c r="AV36" s="113"/>
      <c r="AW36" s="118">
        <f t="shared" si="55"/>
        <v>4.1366253329685687</v>
      </c>
      <c r="AX36" s="117">
        <f t="shared" si="56"/>
        <v>0</v>
      </c>
      <c r="AY36" s="113">
        <f t="shared" si="57"/>
        <v>0</v>
      </c>
      <c r="AZ36" s="113">
        <f t="shared" si="21"/>
        <v>0</v>
      </c>
      <c r="BA36" s="118">
        <f t="shared" si="22"/>
        <v>4.1366253329685687</v>
      </c>
      <c r="BB36" s="114">
        <f t="shared" si="23"/>
        <v>0</v>
      </c>
      <c r="BC36" s="113">
        <f t="shared" si="58"/>
        <v>0</v>
      </c>
      <c r="BD36" s="113">
        <f t="shared" si="59"/>
        <v>0</v>
      </c>
      <c r="BE36" s="118">
        <f t="shared" si="60"/>
        <v>4.1366253329685687</v>
      </c>
      <c r="BF36" s="117">
        <f t="shared" si="24"/>
        <v>0</v>
      </c>
      <c r="BG36" s="113">
        <f t="shared" si="25"/>
        <v>0</v>
      </c>
      <c r="BH36" s="113">
        <f t="shared" si="26"/>
        <v>0</v>
      </c>
      <c r="BI36" s="118">
        <f t="shared" si="27"/>
        <v>4.1366253329685687</v>
      </c>
      <c r="BJ36" s="113"/>
      <c r="BK36" s="117">
        <f t="shared" si="28"/>
        <v>0</v>
      </c>
      <c r="BL36" s="113">
        <f t="shared" si="29"/>
        <v>0</v>
      </c>
      <c r="BM36" s="113">
        <f t="shared" si="30"/>
        <v>0</v>
      </c>
      <c r="BN36" s="118">
        <f t="shared" si="31"/>
        <v>4.1366253329685687</v>
      </c>
      <c r="BO36" s="117">
        <f t="shared" si="32"/>
        <v>0</v>
      </c>
      <c r="BP36" s="113">
        <f t="shared" si="33"/>
        <v>0</v>
      </c>
      <c r="BQ36" s="113">
        <f t="shared" si="34"/>
        <v>0</v>
      </c>
      <c r="BR36" s="118">
        <f t="shared" si="35"/>
        <v>4.1366253329685687</v>
      </c>
      <c r="BS36" s="117">
        <f t="shared" si="36"/>
        <v>0</v>
      </c>
      <c r="BT36" s="113">
        <f t="shared" si="37"/>
        <v>0</v>
      </c>
      <c r="BU36" s="113">
        <f t="shared" si="38"/>
        <v>0</v>
      </c>
      <c r="BV36" s="118">
        <f t="shared" si="61"/>
        <v>4.1366253329685687</v>
      </c>
      <c r="BW36" s="117">
        <f t="shared" si="39"/>
        <v>0</v>
      </c>
      <c r="BX36" s="113">
        <f t="shared" si="40"/>
        <v>0</v>
      </c>
      <c r="BY36" s="113">
        <f t="shared" si="41"/>
        <v>0</v>
      </c>
      <c r="BZ36" s="118">
        <f t="shared" si="42"/>
        <v>4.1366253329685687</v>
      </c>
      <c r="CA36" s="161"/>
      <c r="CB36"/>
      <c r="CC36" s="114">
        <f t="shared" si="62"/>
        <v>0.80437946351989309</v>
      </c>
      <c r="CD36" s="114">
        <f t="shared" si="43"/>
        <v>15.433401694831828</v>
      </c>
      <c r="CE36" s="114">
        <f t="shared" si="44"/>
        <v>926.00410168990948</v>
      </c>
      <c r="CF36" s="114">
        <f t="shared" si="45"/>
        <v>37040.164067596379</v>
      </c>
      <c r="CG36" s="114"/>
      <c r="CH36" s="113">
        <v>4</v>
      </c>
      <c r="CI36" s="113">
        <v>5</v>
      </c>
      <c r="CJ36" s="113">
        <f t="shared" si="79"/>
        <v>6</v>
      </c>
      <c r="CK36" s="113">
        <f t="shared" si="79"/>
        <v>7</v>
      </c>
      <c r="CL36" s="113">
        <f t="shared" si="79"/>
        <v>8</v>
      </c>
      <c r="CM36" s="113"/>
      <c r="CN36" s="162"/>
      <c r="CO36" s="162"/>
      <c r="CP36">
        <f t="shared" si="63"/>
        <v>0</v>
      </c>
      <c r="CQ36" s="161"/>
      <c r="CR36">
        <f t="shared" si="47"/>
        <v>5</v>
      </c>
      <c r="CS36"/>
      <c r="CT36"/>
      <c r="CU36"/>
      <c r="CV36" s="161">
        <f t="shared" si="64"/>
        <v>0</v>
      </c>
      <c r="CW36" s="161">
        <f t="shared" si="65"/>
        <v>0</v>
      </c>
      <c r="CX36" s="161">
        <f t="shared" si="66"/>
        <v>0</v>
      </c>
      <c r="CY36" s="161">
        <f t="shared" si="67"/>
        <v>0</v>
      </c>
      <c r="CZ36" s="163">
        <f t="shared" si="48"/>
        <v>0</v>
      </c>
      <c r="DA36" s="161"/>
      <c r="DB36" s="161">
        <f t="shared" si="68"/>
        <v>0</v>
      </c>
      <c r="DC36" s="161">
        <f t="shared" si="69"/>
        <v>0</v>
      </c>
      <c r="DD36" s="161">
        <f t="shared" si="70"/>
        <v>0</v>
      </c>
      <c r="DE36" s="161"/>
      <c r="DF36" s="161">
        <f t="shared" si="71"/>
        <v>0</v>
      </c>
      <c r="DG36" s="161">
        <f t="shared" si="75"/>
        <v>0</v>
      </c>
      <c r="DH36" s="161"/>
    </row>
    <row r="37" spans="1:112" s="42" customFormat="1" ht="13.8" thickBot="1" x14ac:dyDescent="0.3">
      <c r="A37" s="140">
        <v>0</v>
      </c>
      <c r="B37" s="410"/>
      <c r="C37" s="410"/>
      <c r="D37" s="41">
        <v>0</v>
      </c>
      <c r="E37" s="98" t="s">
        <v>213</v>
      </c>
      <c r="F37" s="171" t="s">
        <v>546</v>
      </c>
      <c r="G37" s="137" t="s">
        <v>422</v>
      </c>
      <c r="H37" s="132">
        <v>3500</v>
      </c>
      <c r="I37" s="132">
        <v>30000</v>
      </c>
      <c r="J37" s="148">
        <v>800000</v>
      </c>
      <c r="K37" s="151">
        <f t="shared" si="73"/>
        <v>0</v>
      </c>
      <c r="L37" s="413"/>
      <c r="M37" s="139">
        <f t="shared" si="0"/>
        <v>0</v>
      </c>
      <c r="N37" s="139">
        <f t="shared" si="77"/>
        <v>0</v>
      </c>
      <c r="O37" s="133">
        <f t="shared" si="2"/>
        <v>0</v>
      </c>
      <c r="P37" s="80">
        <f t="shared" si="3"/>
        <v>0</v>
      </c>
      <c r="Q37" s="322">
        <f t="shared" si="76"/>
        <v>0</v>
      </c>
      <c r="R37" s="323">
        <f t="shared" si="78"/>
        <v>0</v>
      </c>
      <c r="S37" s="324">
        <f t="shared" si="50"/>
        <v>4.1366253329685687</v>
      </c>
      <c r="T37" s="136"/>
      <c r="U37" s="102">
        <f t="shared" si="51"/>
        <v>0</v>
      </c>
      <c r="V37" s="77">
        <f t="shared" si="5"/>
        <v>0</v>
      </c>
      <c r="W37" s="77">
        <f t="shared" si="74"/>
        <v>0</v>
      </c>
      <c r="X37" s="75">
        <f>'Project description'!$I$6</f>
        <v>1.79</v>
      </c>
      <c r="Y37" s="75">
        <f>VLOOKUP(E37,'Project description'!$H$21:$I$24,2,0)</f>
        <v>40000</v>
      </c>
      <c r="Z37" s="74">
        <f t="shared" si="6"/>
        <v>0</v>
      </c>
      <c r="AA37" s="76">
        <f t="shared" si="52"/>
        <v>0</v>
      </c>
      <c r="AB37" s="76">
        <f t="shared" si="7"/>
        <v>0</v>
      </c>
      <c r="AC37" s="76">
        <f t="shared" si="8"/>
        <v>0</v>
      </c>
      <c r="AD37" s="66">
        <f t="shared" si="9"/>
        <v>0</v>
      </c>
      <c r="AE37" s="67" t="str">
        <f t="shared" si="10"/>
        <v>AccelReached</v>
      </c>
      <c r="AF37" s="66">
        <f t="shared" si="11"/>
        <v>0</v>
      </c>
      <c r="AG37" s="60">
        <v>0</v>
      </c>
      <c r="AH37" s="61">
        <f t="shared" si="12"/>
        <v>0</v>
      </c>
      <c r="AI37" s="62">
        <f t="shared" si="13"/>
        <v>0</v>
      </c>
      <c r="AJ37" s="61">
        <f t="shared" si="53"/>
        <v>0</v>
      </c>
      <c r="AK37" s="61">
        <f t="shared" si="54"/>
        <v>0</v>
      </c>
      <c r="AL37" s="69" t="str">
        <f t="shared" si="14"/>
        <v>AccelLimited</v>
      </c>
      <c r="AM37" s="61">
        <f t="shared" si="15"/>
        <v>0</v>
      </c>
      <c r="AN37" s="71">
        <f t="shared" si="16"/>
        <v>0</v>
      </c>
      <c r="AO37" s="64">
        <f t="shared" si="17"/>
        <v>0</v>
      </c>
      <c r="AP37" s="72">
        <f t="shared" si="18"/>
        <v>0</v>
      </c>
      <c r="AQ37" s="79">
        <f t="shared" si="19"/>
        <v>0</v>
      </c>
      <c r="AR37" s="77">
        <f t="shared" si="20"/>
        <v>0</v>
      </c>
      <c r="AS37" s="138"/>
      <c r="AT37" s="115">
        <v>0</v>
      </c>
      <c r="AU37" s="113"/>
      <c r="AV37" s="113"/>
      <c r="AW37" s="118">
        <f t="shared" si="55"/>
        <v>4.1366253329685687</v>
      </c>
      <c r="AX37" s="117">
        <f t="shared" si="56"/>
        <v>0</v>
      </c>
      <c r="AY37" s="113">
        <f t="shared" si="57"/>
        <v>0</v>
      </c>
      <c r="AZ37" s="113">
        <f t="shared" si="21"/>
        <v>0</v>
      </c>
      <c r="BA37" s="118">
        <f t="shared" si="22"/>
        <v>4.1366253329685687</v>
      </c>
      <c r="BB37" s="114">
        <f t="shared" si="23"/>
        <v>0</v>
      </c>
      <c r="BC37" s="113">
        <f t="shared" si="58"/>
        <v>0</v>
      </c>
      <c r="BD37" s="113">
        <f t="shared" si="59"/>
        <v>0</v>
      </c>
      <c r="BE37" s="118">
        <f t="shared" si="60"/>
        <v>4.1366253329685687</v>
      </c>
      <c r="BF37" s="117">
        <f t="shared" si="24"/>
        <v>0</v>
      </c>
      <c r="BG37" s="113">
        <f t="shared" si="25"/>
        <v>0</v>
      </c>
      <c r="BH37" s="113">
        <f t="shared" si="26"/>
        <v>0</v>
      </c>
      <c r="BI37" s="118">
        <f t="shared" si="27"/>
        <v>4.1366253329685687</v>
      </c>
      <c r="BJ37" s="113"/>
      <c r="BK37" s="117">
        <f t="shared" si="28"/>
        <v>0</v>
      </c>
      <c r="BL37" s="113">
        <f t="shared" si="29"/>
        <v>0</v>
      </c>
      <c r="BM37" s="113">
        <f t="shared" si="30"/>
        <v>0</v>
      </c>
      <c r="BN37" s="118">
        <f t="shared" si="31"/>
        <v>4.1366253329685687</v>
      </c>
      <c r="BO37" s="117">
        <f t="shared" si="32"/>
        <v>0</v>
      </c>
      <c r="BP37" s="113">
        <f t="shared" si="33"/>
        <v>0</v>
      </c>
      <c r="BQ37" s="113">
        <f t="shared" si="34"/>
        <v>0</v>
      </c>
      <c r="BR37" s="118">
        <f t="shared" si="35"/>
        <v>4.1366253329685687</v>
      </c>
      <c r="BS37" s="117">
        <f t="shared" si="36"/>
        <v>0</v>
      </c>
      <c r="BT37" s="113">
        <f t="shared" si="37"/>
        <v>0</v>
      </c>
      <c r="BU37" s="113">
        <f t="shared" si="38"/>
        <v>0</v>
      </c>
      <c r="BV37" s="118">
        <f t="shared" si="61"/>
        <v>4.1366253329685687</v>
      </c>
      <c r="BW37" s="117">
        <f t="shared" si="39"/>
        <v>0</v>
      </c>
      <c r="BX37" s="113">
        <f t="shared" si="40"/>
        <v>0</v>
      </c>
      <c r="BY37" s="113">
        <f t="shared" si="41"/>
        <v>0</v>
      </c>
      <c r="BZ37" s="118">
        <f t="shared" si="42"/>
        <v>4.1366253329685687</v>
      </c>
      <c r="CA37" s="161"/>
      <c r="CB37"/>
      <c r="CC37" s="114">
        <f t="shared" si="62"/>
        <v>0.83744519228188719</v>
      </c>
      <c r="CD37" s="114">
        <f t="shared" si="43"/>
        <v>66.301193436599561</v>
      </c>
      <c r="CE37" s="114">
        <f t="shared" si="44"/>
        <v>2150.7641200488115</v>
      </c>
      <c r="CF37" s="114">
        <f t="shared" si="45"/>
        <v>37040.164067596379</v>
      </c>
      <c r="CG37" s="114"/>
      <c r="CH37" s="113">
        <v>4</v>
      </c>
      <c r="CI37" s="113">
        <v>9</v>
      </c>
      <c r="CJ37" s="113">
        <f t="shared" si="79"/>
        <v>10</v>
      </c>
      <c r="CK37" s="113">
        <f t="shared" si="79"/>
        <v>11</v>
      </c>
      <c r="CL37" s="113">
        <f t="shared" si="79"/>
        <v>12</v>
      </c>
      <c r="CM37" s="113"/>
      <c r="CN37" s="162"/>
      <c r="CO37" s="162"/>
      <c r="CP37">
        <f t="shared" si="63"/>
        <v>0</v>
      </c>
      <c r="CQ37" s="161"/>
      <c r="CR37">
        <f t="shared" si="47"/>
        <v>5</v>
      </c>
      <c r="CS37"/>
      <c r="CT37"/>
      <c r="CU37"/>
      <c r="CV37" s="161">
        <f t="shared" si="64"/>
        <v>0</v>
      </c>
      <c r="CW37" s="161">
        <f t="shared" si="65"/>
        <v>0</v>
      </c>
      <c r="CX37" s="161">
        <f t="shared" si="66"/>
        <v>0</v>
      </c>
      <c r="CY37" s="161">
        <f t="shared" si="67"/>
        <v>0</v>
      </c>
      <c r="CZ37" s="163">
        <f t="shared" si="48"/>
        <v>0</v>
      </c>
      <c r="DA37" s="161"/>
      <c r="DB37" s="161">
        <f t="shared" si="68"/>
        <v>0</v>
      </c>
      <c r="DC37" s="161">
        <f t="shared" si="69"/>
        <v>0</v>
      </c>
      <c r="DD37" s="161">
        <f t="shared" si="70"/>
        <v>0</v>
      </c>
      <c r="DE37" s="161"/>
      <c r="DF37" s="161">
        <f t="shared" si="71"/>
        <v>0</v>
      </c>
      <c r="DG37" s="161">
        <f t="shared" si="75"/>
        <v>0</v>
      </c>
      <c r="DH37" s="161"/>
    </row>
    <row r="38" spans="1:112" s="42" customFormat="1" ht="13.8" thickBot="1" x14ac:dyDescent="0.3">
      <c r="A38" s="315">
        <v>0</v>
      </c>
      <c r="B38" s="411"/>
      <c r="C38" s="411"/>
      <c r="D38" s="307">
        <v>0</v>
      </c>
      <c r="E38" s="309" t="s">
        <v>213</v>
      </c>
      <c r="F38" s="308" t="s">
        <v>546</v>
      </c>
      <c r="G38" s="310" t="s">
        <v>422</v>
      </c>
      <c r="H38" s="311">
        <v>3500</v>
      </c>
      <c r="I38" s="311">
        <v>30000</v>
      </c>
      <c r="J38" s="312">
        <v>800000</v>
      </c>
      <c r="K38" s="313">
        <f t="shared" si="73"/>
        <v>0</v>
      </c>
      <c r="L38" s="414"/>
      <c r="M38" s="314">
        <f t="shared" si="0"/>
        <v>0</v>
      </c>
      <c r="N38" s="139">
        <f t="shared" si="77"/>
        <v>0</v>
      </c>
      <c r="O38" s="133">
        <f t="shared" si="2"/>
        <v>0</v>
      </c>
      <c r="P38" s="80">
        <f t="shared" si="3"/>
        <v>0</v>
      </c>
      <c r="Q38" s="319">
        <f t="shared" si="76"/>
        <v>0</v>
      </c>
      <c r="R38" s="320">
        <f t="shared" si="78"/>
        <v>0</v>
      </c>
      <c r="S38" s="321">
        <f t="shared" si="50"/>
        <v>4.1366253329685687</v>
      </c>
      <c r="T38" s="136"/>
      <c r="U38" s="102">
        <f t="shared" si="51"/>
        <v>0</v>
      </c>
      <c r="V38" s="77">
        <f t="shared" si="5"/>
        <v>0</v>
      </c>
      <c r="W38" s="77">
        <f t="shared" si="74"/>
        <v>0</v>
      </c>
      <c r="X38" s="75">
        <f>'Project description'!$I$6</f>
        <v>1.79</v>
      </c>
      <c r="Y38" s="75">
        <f>VLOOKUP(E38,'Project description'!$H$21:$I$24,2,0)</f>
        <v>40000</v>
      </c>
      <c r="Z38" s="74">
        <f t="shared" si="6"/>
        <v>0</v>
      </c>
      <c r="AA38" s="76">
        <f t="shared" si="52"/>
        <v>0</v>
      </c>
      <c r="AB38" s="76">
        <f t="shared" si="7"/>
        <v>0</v>
      </c>
      <c r="AC38" s="76">
        <f t="shared" si="8"/>
        <v>0</v>
      </c>
      <c r="AD38" s="66">
        <f t="shared" si="9"/>
        <v>0</v>
      </c>
      <c r="AE38" s="67" t="str">
        <f t="shared" si="10"/>
        <v>AccelReached</v>
      </c>
      <c r="AF38" s="66">
        <f t="shared" si="11"/>
        <v>0</v>
      </c>
      <c r="AG38" s="60">
        <v>0</v>
      </c>
      <c r="AH38" s="61">
        <f t="shared" si="12"/>
        <v>0</v>
      </c>
      <c r="AI38" s="62">
        <f t="shared" si="13"/>
        <v>0</v>
      </c>
      <c r="AJ38" s="61">
        <f t="shared" si="53"/>
        <v>0</v>
      </c>
      <c r="AK38" s="61">
        <f t="shared" si="54"/>
        <v>0</v>
      </c>
      <c r="AL38" s="69" t="str">
        <f t="shared" si="14"/>
        <v>AccelLimited</v>
      </c>
      <c r="AM38" s="61">
        <f t="shared" si="15"/>
        <v>0</v>
      </c>
      <c r="AN38" s="71">
        <f t="shared" si="16"/>
        <v>0</v>
      </c>
      <c r="AO38" s="64">
        <f t="shared" si="17"/>
        <v>0</v>
      </c>
      <c r="AP38" s="72">
        <f t="shared" si="18"/>
        <v>0</v>
      </c>
      <c r="AQ38" s="79">
        <f t="shared" si="19"/>
        <v>0</v>
      </c>
      <c r="AR38" s="77">
        <f t="shared" si="20"/>
        <v>0</v>
      </c>
      <c r="AS38" s="138"/>
      <c r="AT38" s="115">
        <v>0</v>
      </c>
      <c r="AU38" s="113"/>
      <c r="AV38" s="113"/>
      <c r="AW38" s="118">
        <f t="shared" si="55"/>
        <v>4.1366253329685687</v>
      </c>
      <c r="AX38" s="117">
        <f t="shared" si="56"/>
        <v>0</v>
      </c>
      <c r="AY38" s="113">
        <f t="shared" si="57"/>
        <v>0</v>
      </c>
      <c r="AZ38" s="113">
        <f t="shared" si="21"/>
        <v>0</v>
      </c>
      <c r="BA38" s="118">
        <f t="shared" si="22"/>
        <v>4.1366253329685687</v>
      </c>
      <c r="BB38" s="114">
        <f t="shared" si="23"/>
        <v>0</v>
      </c>
      <c r="BC38" s="113">
        <f t="shared" si="58"/>
        <v>0</v>
      </c>
      <c r="BD38" s="113">
        <f t="shared" si="59"/>
        <v>0</v>
      </c>
      <c r="BE38" s="118">
        <f t="shared" si="60"/>
        <v>4.1366253329685687</v>
      </c>
      <c r="BF38" s="117">
        <f t="shared" si="24"/>
        <v>0</v>
      </c>
      <c r="BG38" s="113">
        <f t="shared" si="25"/>
        <v>0</v>
      </c>
      <c r="BH38" s="113">
        <f t="shared" si="26"/>
        <v>0</v>
      </c>
      <c r="BI38" s="118">
        <f t="shared" si="27"/>
        <v>4.1366253329685687</v>
      </c>
      <c r="BJ38" s="113"/>
      <c r="BK38" s="117">
        <f t="shared" si="28"/>
        <v>0</v>
      </c>
      <c r="BL38" s="113">
        <f t="shared" si="29"/>
        <v>0</v>
      </c>
      <c r="BM38" s="113">
        <f t="shared" si="30"/>
        <v>0</v>
      </c>
      <c r="BN38" s="118">
        <f t="shared" si="31"/>
        <v>4.1366253329685687</v>
      </c>
      <c r="BO38" s="117">
        <f t="shared" si="32"/>
        <v>0</v>
      </c>
      <c r="BP38" s="113">
        <f t="shared" si="33"/>
        <v>0</v>
      </c>
      <c r="BQ38" s="113">
        <f t="shared" si="34"/>
        <v>0</v>
      </c>
      <c r="BR38" s="118">
        <f t="shared" si="35"/>
        <v>4.1366253329685687</v>
      </c>
      <c r="BS38" s="117">
        <f t="shared" si="36"/>
        <v>0</v>
      </c>
      <c r="BT38" s="113">
        <f t="shared" si="37"/>
        <v>0</v>
      </c>
      <c r="BU38" s="113">
        <f t="shared" si="38"/>
        <v>0</v>
      </c>
      <c r="BV38" s="118">
        <f t="shared" si="61"/>
        <v>4.1366253329685687</v>
      </c>
      <c r="BW38" s="117">
        <f t="shared" si="39"/>
        <v>0</v>
      </c>
      <c r="BX38" s="113">
        <f t="shared" si="40"/>
        <v>0</v>
      </c>
      <c r="BY38" s="113">
        <f t="shared" si="41"/>
        <v>0</v>
      </c>
      <c r="BZ38" s="118">
        <f t="shared" si="42"/>
        <v>4.1366253329685687</v>
      </c>
      <c r="CA38" s="161"/>
      <c r="CB38"/>
      <c r="CC38" s="114">
        <f t="shared" si="62"/>
        <v>0.88744519228188723</v>
      </c>
      <c r="CD38" s="114">
        <f t="shared" si="43"/>
        <v>204.70620282870379</v>
      </c>
      <c r="CE38" s="114">
        <f t="shared" si="44"/>
        <v>3076.768221738721</v>
      </c>
      <c r="CF38" s="114">
        <f t="shared" si="45"/>
        <v>0</v>
      </c>
      <c r="CG38" s="114"/>
      <c r="CH38" s="113">
        <v>4</v>
      </c>
      <c r="CI38" s="113">
        <v>13</v>
      </c>
      <c r="CJ38" s="113">
        <f t="shared" si="79"/>
        <v>14</v>
      </c>
      <c r="CK38" s="113">
        <f t="shared" si="79"/>
        <v>15</v>
      </c>
      <c r="CL38" s="113">
        <f t="shared" si="79"/>
        <v>16</v>
      </c>
      <c r="CM38" s="113"/>
      <c r="CN38" s="162"/>
      <c r="CO38" s="162"/>
      <c r="CP38">
        <f t="shared" si="63"/>
        <v>0</v>
      </c>
      <c r="CQ38" s="161"/>
      <c r="CR38">
        <f t="shared" si="47"/>
        <v>5</v>
      </c>
      <c r="CS38"/>
      <c r="CT38"/>
      <c r="CU38"/>
      <c r="CV38" s="161">
        <f t="shared" si="64"/>
        <v>0</v>
      </c>
      <c r="CW38" s="161">
        <f t="shared" si="65"/>
        <v>0</v>
      </c>
      <c r="CX38" s="161">
        <f t="shared" si="66"/>
        <v>0</v>
      </c>
      <c r="CY38" s="161">
        <f t="shared" si="67"/>
        <v>0</v>
      </c>
      <c r="CZ38" s="163">
        <f t="shared" si="48"/>
        <v>0</v>
      </c>
      <c r="DA38" s="161"/>
      <c r="DB38" s="161">
        <f t="shared" si="68"/>
        <v>0</v>
      </c>
      <c r="DC38" s="161">
        <f t="shared" si="69"/>
        <v>0</v>
      </c>
      <c r="DD38" s="161">
        <f t="shared" si="70"/>
        <v>0</v>
      </c>
      <c r="DE38" s="161"/>
      <c r="DF38" s="161">
        <f t="shared" si="71"/>
        <v>0</v>
      </c>
      <c r="DG38" s="161">
        <f t="shared" si="75"/>
        <v>0</v>
      </c>
      <c r="DH38" s="161"/>
    </row>
    <row r="39" spans="1:112" s="42" customFormat="1" ht="13.8" thickBot="1" x14ac:dyDescent="0.3">
      <c r="A39" s="140">
        <v>0</v>
      </c>
      <c r="B39" s="410"/>
      <c r="C39" s="410"/>
      <c r="D39" s="41">
        <v>0</v>
      </c>
      <c r="E39" s="98" t="s">
        <v>213</v>
      </c>
      <c r="F39" s="171" t="s">
        <v>546</v>
      </c>
      <c r="G39" s="137" t="s">
        <v>422</v>
      </c>
      <c r="H39" s="132">
        <v>3500</v>
      </c>
      <c r="I39" s="132">
        <v>30000</v>
      </c>
      <c r="J39" s="148">
        <v>800000</v>
      </c>
      <c r="K39" s="151">
        <f t="shared" si="73"/>
        <v>0</v>
      </c>
      <c r="L39" s="413"/>
      <c r="M39" s="139">
        <f t="shared" si="0"/>
        <v>0</v>
      </c>
      <c r="N39" s="139">
        <f t="shared" si="77"/>
        <v>0</v>
      </c>
      <c r="O39" s="133">
        <f t="shared" si="2"/>
        <v>0</v>
      </c>
      <c r="P39" s="80">
        <f t="shared" si="3"/>
        <v>0</v>
      </c>
      <c r="Q39" s="322">
        <f t="shared" si="76"/>
        <v>0</v>
      </c>
      <c r="R39" s="323">
        <f t="shared" si="78"/>
        <v>0</v>
      </c>
      <c r="S39" s="324">
        <f t="shared" si="50"/>
        <v>4.1366253329685687</v>
      </c>
      <c r="T39" s="136"/>
      <c r="U39" s="102">
        <f t="shared" si="51"/>
        <v>0</v>
      </c>
      <c r="V39" s="77">
        <f t="shared" si="5"/>
        <v>0</v>
      </c>
      <c r="W39" s="77">
        <f t="shared" si="74"/>
        <v>0</v>
      </c>
      <c r="X39" s="75">
        <f>'Project description'!$I$6</f>
        <v>1.79</v>
      </c>
      <c r="Y39" s="75">
        <f>VLOOKUP(E39,'Project description'!$H$21:$I$24,2,0)</f>
        <v>40000</v>
      </c>
      <c r="Z39" s="74">
        <f t="shared" si="6"/>
        <v>0</v>
      </c>
      <c r="AA39" s="76">
        <f t="shared" si="52"/>
        <v>0</v>
      </c>
      <c r="AB39" s="76">
        <f t="shared" si="7"/>
        <v>0</v>
      </c>
      <c r="AC39" s="76">
        <f t="shared" si="8"/>
        <v>0</v>
      </c>
      <c r="AD39" s="66">
        <f t="shared" si="9"/>
        <v>0</v>
      </c>
      <c r="AE39" s="67" t="str">
        <f t="shared" si="10"/>
        <v>AccelReached</v>
      </c>
      <c r="AF39" s="66">
        <f t="shared" si="11"/>
        <v>0</v>
      </c>
      <c r="AG39" s="60">
        <v>0</v>
      </c>
      <c r="AH39" s="61">
        <f t="shared" si="12"/>
        <v>0</v>
      </c>
      <c r="AI39" s="62">
        <f t="shared" si="13"/>
        <v>0</v>
      </c>
      <c r="AJ39" s="61">
        <f t="shared" si="53"/>
        <v>0</v>
      </c>
      <c r="AK39" s="61">
        <f t="shared" si="54"/>
        <v>0</v>
      </c>
      <c r="AL39" s="69" t="str">
        <f t="shared" si="14"/>
        <v>AccelLimited</v>
      </c>
      <c r="AM39" s="61">
        <f t="shared" si="15"/>
        <v>0</v>
      </c>
      <c r="AN39" s="71">
        <f t="shared" si="16"/>
        <v>0</v>
      </c>
      <c r="AO39" s="64">
        <f t="shared" si="17"/>
        <v>0</v>
      </c>
      <c r="AP39" s="72">
        <f t="shared" si="18"/>
        <v>0</v>
      </c>
      <c r="AQ39" s="79">
        <f t="shared" si="19"/>
        <v>0</v>
      </c>
      <c r="AR39" s="77">
        <f t="shared" si="20"/>
        <v>0</v>
      </c>
      <c r="AS39" s="138"/>
      <c r="AT39" s="115">
        <v>0</v>
      </c>
      <c r="AU39" s="113"/>
      <c r="AV39" s="113"/>
      <c r="AW39" s="118">
        <f t="shared" si="55"/>
        <v>4.1366253329685687</v>
      </c>
      <c r="AX39" s="117">
        <f t="shared" si="56"/>
        <v>0</v>
      </c>
      <c r="AY39" s="113">
        <f t="shared" si="57"/>
        <v>0</v>
      </c>
      <c r="AZ39" s="113">
        <f t="shared" si="21"/>
        <v>0</v>
      </c>
      <c r="BA39" s="118">
        <f t="shared" si="22"/>
        <v>4.1366253329685687</v>
      </c>
      <c r="BB39" s="114">
        <f t="shared" si="23"/>
        <v>0</v>
      </c>
      <c r="BC39" s="113">
        <f t="shared" si="58"/>
        <v>0</v>
      </c>
      <c r="BD39" s="113">
        <f t="shared" si="59"/>
        <v>0</v>
      </c>
      <c r="BE39" s="118">
        <f t="shared" si="60"/>
        <v>4.1366253329685687</v>
      </c>
      <c r="BF39" s="117">
        <f t="shared" si="24"/>
        <v>0</v>
      </c>
      <c r="BG39" s="113">
        <f t="shared" si="25"/>
        <v>0</v>
      </c>
      <c r="BH39" s="113">
        <f t="shared" si="26"/>
        <v>0</v>
      </c>
      <c r="BI39" s="118">
        <f t="shared" si="27"/>
        <v>4.1366253329685687</v>
      </c>
      <c r="BJ39" s="113"/>
      <c r="BK39" s="117">
        <f t="shared" si="28"/>
        <v>0</v>
      </c>
      <c r="BL39" s="113">
        <f t="shared" si="29"/>
        <v>0</v>
      </c>
      <c r="BM39" s="113">
        <f t="shared" si="30"/>
        <v>0</v>
      </c>
      <c r="BN39" s="118">
        <f t="shared" si="31"/>
        <v>4.1366253329685687</v>
      </c>
      <c r="BO39" s="117">
        <f t="shared" si="32"/>
        <v>0</v>
      </c>
      <c r="BP39" s="113">
        <f t="shared" si="33"/>
        <v>0</v>
      </c>
      <c r="BQ39" s="113">
        <f t="shared" si="34"/>
        <v>0</v>
      </c>
      <c r="BR39" s="118">
        <f t="shared" si="35"/>
        <v>4.1366253329685687</v>
      </c>
      <c r="BS39" s="117">
        <f t="shared" si="36"/>
        <v>0</v>
      </c>
      <c r="BT39" s="113">
        <f t="shared" si="37"/>
        <v>0</v>
      </c>
      <c r="BU39" s="113">
        <f t="shared" si="38"/>
        <v>0</v>
      </c>
      <c r="BV39" s="118">
        <f t="shared" si="61"/>
        <v>4.1366253329685687</v>
      </c>
      <c r="BW39" s="117">
        <f t="shared" si="39"/>
        <v>0</v>
      </c>
      <c r="BX39" s="113">
        <f t="shared" si="40"/>
        <v>0</v>
      </c>
      <c r="BY39" s="113">
        <f t="shared" si="41"/>
        <v>0</v>
      </c>
      <c r="BZ39" s="118">
        <f t="shared" si="42"/>
        <v>4.1366253329685687</v>
      </c>
      <c r="CA39" s="161"/>
      <c r="CB39"/>
      <c r="CC39" s="114">
        <f t="shared" si="62"/>
        <v>0</v>
      </c>
      <c r="CD39" s="114">
        <f t="shared" si="43"/>
        <v>0</v>
      </c>
      <c r="CE39" s="114">
        <f t="shared" si="44"/>
        <v>295.29379717129621</v>
      </c>
      <c r="CF39" s="114">
        <f t="shared" si="45"/>
        <v>3076.768221738721</v>
      </c>
      <c r="CG39" s="114"/>
      <c r="CH39" s="113">
        <v>4</v>
      </c>
      <c r="CI39" s="113">
        <v>17</v>
      </c>
      <c r="CJ39" s="113">
        <f t="shared" si="79"/>
        <v>18</v>
      </c>
      <c r="CK39" s="113">
        <f t="shared" si="79"/>
        <v>19</v>
      </c>
      <c r="CL39" s="113">
        <f t="shared" si="79"/>
        <v>20</v>
      </c>
      <c r="CM39" s="113"/>
      <c r="CN39" s="162"/>
      <c r="CO39" s="162"/>
      <c r="CP39">
        <f t="shared" si="63"/>
        <v>0</v>
      </c>
      <c r="CQ39" s="161"/>
      <c r="CR39">
        <f t="shared" si="47"/>
        <v>5</v>
      </c>
      <c r="CS39"/>
      <c r="CT39"/>
      <c r="CU39"/>
      <c r="CV39" s="161">
        <f t="shared" si="64"/>
        <v>0</v>
      </c>
      <c r="CW39" s="161">
        <f t="shared" si="65"/>
        <v>0</v>
      </c>
      <c r="CX39" s="161">
        <f t="shared" si="66"/>
        <v>0</v>
      </c>
      <c r="CY39" s="161">
        <f t="shared" si="67"/>
        <v>0</v>
      </c>
      <c r="CZ39" s="163">
        <f t="shared" si="48"/>
        <v>0</v>
      </c>
      <c r="DA39" s="161"/>
      <c r="DB39" s="161">
        <f t="shared" si="68"/>
        <v>0</v>
      </c>
      <c r="DC39" s="161">
        <f t="shared" si="69"/>
        <v>0</v>
      </c>
      <c r="DD39" s="161">
        <f t="shared" si="70"/>
        <v>0</v>
      </c>
      <c r="DE39" s="161"/>
      <c r="DF39" s="161">
        <f t="shared" si="71"/>
        <v>0</v>
      </c>
      <c r="DG39" s="161">
        <f t="shared" si="75"/>
        <v>0</v>
      </c>
      <c r="DH39" s="161"/>
    </row>
    <row r="40" spans="1:112" s="42" customFormat="1" ht="13.8" thickBot="1" x14ac:dyDescent="0.3">
      <c r="A40" s="315">
        <v>0</v>
      </c>
      <c r="B40" s="411"/>
      <c r="C40" s="411"/>
      <c r="D40" s="307">
        <v>0</v>
      </c>
      <c r="E40" s="309" t="s">
        <v>213</v>
      </c>
      <c r="F40" s="308" t="s">
        <v>546</v>
      </c>
      <c r="G40" s="310" t="s">
        <v>422</v>
      </c>
      <c r="H40" s="311">
        <v>3500</v>
      </c>
      <c r="I40" s="311">
        <v>30000</v>
      </c>
      <c r="J40" s="312">
        <v>800000</v>
      </c>
      <c r="K40" s="313">
        <f t="shared" si="73"/>
        <v>0</v>
      </c>
      <c r="L40" s="414"/>
      <c r="M40" s="314">
        <f t="shared" si="0"/>
        <v>0</v>
      </c>
      <c r="N40" s="139">
        <f t="shared" si="77"/>
        <v>0</v>
      </c>
      <c r="O40" s="133">
        <f t="shared" si="2"/>
        <v>0</v>
      </c>
      <c r="P40" s="80">
        <f t="shared" si="3"/>
        <v>0</v>
      </c>
      <c r="Q40" s="319">
        <f t="shared" si="76"/>
        <v>0</v>
      </c>
      <c r="R40" s="320">
        <f t="shared" si="78"/>
        <v>0</v>
      </c>
      <c r="S40" s="321">
        <f t="shared" si="50"/>
        <v>4.1366253329685687</v>
      </c>
      <c r="T40" s="136"/>
      <c r="U40" s="102">
        <f t="shared" si="51"/>
        <v>0</v>
      </c>
      <c r="V40" s="77">
        <f t="shared" si="5"/>
        <v>0</v>
      </c>
      <c r="W40" s="77">
        <f t="shared" si="74"/>
        <v>0</v>
      </c>
      <c r="X40" s="75">
        <f>'Project description'!$I$6</f>
        <v>1.79</v>
      </c>
      <c r="Y40" s="75">
        <f>VLOOKUP(E40,'Project description'!$H$21:$I$24,2,0)</f>
        <v>40000</v>
      </c>
      <c r="Z40" s="74">
        <f t="shared" si="6"/>
        <v>0</v>
      </c>
      <c r="AA40" s="76">
        <f t="shared" si="52"/>
        <v>0</v>
      </c>
      <c r="AB40" s="76">
        <f t="shared" si="7"/>
        <v>0</v>
      </c>
      <c r="AC40" s="76">
        <f t="shared" si="8"/>
        <v>0</v>
      </c>
      <c r="AD40" s="66">
        <f t="shared" si="9"/>
        <v>0</v>
      </c>
      <c r="AE40" s="67" t="str">
        <f t="shared" si="10"/>
        <v>AccelReached</v>
      </c>
      <c r="AF40" s="66">
        <f t="shared" si="11"/>
        <v>0</v>
      </c>
      <c r="AG40" s="60">
        <v>0</v>
      </c>
      <c r="AH40" s="61">
        <f t="shared" si="12"/>
        <v>0</v>
      </c>
      <c r="AI40" s="62">
        <f t="shared" si="13"/>
        <v>0</v>
      </c>
      <c r="AJ40" s="61">
        <f t="shared" si="53"/>
        <v>0</v>
      </c>
      <c r="AK40" s="61">
        <f t="shared" si="54"/>
        <v>0</v>
      </c>
      <c r="AL40" s="69" t="str">
        <f t="shared" si="14"/>
        <v>AccelLimited</v>
      </c>
      <c r="AM40" s="61">
        <f t="shared" si="15"/>
        <v>0</v>
      </c>
      <c r="AN40" s="71">
        <f t="shared" si="16"/>
        <v>0</v>
      </c>
      <c r="AO40" s="64">
        <f t="shared" si="17"/>
        <v>0</v>
      </c>
      <c r="AP40" s="72">
        <f t="shared" si="18"/>
        <v>0</v>
      </c>
      <c r="AQ40" s="79">
        <f t="shared" si="19"/>
        <v>0</v>
      </c>
      <c r="AR40" s="77">
        <f t="shared" si="20"/>
        <v>0</v>
      </c>
      <c r="AS40" s="138"/>
      <c r="AT40" s="115">
        <v>0</v>
      </c>
      <c r="AU40" s="113"/>
      <c r="AV40" s="113"/>
      <c r="AW40" s="118">
        <f t="shared" si="55"/>
        <v>4.1366253329685687</v>
      </c>
      <c r="AX40" s="117">
        <f t="shared" si="56"/>
        <v>0</v>
      </c>
      <c r="AY40" s="113">
        <f t="shared" si="57"/>
        <v>0</v>
      </c>
      <c r="AZ40" s="113">
        <f t="shared" si="21"/>
        <v>0</v>
      </c>
      <c r="BA40" s="118">
        <f t="shared" si="22"/>
        <v>4.1366253329685687</v>
      </c>
      <c r="BB40" s="114">
        <f t="shared" si="23"/>
        <v>0</v>
      </c>
      <c r="BC40" s="113">
        <f t="shared" si="58"/>
        <v>0</v>
      </c>
      <c r="BD40" s="113">
        <f t="shared" si="59"/>
        <v>0</v>
      </c>
      <c r="BE40" s="118">
        <f t="shared" si="60"/>
        <v>4.1366253329685687</v>
      </c>
      <c r="BF40" s="117">
        <f t="shared" si="24"/>
        <v>0</v>
      </c>
      <c r="BG40" s="113">
        <f t="shared" si="25"/>
        <v>0</v>
      </c>
      <c r="BH40" s="113">
        <f t="shared" si="26"/>
        <v>0</v>
      </c>
      <c r="BI40" s="118">
        <f t="shared" si="27"/>
        <v>4.1366253329685687</v>
      </c>
      <c r="BJ40" s="113"/>
      <c r="BK40" s="117">
        <f t="shared" si="28"/>
        <v>0</v>
      </c>
      <c r="BL40" s="113">
        <f t="shared" si="29"/>
        <v>0</v>
      </c>
      <c r="BM40" s="113">
        <f t="shared" si="30"/>
        <v>0</v>
      </c>
      <c r="BN40" s="118">
        <f t="shared" si="31"/>
        <v>4.1366253329685687</v>
      </c>
      <c r="BO40" s="117">
        <f t="shared" si="32"/>
        <v>0</v>
      </c>
      <c r="BP40" s="113">
        <f t="shared" si="33"/>
        <v>0</v>
      </c>
      <c r="BQ40" s="113">
        <f t="shared" si="34"/>
        <v>0</v>
      </c>
      <c r="BR40" s="118">
        <f t="shared" si="35"/>
        <v>4.1366253329685687</v>
      </c>
      <c r="BS40" s="117">
        <f t="shared" si="36"/>
        <v>0</v>
      </c>
      <c r="BT40" s="113">
        <f t="shared" si="37"/>
        <v>0</v>
      </c>
      <c r="BU40" s="113">
        <f t="shared" si="38"/>
        <v>0</v>
      </c>
      <c r="BV40" s="118">
        <f t="shared" si="61"/>
        <v>4.1366253329685687</v>
      </c>
      <c r="BW40" s="117">
        <f t="shared" si="39"/>
        <v>0</v>
      </c>
      <c r="BX40" s="113">
        <f t="shared" si="40"/>
        <v>0</v>
      </c>
      <c r="BY40" s="113">
        <f t="shared" si="41"/>
        <v>0</v>
      </c>
      <c r="BZ40" s="118">
        <f t="shared" si="42"/>
        <v>4.1366253329685687</v>
      </c>
      <c r="CA40" s="161"/>
      <c r="CB40"/>
      <c r="CC40" s="114">
        <f t="shared" si="62"/>
        <v>-37040.164067596379</v>
      </c>
      <c r="CD40" s="114">
        <f t="shared" si="43"/>
        <v>0.91688764222093411</v>
      </c>
      <c r="CE40" s="114">
        <f t="shared" si="44"/>
        <v>433.69880656340041</v>
      </c>
      <c r="CF40" s="114">
        <f t="shared" si="45"/>
        <v>2150.7641200488115</v>
      </c>
      <c r="CG40" s="114"/>
      <c r="CH40" s="113">
        <v>4</v>
      </c>
      <c r="CI40" s="113">
        <v>21</v>
      </c>
      <c r="CJ40" s="113">
        <f t="shared" si="79"/>
        <v>22</v>
      </c>
      <c r="CK40" s="113">
        <f t="shared" si="79"/>
        <v>23</v>
      </c>
      <c r="CL40" s="113">
        <f t="shared" si="79"/>
        <v>24</v>
      </c>
      <c r="CM40" s="113"/>
      <c r="CN40" s="162"/>
      <c r="CO40" s="162"/>
      <c r="CP40">
        <f t="shared" si="63"/>
        <v>0</v>
      </c>
      <c r="CQ40" s="161"/>
      <c r="CR40">
        <f t="shared" si="47"/>
        <v>5</v>
      </c>
      <c r="CS40"/>
      <c r="CT40"/>
      <c r="CU40"/>
      <c r="CV40" s="161">
        <f t="shared" si="64"/>
        <v>0</v>
      </c>
      <c r="CW40" s="161">
        <f t="shared" si="65"/>
        <v>0</v>
      </c>
      <c r="CX40" s="161">
        <f t="shared" si="66"/>
        <v>0</v>
      </c>
      <c r="CY40" s="161">
        <f t="shared" si="67"/>
        <v>0</v>
      </c>
      <c r="CZ40" s="163">
        <f t="shared" si="48"/>
        <v>0</v>
      </c>
      <c r="DA40" s="161"/>
      <c r="DB40" s="161">
        <f t="shared" si="68"/>
        <v>0</v>
      </c>
      <c r="DC40" s="161">
        <f t="shared" si="69"/>
        <v>0</v>
      </c>
      <c r="DD40" s="161">
        <f t="shared" si="70"/>
        <v>0</v>
      </c>
      <c r="DE40" s="161"/>
      <c r="DF40" s="161">
        <f t="shared" si="71"/>
        <v>0</v>
      </c>
      <c r="DG40" s="161">
        <f t="shared" si="75"/>
        <v>0</v>
      </c>
      <c r="DH40" s="161"/>
    </row>
    <row r="41" spans="1:112" s="42" customFormat="1" ht="13.8" thickBot="1" x14ac:dyDescent="0.3">
      <c r="A41" s="140">
        <v>0</v>
      </c>
      <c r="B41" s="410"/>
      <c r="C41" s="410"/>
      <c r="D41" s="41">
        <v>0</v>
      </c>
      <c r="E41" s="98" t="s">
        <v>213</v>
      </c>
      <c r="F41" s="171" t="s">
        <v>546</v>
      </c>
      <c r="G41" s="137" t="s">
        <v>422</v>
      </c>
      <c r="H41" s="132">
        <v>3500</v>
      </c>
      <c r="I41" s="132">
        <v>30000</v>
      </c>
      <c r="J41" s="148">
        <v>800000</v>
      </c>
      <c r="K41" s="151">
        <f t="shared" si="73"/>
        <v>0</v>
      </c>
      <c r="L41" s="413"/>
      <c r="M41" s="139">
        <f t="shared" si="0"/>
        <v>0</v>
      </c>
      <c r="N41" s="139">
        <f t="shared" si="77"/>
        <v>0</v>
      </c>
      <c r="O41" s="133">
        <f t="shared" si="2"/>
        <v>0</v>
      </c>
      <c r="P41" s="80">
        <f t="shared" si="3"/>
        <v>0</v>
      </c>
      <c r="Q41" s="322">
        <f t="shared" si="76"/>
        <v>0</v>
      </c>
      <c r="R41" s="323">
        <f t="shared" si="78"/>
        <v>0</v>
      </c>
      <c r="S41" s="324">
        <f t="shared" si="50"/>
        <v>4.1366253329685687</v>
      </c>
      <c r="T41" s="136"/>
      <c r="U41" s="102">
        <f t="shared" si="51"/>
        <v>0</v>
      </c>
      <c r="V41" s="77">
        <f t="shared" si="5"/>
        <v>0</v>
      </c>
      <c r="W41" s="77">
        <f t="shared" si="74"/>
        <v>0</v>
      </c>
      <c r="X41" s="75">
        <f>'Project description'!$I$6</f>
        <v>1.79</v>
      </c>
      <c r="Y41" s="75">
        <f>VLOOKUP(E41,'Project description'!$H$21:$I$24,2,0)</f>
        <v>40000</v>
      </c>
      <c r="Z41" s="74">
        <f t="shared" si="6"/>
        <v>0</v>
      </c>
      <c r="AA41" s="76">
        <f t="shared" si="52"/>
        <v>0</v>
      </c>
      <c r="AB41" s="76">
        <f t="shared" si="7"/>
        <v>0</v>
      </c>
      <c r="AC41" s="76">
        <f t="shared" si="8"/>
        <v>0</v>
      </c>
      <c r="AD41" s="66">
        <f t="shared" si="9"/>
        <v>0</v>
      </c>
      <c r="AE41" s="67" t="str">
        <f t="shared" si="10"/>
        <v>AccelReached</v>
      </c>
      <c r="AF41" s="66">
        <f t="shared" si="11"/>
        <v>0</v>
      </c>
      <c r="AG41" s="60">
        <v>0</v>
      </c>
      <c r="AH41" s="61">
        <f t="shared" si="12"/>
        <v>0</v>
      </c>
      <c r="AI41" s="62">
        <f t="shared" si="13"/>
        <v>0</v>
      </c>
      <c r="AJ41" s="61">
        <f t="shared" si="53"/>
        <v>0</v>
      </c>
      <c r="AK41" s="61">
        <f t="shared" si="54"/>
        <v>0</v>
      </c>
      <c r="AL41" s="69" t="str">
        <f t="shared" si="14"/>
        <v>AccelLimited</v>
      </c>
      <c r="AM41" s="61">
        <f t="shared" si="15"/>
        <v>0</v>
      </c>
      <c r="AN41" s="71">
        <f t="shared" si="16"/>
        <v>0</v>
      </c>
      <c r="AO41" s="64">
        <f t="shared" si="17"/>
        <v>0</v>
      </c>
      <c r="AP41" s="72">
        <f t="shared" si="18"/>
        <v>0</v>
      </c>
      <c r="AQ41" s="79">
        <f t="shared" si="19"/>
        <v>0</v>
      </c>
      <c r="AR41" s="77">
        <f t="shared" si="20"/>
        <v>0</v>
      </c>
      <c r="AS41" s="138"/>
      <c r="AT41" s="115">
        <v>0</v>
      </c>
      <c r="AU41" s="113"/>
      <c r="AV41" s="113"/>
      <c r="AW41" s="118">
        <f t="shared" si="55"/>
        <v>4.1366253329685687</v>
      </c>
      <c r="AX41" s="117">
        <f t="shared" si="56"/>
        <v>0</v>
      </c>
      <c r="AY41" s="113">
        <f t="shared" si="57"/>
        <v>0</v>
      </c>
      <c r="AZ41" s="113">
        <f t="shared" si="21"/>
        <v>0</v>
      </c>
      <c r="BA41" s="118">
        <f t="shared" si="22"/>
        <v>4.1366253329685687</v>
      </c>
      <c r="BB41" s="114">
        <f t="shared" si="23"/>
        <v>0</v>
      </c>
      <c r="BC41" s="113">
        <f t="shared" si="58"/>
        <v>0</v>
      </c>
      <c r="BD41" s="113">
        <f t="shared" si="59"/>
        <v>0</v>
      </c>
      <c r="BE41" s="118">
        <f t="shared" si="60"/>
        <v>4.1366253329685687</v>
      </c>
      <c r="BF41" s="117">
        <f t="shared" si="24"/>
        <v>0</v>
      </c>
      <c r="BG41" s="113">
        <f t="shared" si="25"/>
        <v>0</v>
      </c>
      <c r="BH41" s="113">
        <f t="shared" si="26"/>
        <v>0</v>
      </c>
      <c r="BI41" s="118">
        <f t="shared" si="27"/>
        <v>4.1366253329685687</v>
      </c>
      <c r="BJ41" s="113"/>
      <c r="BK41" s="117">
        <f t="shared" si="28"/>
        <v>0</v>
      </c>
      <c r="BL41" s="113">
        <f t="shared" si="29"/>
        <v>0</v>
      </c>
      <c r="BM41" s="113">
        <f t="shared" si="30"/>
        <v>0</v>
      </c>
      <c r="BN41" s="118">
        <f t="shared" si="31"/>
        <v>4.1366253329685687</v>
      </c>
      <c r="BO41" s="117">
        <f t="shared" si="32"/>
        <v>0</v>
      </c>
      <c r="BP41" s="113">
        <f t="shared" si="33"/>
        <v>0</v>
      </c>
      <c r="BQ41" s="113">
        <f t="shared" si="34"/>
        <v>0</v>
      </c>
      <c r="BR41" s="118">
        <f t="shared" si="35"/>
        <v>4.1366253329685687</v>
      </c>
      <c r="BS41" s="117">
        <f t="shared" si="36"/>
        <v>0</v>
      </c>
      <c r="BT41" s="113">
        <f t="shared" si="37"/>
        <v>0</v>
      </c>
      <c r="BU41" s="113">
        <f t="shared" si="38"/>
        <v>0</v>
      </c>
      <c r="BV41" s="118">
        <f t="shared" si="61"/>
        <v>4.1366253329685687</v>
      </c>
      <c r="BW41" s="117">
        <f t="shared" si="39"/>
        <v>0</v>
      </c>
      <c r="BX41" s="113">
        <f t="shared" si="40"/>
        <v>0</v>
      </c>
      <c r="BY41" s="113">
        <f t="shared" si="41"/>
        <v>0</v>
      </c>
      <c r="BZ41" s="118">
        <f t="shared" si="42"/>
        <v>4.1366253329685687</v>
      </c>
      <c r="CA41" s="161"/>
      <c r="CB41"/>
      <c r="CC41" s="114">
        <f t="shared" si="62"/>
        <v>-37040.164067596379</v>
      </c>
      <c r="CD41" s="114">
        <f t="shared" si="43"/>
        <v>0.96688764222093415</v>
      </c>
      <c r="CE41" s="114">
        <f t="shared" si="44"/>
        <v>484.56659830516816</v>
      </c>
      <c r="CF41" s="114">
        <f t="shared" si="45"/>
        <v>926.00410168990948</v>
      </c>
      <c r="CG41" s="114"/>
      <c r="CH41" s="113">
        <v>4</v>
      </c>
      <c r="CI41" s="113">
        <v>25</v>
      </c>
      <c r="CJ41" s="113">
        <f t="shared" si="79"/>
        <v>26</v>
      </c>
      <c r="CK41" s="113">
        <f t="shared" si="79"/>
        <v>27</v>
      </c>
      <c r="CL41" s="113">
        <f t="shared" si="79"/>
        <v>28</v>
      </c>
      <c r="CM41" s="113"/>
      <c r="CN41" s="162"/>
      <c r="CO41" s="162"/>
      <c r="CP41">
        <f t="shared" si="63"/>
        <v>0</v>
      </c>
      <c r="CQ41" s="161"/>
      <c r="CR41">
        <f t="shared" si="47"/>
        <v>5</v>
      </c>
      <c r="CS41"/>
      <c r="CT41"/>
      <c r="CU41"/>
      <c r="CV41" s="161">
        <f t="shared" si="64"/>
        <v>0</v>
      </c>
      <c r="CW41" s="161">
        <f t="shared" si="65"/>
        <v>0</v>
      </c>
      <c r="CX41" s="161">
        <f t="shared" si="66"/>
        <v>0</v>
      </c>
      <c r="CY41" s="161">
        <f t="shared" si="67"/>
        <v>0</v>
      </c>
      <c r="CZ41" s="163">
        <f t="shared" si="48"/>
        <v>0</v>
      </c>
      <c r="DA41" s="161"/>
      <c r="DB41" s="161">
        <f t="shared" si="68"/>
        <v>0</v>
      </c>
      <c r="DC41" s="161">
        <f t="shared" si="69"/>
        <v>0</v>
      </c>
      <c r="DD41" s="161">
        <f t="shared" si="70"/>
        <v>0</v>
      </c>
      <c r="DE41" s="161"/>
      <c r="DF41" s="161">
        <f t="shared" si="71"/>
        <v>0</v>
      </c>
      <c r="DG41" s="161">
        <f t="shared" si="75"/>
        <v>0</v>
      </c>
      <c r="DH41" s="161"/>
    </row>
    <row r="42" spans="1:112" s="42" customFormat="1" ht="13.8" thickBot="1" x14ac:dyDescent="0.3">
      <c r="A42" s="315">
        <v>0</v>
      </c>
      <c r="B42" s="411"/>
      <c r="C42" s="411"/>
      <c r="D42" s="307">
        <v>0</v>
      </c>
      <c r="E42" s="309" t="s">
        <v>213</v>
      </c>
      <c r="F42" s="308" t="s">
        <v>546</v>
      </c>
      <c r="G42" s="310" t="s">
        <v>422</v>
      </c>
      <c r="H42" s="311">
        <v>3500</v>
      </c>
      <c r="I42" s="311">
        <v>30000</v>
      </c>
      <c r="J42" s="312">
        <v>800000</v>
      </c>
      <c r="K42" s="313">
        <f t="shared" si="73"/>
        <v>0</v>
      </c>
      <c r="L42" s="414"/>
      <c r="M42" s="314">
        <f t="shared" si="0"/>
        <v>0</v>
      </c>
      <c r="N42" s="139">
        <f t="shared" si="77"/>
        <v>0</v>
      </c>
      <c r="O42" s="133">
        <f t="shared" si="2"/>
        <v>0</v>
      </c>
      <c r="P42" s="80">
        <f t="shared" si="3"/>
        <v>0</v>
      </c>
      <c r="Q42" s="319">
        <f t="shared" si="76"/>
        <v>0</v>
      </c>
      <c r="R42" s="320">
        <f t="shared" si="78"/>
        <v>0</v>
      </c>
      <c r="S42" s="321">
        <f t="shared" si="50"/>
        <v>4.1366253329685687</v>
      </c>
      <c r="T42" s="136"/>
      <c r="U42" s="102">
        <f t="shared" si="51"/>
        <v>0</v>
      </c>
      <c r="V42" s="77">
        <f t="shared" si="5"/>
        <v>0</v>
      </c>
      <c r="W42" s="77">
        <f t="shared" si="74"/>
        <v>0</v>
      </c>
      <c r="X42" s="75">
        <f>'Project description'!$I$6</f>
        <v>1.79</v>
      </c>
      <c r="Y42" s="75">
        <f>VLOOKUP(E42,'Project description'!$H$21:$I$24,2,0)</f>
        <v>40000</v>
      </c>
      <c r="Z42" s="74">
        <f t="shared" si="6"/>
        <v>0</v>
      </c>
      <c r="AA42" s="76">
        <f t="shared" si="52"/>
        <v>0</v>
      </c>
      <c r="AB42" s="76">
        <f t="shared" si="7"/>
        <v>0</v>
      </c>
      <c r="AC42" s="76">
        <f t="shared" si="8"/>
        <v>0</v>
      </c>
      <c r="AD42" s="66">
        <f t="shared" si="9"/>
        <v>0</v>
      </c>
      <c r="AE42" s="67" t="str">
        <f t="shared" si="10"/>
        <v>AccelReached</v>
      </c>
      <c r="AF42" s="66">
        <f t="shared" si="11"/>
        <v>0</v>
      </c>
      <c r="AG42" s="60">
        <v>0</v>
      </c>
      <c r="AH42" s="61">
        <f t="shared" si="12"/>
        <v>0</v>
      </c>
      <c r="AI42" s="62">
        <f t="shared" si="13"/>
        <v>0</v>
      </c>
      <c r="AJ42" s="61">
        <f t="shared" si="53"/>
        <v>0</v>
      </c>
      <c r="AK42" s="61">
        <f t="shared" si="54"/>
        <v>0</v>
      </c>
      <c r="AL42" s="69" t="str">
        <f t="shared" si="14"/>
        <v>AccelLimited</v>
      </c>
      <c r="AM42" s="61">
        <f t="shared" si="15"/>
        <v>0</v>
      </c>
      <c r="AN42" s="71">
        <f t="shared" si="16"/>
        <v>0</v>
      </c>
      <c r="AO42" s="64">
        <f t="shared" si="17"/>
        <v>0</v>
      </c>
      <c r="AP42" s="72">
        <f t="shared" si="18"/>
        <v>0</v>
      </c>
      <c r="AQ42" s="79">
        <f t="shared" si="19"/>
        <v>0</v>
      </c>
      <c r="AR42" s="77">
        <f t="shared" si="20"/>
        <v>0</v>
      </c>
      <c r="AS42" s="138"/>
      <c r="AT42" s="115">
        <v>0</v>
      </c>
      <c r="AU42" s="113"/>
      <c r="AV42" s="113"/>
      <c r="AW42" s="118">
        <f t="shared" si="55"/>
        <v>4.1366253329685687</v>
      </c>
      <c r="AX42" s="117">
        <f t="shared" si="56"/>
        <v>0</v>
      </c>
      <c r="AY42" s="113">
        <f t="shared" si="57"/>
        <v>0</v>
      </c>
      <c r="AZ42" s="113">
        <f t="shared" si="21"/>
        <v>0</v>
      </c>
      <c r="BA42" s="118">
        <f t="shared" si="22"/>
        <v>4.1366253329685687</v>
      </c>
      <c r="BB42" s="114">
        <f t="shared" si="23"/>
        <v>0</v>
      </c>
      <c r="BC42" s="113">
        <f t="shared" si="58"/>
        <v>0</v>
      </c>
      <c r="BD42" s="113">
        <f t="shared" si="59"/>
        <v>0</v>
      </c>
      <c r="BE42" s="118">
        <f t="shared" si="60"/>
        <v>4.1366253329685687</v>
      </c>
      <c r="BF42" s="117">
        <f t="shared" si="24"/>
        <v>0</v>
      </c>
      <c r="BG42" s="113">
        <f t="shared" si="25"/>
        <v>0</v>
      </c>
      <c r="BH42" s="113">
        <f t="shared" si="26"/>
        <v>0</v>
      </c>
      <c r="BI42" s="118">
        <f t="shared" si="27"/>
        <v>4.1366253329685687</v>
      </c>
      <c r="BJ42" s="113"/>
      <c r="BK42" s="117">
        <f t="shared" si="28"/>
        <v>0</v>
      </c>
      <c r="BL42" s="113">
        <f t="shared" si="29"/>
        <v>0</v>
      </c>
      <c r="BM42" s="113">
        <f t="shared" si="30"/>
        <v>0</v>
      </c>
      <c r="BN42" s="118">
        <f t="shared" si="31"/>
        <v>4.1366253329685687</v>
      </c>
      <c r="BO42" s="117">
        <f t="shared" si="32"/>
        <v>0</v>
      </c>
      <c r="BP42" s="113">
        <f t="shared" si="33"/>
        <v>0</v>
      </c>
      <c r="BQ42" s="113">
        <f t="shared" si="34"/>
        <v>0</v>
      </c>
      <c r="BR42" s="118">
        <f t="shared" si="35"/>
        <v>4.1366253329685687</v>
      </c>
      <c r="BS42" s="117">
        <f t="shared" si="36"/>
        <v>0</v>
      </c>
      <c r="BT42" s="113">
        <f t="shared" si="37"/>
        <v>0</v>
      </c>
      <c r="BU42" s="113">
        <f t="shared" si="38"/>
        <v>0</v>
      </c>
      <c r="BV42" s="118">
        <f t="shared" si="61"/>
        <v>4.1366253329685687</v>
      </c>
      <c r="BW42" s="117">
        <f t="shared" si="39"/>
        <v>0</v>
      </c>
      <c r="BX42" s="113">
        <f t="shared" si="40"/>
        <v>0</v>
      </c>
      <c r="BY42" s="113">
        <f t="shared" si="41"/>
        <v>0</v>
      </c>
      <c r="BZ42" s="118">
        <f t="shared" si="42"/>
        <v>4.1366253329685687</v>
      </c>
      <c r="CA42" s="161"/>
      <c r="CB42"/>
      <c r="CC42" s="114">
        <f t="shared" si="62"/>
        <v>0</v>
      </c>
      <c r="CD42" s="114">
        <f t="shared" si="43"/>
        <v>0.99995337098292825</v>
      </c>
      <c r="CE42" s="114">
        <f t="shared" si="44"/>
        <v>499.99999999999994</v>
      </c>
      <c r="CF42" s="114">
        <f t="shared" si="45"/>
        <v>0</v>
      </c>
      <c r="CG42" s="114"/>
      <c r="CH42" s="113">
        <v>4</v>
      </c>
      <c r="CI42" s="113">
        <v>29</v>
      </c>
      <c r="CJ42" s="113">
        <f t="shared" si="79"/>
        <v>30</v>
      </c>
      <c r="CK42" s="113">
        <f t="shared" si="79"/>
        <v>31</v>
      </c>
      <c r="CL42" s="113">
        <f t="shared" si="79"/>
        <v>32</v>
      </c>
      <c r="CM42" s="113"/>
      <c r="CN42" s="162"/>
      <c r="CO42" s="162"/>
      <c r="CP42">
        <f t="shared" si="63"/>
        <v>0</v>
      </c>
      <c r="CQ42" s="161"/>
      <c r="CR42">
        <f t="shared" si="47"/>
        <v>5</v>
      </c>
      <c r="CS42"/>
      <c r="CT42"/>
      <c r="CU42"/>
      <c r="CV42" s="161">
        <f t="shared" si="64"/>
        <v>0</v>
      </c>
      <c r="CW42" s="161">
        <f t="shared" si="65"/>
        <v>0</v>
      </c>
      <c r="CX42" s="161">
        <f t="shared" si="66"/>
        <v>0</v>
      </c>
      <c r="CY42" s="161">
        <f t="shared" si="67"/>
        <v>0</v>
      </c>
      <c r="CZ42" s="163">
        <f t="shared" si="48"/>
        <v>0</v>
      </c>
      <c r="DA42" s="161"/>
      <c r="DB42" s="161">
        <f t="shared" si="68"/>
        <v>0</v>
      </c>
      <c r="DC42" s="161">
        <f t="shared" si="69"/>
        <v>0</v>
      </c>
      <c r="DD42" s="161">
        <f t="shared" si="70"/>
        <v>0</v>
      </c>
      <c r="DE42" s="161"/>
      <c r="DF42" s="161">
        <f t="shared" si="71"/>
        <v>0</v>
      </c>
      <c r="DG42" s="161">
        <f t="shared" si="75"/>
        <v>0</v>
      </c>
      <c r="DH42" s="161"/>
    </row>
    <row r="43" spans="1:112" s="42" customFormat="1" ht="13.8" thickBot="1" x14ac:dyDescent="0.3">
      <c r="A43" s="140">
        <v>0</v>
      </c>
      <c r="B43" s="410"/>
      <c r="C43" s="410"/>
      <c r="D43" s="41">
        <v>0</v>
      </c>
      <c r="E43" s="98" t="s">
        <v>213</v>
      </c>
      <c r="F43" s="171" t="s">
        <v>546</v>
      </c>
      <c r="G43" s="137" t="s">
        <v>422</v>
      </c>
      <c r="H43" s="132">
        <v>3500</v>
      </c>
      <c r="I43" s="132">
        <v>30000</v>
      </c>
      <c r="J43" s="148">
        <v>800000</v>
      </c>
      <c r="K43" s="151">
        <f t="shared" si="73"/>
        <v>0</v>
      </c>
      <c r="L43" s="413"/>
      <c r="M43" s="139">
        <f t="shared" ref="M43:M74" si="80">IF(AB43&lt;=0,0,IF(E43="Straight",N43*AG$3,IF(E43="180° Curve",N43*AG$4,IF(E43="45° Curve",N43*AG$5,IF(E43="22.5° Curve",N43*AG$6)))))</f>
        <v>0</v>
      </c>
      <c r="N43" s="139">
        <f t="shared" si="77"/>
        <v>0</v>
      </c>
      <c r="O43" s="133">
        <f t="shared" si="2"/>
        <v>0</v>
      </c>
      <c r="P43" s="80">
        <f t="shared" ref="P43:P74" si="81">IF((N43-$F$6)&gt;0,(N43-$F$6)/($F$5-$F$6),0)</f>
        <v>0</v>
      </c>
      <c r="Q43" s="322">
        <f t="shared" si="76"/>
        <v>0</v>
      </c>
      <c r="R43" s="323">
        <f t="shared" si="78"/>
        <v>0</v>
      </c>
      <c r="S43" s="324">
        <f t="shared" si="50"/>
        <v>4.1366253329685687</v>
      </c>
      <c r="T43" s="136"/>
      <c r="U43" s="102">
        <f t="shared" si="51"/>
        <v>0</v>
      </c>
      <c r="V43" s="77">
        <f t="shared" ref="V43:V74" si="82">IF(D43&gt;0,IF((4/D43)*U43&lt;Y43,(4/D43)*U43,Y43),0)</f>
        <v>0</v>
      </c>
      <c r="W43" s="77">
        <f t="shared" si="74"/>
        <v>0</v>
      </c>
      <c r="X43" s="75">
        <f>'Project description'!$I$6</f>
        <v>1.79</v>
      </c>
      <c r="Y43" s="75">
        <f>VLOOKUP(E43,'Project description'!$H$21:$I$24,2,0)</f>
        <v>40000</v>
      </c>
      <c r="Z43" s="74">
        <f t="shared" ref="Z43:Z74" si="83">A43</f>
        <v>0</v>
      </c>
      <c r="AA43" s="76">
        <f t="shared" si="52"/>
        <v>0</v>
      </c>
      <c r="AB43" s="76">
        <f t="shared" ref="AB43:AB74" si="84">IF($G43="Best Fit",V43,I43)</f>
        <v>0</v>
      </c>
      <c r="AC43" s="76">
        <f t="shared" ref="AC43:AC74" si="85">IF($G43="Best Fit",W43,J43)</f>
        <v>0</v>
      </c>
      <c r="AD43" s="66">
        <f t="shared" ref="AD43:AD74" si="86">IF(AC43 &lt;&gt; 0,POWER(A43/(2*AC43),1/3),0)</f>
        <v>0</v>
      </c>
      <c r="AE43" s="67" t="str">
        <f t="shared" si="10"/>
        <v>AccelReached</v>
      </c>
      <c r="AF43" s="66">
        <f t="shared" si="11"/>
        <v>0</v>
      </c>
      <c r="AG43" s="60">
        <v>0</v>
      </c>
      <c r="AH43" s="61">
        <f t="shared" si="12"/>
        <v>0</v>
      </c>
      <c r="AI43" s="62">
        <f t="shared" si="13"/>
        <v>0</v>
      </c>
      <c r="AJ43" s="61">
        <f t="shared" si="53"/>
        <v>0</v>
      </c>
      <c r="AK43" s="61">
        <f t="shared" si="54"/>
        <v>0</v>
      </c>
      <c r="AL43" s="69" t="str">
        <f t="shared" ref="AL43:AL74" si="87">IF(AK43&gt;0,"VelocityReached","AccelLimited")</f>
        <v>AccelLimited</v>
      </c>
      <c r="AM43" s="61">
        <f t="shared" ref="AM43:AM74" si="88">IF(AND(AL43="AccelLimited",AE43="AccelReached",AB43&lt;&gt;0),-1.5*AH43+SQRT(AH43*AH43/4+A43/AB43),0)</f>
        <v>0</v>
      </c>
      <c r="AN43" s="71">
        <f t="shared" ref="AN43:AN74" si="89">IF(AH43&lt;&gt;0,AH43,IF(AF43&lt;&gt;0,AF43,AD43))</f>
        <v>0</v>
      </c>
      <c r="AO43" s="64">
        <f t="shared" ref="AO43:AO74" si="90">IF(AL43="AccelLimited",AM43,AJ43)</f>
        <v>0</v>
      </c>
      <c r="AP43" s="72">
        <f t="shared" ref="AP43:AP74" si="91">IF(AK43&gt;0,AK43,IF(AG43&gt;0,AG43,0))</f>
        <v>0</v>
      </c>
      <c r="AQ43" s="79">
        <f t="shared" ref="AQ43:AQ74" si="92">AN43*AN43*AC43+AO43*AB43</f>
        <v>0</v>
      </c>
      <c r="AR43" s="77">
        <f t="shared" ref="AR43:AR74" si="93">IF(OR(AM43&gt;0,AK43&gt;0),AB43,AN43*AC43)</f>
        <v>0</v>
      </c>
      <c r="AS43" s="138"/>
      <c r="AT43" s="115">
        <v>0</v>
      </c>
      <c r="AU43" s="113"/>
      <c r="AV43" s="113"/>
      <c r="AW43" s="118">
        <f t="shared" si="55"/>
        <v>4.1366253329685687</v>
      </c>
      <c r="AX43" s="117">
        <f t="shared" si="56"/>
        <v>0</v>
      </c>
      <c r="AY43" s="113">
        <f t="shared" si="57"/>
        <v>0</v>
      </c>
      <c r="AZ43" s="113">
        <f t="shared" ref="AZ43:AZ74" si="94">AC43*AN43</f>
        <v>0</v>
      </c>
      <c r="BA43" s="118">
        <f t="shared" si="22"/>
        <v>4.1366253329685687</v>
      </c>
      <c r="BB43" s="114">
        <f t="shared" si="23"/>
        <v>0</v>
      </c>
      <c r="BC43" s="113">
        <f t="shared" si="58"/>
        <v>0</v>
      </c>
      <c r="BD43" s="113">
        <f t="shared" si="59"/>
        <v>0</v>
      </c>
      <c r="BE43" s="118">
        <f t="shared" si="60"/>
        <v>4.1366253329685687</v>
      </c>
      <c r="BF43" s="117">
        <f t="shared" ref="BF43:BF74" si="95">BB43+BC43*AN43+0.5*BD43*AN43*AN43-1/6*AC43*AN43*AN43*AN43</f>
        <v>0</v>
      </c>
      <c r="BG43" s="113">
        <f t="shared" ref="BG43:BG74" si="96">BC43+BD43*AN43-0.5*AC43*AN43*AN43</f>
        <v>0</v>
      </c>
      <c r="BH43" s="113">
        <f t="shared" ref="BH43:BH74" si="97">BD43-AC43*AN43</f>
        <v>0</v>
      </c>
      <c r="BI43" s="118">
        <f t="shared" si="27"/>
        <v>4.1366253329685687</v>
      </c>
      <c r="BJ43" s="113"/>
      <c r="BK43" s="117">
        <f t="shared" ref="BK43:BK74" si="98">BF43+AP43*AA43</f>
        <v>0</v>
      </c>
      <c r="BL43" s="113">
        <f t="shared" ref="BL43:BL74" si="99">BG43</f>
        <v>0</v>
      </c>
      <c r="BM43" s="113">
        <f t="shared" ref="BM43:BM74" si="100">BH43</f>
        <v>0</v>
      </c>
      <c r="BN43" s="118">
        <f t="shared" si="31"/>
        <v>4.1366253329685687</v>
      </c>
      <c r="BO43" s="117">
        <f t="shared" ref="BO43:BO74" si="101">BK43+BL43*AN43-0.5*BM43*AN43*AN43-1/6*AC43*AN43*AN43*AN43</f>
        <v>0</v>
      </c>
      <c r="BP43" s="113">
        <f t="shared" ref="BP43:BP74" si="102">BL43+BM43*AN43-0.5*AC43*AN43*AN43</f>
        <v>0</v>
      </c>
      <c r="BQ43" s="113">
        <f t="shared" ref="BQ43:BQ74" si="103">BM43-AC43*AN43</f>
        <v>0</v>
      </c>
      <c r="BR43" s="118">
        <f t="shared" si="35"/>
        <v>4.1366253329685687</v>
      </c>
      <c r="BS43" s="117">
        <f t="shared" si="36"/>
        <v>0</v>
      </c>
      <c r="BT43" s="113">
        <f t="shared" si="37"/>
        <v>0</v>
      </c>
      <c r="BU43" s="113">
        <f t="shared" si="38"/>
        <v>0</v>
      </c>
      <c r="BV43" s="118">
        <f t="shared" si="61"/>
        <v>4.1366253329685687</v>
      </c>
      <c r="BW43" s="117">
        <f t="shared" ref="BW43:BW74" si="104">BS43+BT43*AN43+0.5*BU43*AN43*AN43+1/6*AC43*AN43*AN43*AN43</f>
        <v>0</v>
      </c>
      <c r="BX43" s="113">
        <f t="shared" ref="BX43:BX74" si="105">BT43+BU43*AN43+0.5*AC43*AN43*AN43</f>
        <v>0</v>
      </c>
      <c r="BY43" s="113">
        <f t="shared" ref="BY43:BY74" si="106">BU43+AC43*AN43</f>
        <v>0</v>
      </c>
      <c r="BZ43" s="118">
        <f t="shared" si="42"/>
        <v>4.1366253329685687</v>
      </c>
      <c r="CA43" s="161"/>
      <c r="CB43"/>
      <c r="CC43" s="114">
        <f t="shared" si="62"/>
        <v>1.0499533709829281</v>
      </c>
      <c r="CD43" s="114">
        <f t="shared" ref="CD43:CD74" si="107">INDEX($AT$11:$BZ$120,$CH43,CI43)</f>
        <v>0</v>
      </c>
      <c r="CE43" s="114">
        <f t="shared" ref="CE43:CE74" si="108">INDEX($AT$11:$BZ$120,$CH43,CJ43)</f>
        <v>0</v>
      </c>
      <c r="CF43" s="114">
        <f t="shared" ref="CF43:CF74" si="109">INDEX($AT$11:$BZ$120,$CH43,CK43)</f>
        <v>0</v>
      </c>
      <c r="CG43" s="114"/>
      <c r="CH43" s="113">
        <v>5</v>
      </c>
      <c r="CI43" s="113">
        <v>1</v>
      </c>
      <c r="CJ43" s="113">
        <f t="shared" si="79"/>
        <v>2</v>
      </c>
      <c r="CK43" s="113">
        <f t="shared" si="79"/>
        <v>3</v>
      </c>
      <c r="CL43" s="113">
        <f t="shared" si="79"/>
        <v>4</v>
      </c>
      <c r="CM43" s="113"/>
      <c r="CN43" s="162"/>
      <c r="CO43" s="162"/>
      <c r="CP43">
        <f t="shared" si="63"/>
        <v>0</v>
      </c>
      <c r="CQ43" s="161"/>
      <c r="CR43">
        <f t="shared" si="47"/>
        <v>5</v>
      </c>
      <c r="CS43"/>
      <c r="CT43"/>
      <c r="CU43"/>
      <c r="CV43" s="161">
        <f t="shared" si="64"/>
        <v>0</v>
      </c>
      <c r="CW43" s="161">
        <f t="shared" si="65"/>
        <v>0</v>
      </c>
      <c r="CX43" s="161">
        <f t="shared" si="66"/>
        <v>0</v>
      </c>
      <c r="CY43" s="161">
        <f t="shared" si="67"/>
        <v>0</v>
      </c>
      <c r="CZ43" s="163">
        <f t="shared" si="48"/>
        <v>0</v>
      </c>
      <c r="DA43" s="161"/>
      <c r="DB43" s="161">
        <f t="shared" si="68"/>
        <v>0</v>
      </c>
      <c r="DC43" s="161">
        <f t="shared" si="69"/>
        <v>0</v>
      </c>
      <c r="DD43" s="161">
        <f t="shared" si="70"/>
        <v>0</v>
      </c>
      <c r="DE43" s="161"/>
      <c r="DF43" s="161">
        <f t="shared" si="71"/>
        <v>0</v>
      </c>
      <c r="DG43" s="161">
        <f t="shared" si="75"/>
        <v>0</v>
      </c>
      <c r="DH43" s="161"/>
    </row>
    <row r="44" spans="1:112" s="42" customFormat="1" ht="13.8" thickBot="1" x14ac:dyDescent="0.3">
      <c r="A44" s="315">
        <v>0</v>
      </c>
      <c r="B44" s="411"/>
      <c r="C44" s="411"/>
      <c r="D44" s="307">
        <v>0</v>
      </c>
      <c r="E44" s="309" t="s">
        <v>213</v>
      </c>
      <c r="F44" s="308" t="s">
        <v>546</v>
      </c>
      <c r="G44" s="310" t="s">
        <v>422</v>
      </c>
      <c r="H44" s="311">
        <v>3500</v>
      </c>
      <c r="I44" s="311">
        <v>30000</v>
      </c>
      <c r="J44" s="312">
        <v>800000</v>
      </c>
      <c r="K44" s="313">
        <f t="shared" si="73"/>
        <v>0</v>
      </c>
      <c r="L44" s="414"/>
      <c r="M44" s="314">
        <f t="shared" si="80"/>
        <v>0</v>
      </c>
      <c r="N44" s="139">
        <f t="shared" si="77"/>
        <v>0</v>
      </c>
      <c r="O44" s="133">
        <f t="shared" si="2"/>
        <v>0</v>
      </c>
      <c r="P44" s="80">
        <f t="shared" si="81"/>
        <v>0</v>
      </c>
      <c r="Q44" s="319">
        <f t="shared" si="76"/>
        <v>0</v>
      </c>
      <c r="R44" s="320">
        <f t="shared" si="78"/>
        <v>0</v>
      </c>
      <c r="S44" s="321">
        <f t="shared" ref="S44:S75" si="110">S43+K44</f>
        <v>4.1366253329685687</v>
      </c>
      <c r="T44" s="136"/>
      <c r="U44" s="102">
        <f t="shared" ref="U44:U75" si="111">IF(D44&gt;0,IF((4/D44)*(A44/2)&lt;4000,(4/D44)*(A44/2),4000),0)</f>
        <v>0</v>
      </c>
      <c r="V44" s="77">
        <f t="shared" si="82"/>
        <v>0</v>
      </c>
      <c r="W44" s="77">
        <f t="shared" si="74"/>
        <v>0</v>
      </c>
      <c r="X44" s="75">
        <f>'Project description'!$I$6</f>
        <v>1.79</v>
      </c>
      <c r="Y44" s="75">
        <f>VLOOKUP(E44,'Project description'!$H$21:$I$24,2,0)</f>
        <v>40000</v>
      </c>
      <c r="Z44" s="74">
        <f t="shared" si="83"/>
        <v>0</v>
      </c>
      <c r="AA44" s="76">
        <f t="shared" si="52"/>
        <v>0</v>
      </c>
      <c r="AB44" s="76">
        <f t="shared" si="84"/>
        <v>0</v>
      </c>
      <c r="AC44" s="76">
        <f t="shared" si="85"/>
        <v>0</v>
      </c>
      <c r="AD44" s="66">
        <f t="shared" si="86"/>
        <v>0</v>
      </c>
      <c r="AE44" s="67" t="str">
        <f t="shared" si="10"/>
        <v>AccelReached</v>
      </c>
      <c r="AF44" s="66">
        <f t="shared" si="11"/>
        <v>0</v>
      </c>
      <c r="AG44" s="60">
        <v>0</v>
      </c>
      <c r="AH44" s="61">
        <f t="shared" si="12"/>
        <v>0</v>
      </c>
      <c r="AI44" s="62">
        <f t="shared" si="13"/>
        <v>0</v>
      </c>
      <c r="AJ44" s="61">
        <f t="shared" si="53"/>
        <v>0</v>
      </c>
      <c r="AK44" s="61">
        <f t="shared" ref="AK44:AK75" si="112">IF(AND(AE44="AccelReached", AA44&lt;&gt;0),(A44-(AH44*AI44*4+AJ44*AI44*2+AB44*AJ44*AH44*2 +AJ44*AJ44*AB44))/AA44,0)</f>
        <v>0</v>
      </c>
      <c r="AL44" s="69" t="str">
        <f t="shared" si="87"/>
        <v>AccelLimited</v>
      </c>
      <c r="AM44" s="61">
        <f t="shared" si="88"/>
        <v>0</v>
      </c>
      <c r="AN44" s="71">
        <f t="shared" si="89"/>
        <v>0</v>
      </c>
      <c r="AO44" s="64">
        <f t="shared" si="90"/>
        <v>0</v>
      </c>
      <c r="AP44" s="72">
        <f t="shared" si="91"/>
        <v>0</v>
      </c>
      <c r="AQ44" s="79">
        <f t="shared" si="92"/>
        <v>0</v>
      </c>
      <c r="AR44" s="77">
        <f t="shared" si="93"/>
        <v>0</v>
      </c>
      <c r="AS44" s="138"/>
      <c r="AT44" s="115">
        <v>0</v>
      </c>
      <c r="AU44" s="113"/>
      <c r="AV44" s="113"/>
      <c r="AW44" s="118">
        <f t="shared" ref="AW44:AW75" si="113">S43</f>
        <v>4.1366253329685687</v>
      </c>
      <c r="AX44" s="117">
        <f t="shared" ref="AX44:AX75" si="114">1/6*AC44*AN44*AN44*AN44+AT44</f>
        <v>0</v>
      </c>
      <c r="AY44" s="113">
        <f t="shared" ref="AY44:AY75" si="115">0.5*AC44*AN44*AN44</f>
        <v>0</v>
      </c>
      <c r="AZ44" s="113">
        <f t="shared" si="94"/>
        <v>0</v>
      </c>
      <c r="BA44" s="118">
        <f t="shared" si="22"/>
        <v>4.1366253329685687</v>
      </c>
      <c r="BB44" s="114">
        <f t="shared" si="23"/>
        <v>0</v>
      </c>
      <c r="BC44" s="113">
        <f t="shared" si="58"/>
        <v>0</v>
      </c>
      <c r="BD44" s="113">
        <f t="shared" si="59"/>
        <v>0</v>
      </c>
      <c r="BE44" s="118">
        <f t="shared" si="60"/>
        <v>4.1366253329685687</v>
      </c>
      <c r="BF44" s="117">
        <f t="shared" si="95"/>
        <v>0</v>
      </c>
      <c r="BG44" s="113">
        <f t="shared" si="96"/>
        <v>0</v>
      </c>
      <c r="BH44" s="113">
        <f t="shared" si="97"/>
        <v>0</v>
      </c>
      <c r="BI44" s="118">
        <f t="shared" si="27"/>
        <v>4.1366253329685687</v>
      </c>
      <c r="BJ44" s="113"/>
      <c r="BK44" s="117">
        <f t="shared" si="98"/>
        <v>0</v>
      </c>
      <c r="BL44" s="113">
        <f t="shared" si="99"/>
        <v>0</v>
      </c>
      <c r="BM44" s="113">
        <f t="shared" si="100"/>
        <v>0</v>
      </c>
      <c r="BN44" s="118">
        <f t="shared" si="31"/>
        <v>4.1366253329685687</v>
      </c>
      <c r="BO44" s="117">
        <f t="shared" si="101"/>
        <v>0</v>
      </c>
      <c r="BP44" s="113">
        <f t="shared" si="102"/>
        <v>0</v>
      </c>
      <c r="BQ44" s="113">
        <f t="shared" si="103"/>
        <v>0</v>
      </c>
      <c r="BR44" s="118">
        <f t="shared" si="35"/>
        <v>4.1366253329685687</v>
      </c>
      <c r="BS44" s="117">
        <f t="shared" si="36"/>
        <v>0</v>
      </c>
      <c r="BT44" s="113">
        <f t="shared" si="37"/>
        <v>0</v>
      </c>
      <c r="BU44" s="113">
        <f t="shared" si="38"/>
        <v>0</v>
      </c>
      <c r="BV44" s="118">
        <f t="shared" si="61"/>
        <v>4.1366253329685687</v>
      </c>
      <c r="BW44" s="117">
        <f t="shared" si="104"/>
        <v>0</v>
      </c>
      <c r="BX44" s="113">
        <f t="shared" si="105"/>
        <v>0</v>
      </c>
      <c r="BY44" s="113">
        <f t="shared" si="106"/>
        <v>0</v>
      </c>
      <c r="BZ44" s="118">
        <f t="shared" si="42"/>
        <v>4.1366253329685687</v>
      </c>
      <c r="CA44" s="161"/>
      <c r="CB44"/>
      <c r="CC44" s="114">
        <f t="shared" si="62"/>
        <v>1.0999533709829281</v>
      </c>
      <c r="CD44" s="114">
        <f t="shared" si="107"/>
        <v>5.606725146198829</v>
      </c>
      <c r="CE44" s="114">
        <f t="shared" si="108"/>
        <v>336.40350877192981</v>
      </c>
      <c r="CF44" s="114">
        <f t="shared" si="109"/>
        <v>13456.140350877193</v>
      </c>
      <c r="CG44" s="114"/>
      <c r="CH44" s="113">
        <v>5</v>
      </c>
      <c r="CI44" s="113">
        <v>5</v>
      </c>
      <c r="CJ44" s="113">
        <f t="shared" si="79"/>
        <v>6</v>
      </c>
      <c r="CK44" s="113">
        <f t="shared" si="79"/>
        <v>7</v>
      </c>
      <c r="CL44" s="113">
        <f t="shared" si="79"/>
        <v>8</v>
      </c>
      <c r="CM44" s="113"/>
      <c r="CN44" s="162"/>
      <c r="CO44" s="162"/>
      <c r="CP44">
        <f t="shared" ref="CP44:CP49" si="116">CV44*CW44*$F$4</f>
        <v>0</v>
      </c>
      <c r="CQ44" s="161"/>
      <c r="CR44">
        <f t="shared" si="47"/>
        <v>5</v>
      </c>
      <c r="CS44"/>
      <c r="CT44"/>
      <c r="CU44"/>
      <c r="CV44" s="161">
        <f t="shared" si="64"/>
        <v>0</v>
      </c>
      <c r="CW44" s="161">
        <f t="shared" si="65"/>
        <v>0</v>
      </c>
      <c r="CX44" s="161">
        <f t="shared" si="66"/>
        <v>0</v>
      </c>
      <c r="CY44" s="161">
        <f t="shared" si="67"/>
        <v>0</v>
      </c>
      <c r="CZ44" s="163">
        <f t="shared" si="48"/>
        <v>0</v>
      </c>
      <c r="DA44" s="161"/>
      <c r="DB44" s="161">
        <f t="shared" si="68"/>
        <v>0</v>
      </c>
      <c r="DC44" s="161">
        <f t="shared" si="69"/>
        <v>0</v>
      </c>
      <c r="DD44" s="161">
        <f t="shared" si="70"/>
        <v>0</v>
      </c>
      <c r="DE44" s="161"/>
      <c r="DF44" s="161">
        <f t="shared" si="71"/>
        <v>0</v>
      </c>
      <c r="DG44" s="161">
        <f t="shared" si="75"/>
        <v>0</v>
      </c>
      <c r="DH44" s="161"/>
    </row>
    <row r="45" spans="1:112" s="42" customFormat="1" ht="13.8" thickBot="1" x14ac:dyDescent="0.3">
      <c r="A45" s="140">
        <v>0</v>
      </c>
      <c r="B45" s="410"/>
      <c r="C45" s="410"/>
      <c r="D45" s="41">
        <v>0</v>
      </c>
      <c r="E45" s="98" t="s">
        <v>213</v>
      </c>
      <c r="F45" s="171" t="s">
        <v>546</v>
      </c>
      <c r="G45" s="137" t="s">
        <v>422</v>
      </c>
      <c r="H45" s="132">
        <v>3500</v>
      </c>
      <c r="I45" s="132">
        <v>30000</v>
      </c>
      <c r="J45" s="148">
        <v>800000</v>
      </c>
      <c r="K45" s="151">
        <f t="shared" si="73"/>
        <v>0</v>
      </c>
      <c r="L45" s="413"/>
      <c r="M45" s="139">
        <f t="shared" si="80"/>
        <v>0</v>
      </c>
      <c r="N45" s="139">
        <f t="shared" si="77"/>
        <v>0</v>
      </c>
      <c r="O45" s="133">
        <f t="shared" si="2"/>
        <v>0</v>
      </c>
      <c r="P45" s="80">
        <f t="shared" si="81"/>
        <v>0</v>
      </c>
      <c r="Q45" s="322">
        <f t="shared" si="76"/>
        <v>0</v>
      </c>
      <c r="R45" s="323">
        <f t="shared" si="78"/>
        <v>0</v>
      </c>
      <c r="S45" s="324">
        <f t="shared" si="110"/>
        <v>4.1366253329685687</v>
      </c>
      <c r="T45" s="136"/>
      <c r="U45" s="102">
        <f t="shared" si="111"/>
        <v>0</v>
      </c>
      <c r="V45" s="77">
        <f t="shared" si="82"/>
        <v>0</v>
      </c>
      <c r="W45" s="77">
        <f t="shared" ref="W45:W76" si="117">IF(D45&gt;0,(4/D45)*(4/D45)*U45,0)</f>
        <v>0</v>
      </c>
      <c r="X45" s="75">
        <f>'Project description'!$I$6</f>
        <v>1.79</v>
      </c>
      <c r="Y45" s="75">
        <f>VLOOKUP(E45,'Project description'!$H$21:$I$24,2,0)</f>
        <v>40000</v>
      </c>
      <c r="Z45" s="74">
        <f t="shared" si="83"/>
        <v>0</v>
      </c>
      <c r="AA45" s="76">
        <f t="shared" si="52"/>
        <v>0</v>
      </c>
      <c r="AB45" s="76">
        <f t="shared" si="84"/>
        <v>0</v>
      </c>
      <c r="AC45" s="76">
        <f t="shared" si="85"/>
        <v>0</v>
      </c>
      <c r="AD45" s="66">
        <f t="shared" si="86"/>
        <v>0</v>
      </c>
      <c r="AE45" s="67" t="str">
        <f t="shared" si="10"/>
        <v>AccelReached</v>
      </c>
      <c r="AF45" s="66">
        <f t="shared" si="11"/>
        <v>0</v>
      </c>
      <c r="AG45" s="60">
        <v>0</v>
      </c>
      <c r="AH45" s="61">
        <f t="shared" si="12"/>
        <v>0</v>
      </c>
      <c r="AI45" s="62">
        <f t="shared" si="13"/>
        <v>0</v>
      </c>
      <c r="AJ45" s="61">
        <f t="shared" si="53"/>
        <v>0</v>
      </c>
      <c r="AK45" s="61">
        <f t="shared" si="112"/>
        <v>0</v>
      </c>
      <c r="AL45" s="69" t="str">
        <f t="shared" si="87"/>
        <v>AccelLimited</v>
      </c>
      <c r="AM45" s="61">
        <f t="shared" si="88"/>
        <v>0</v>
      </c>
      <c r="AN45" s="71">
        <f t="shared" si="89"/>
        <v>0</v>
      </c>
      <c r="AO45" s="64">
        <f t="shared" si="90"/>
        <v>0</v>
      </c>
      <c r="AP45" s="72">
        <f t="shared" si="91"/>
        <v>0</v>
      </c>
      <c r="AQ45" s="79">
        <f t="shared" si="92"/>
        <v>0</v>
      </c>
      <c r="AR45" s="77">
        <f t="shared" si="93"/>
        <v>0</v>
      </c>
      <c r="AS45" s="138"/>
      <c r="AT45" s="115">
        <v>0</v>
      </c>
      <c r="AU45" s="113"/>
      <c r="AV45" s="113"/>
      <c r="AW45" s="118">
        <f t="shared" si="113"/>
        <v>4.1366253329685687</v>
      </c>
      <c r="AX45" s="117">
        <f t="shared" si="114"/>
        <v>0</v>
      </c>
      <c r="AY45" s="113">
        <f t="shared" si="115"/>
        <v>0</v>
      </c>
      <c r="AZ45" s="113">
        <f t="shared" si="94"/>
        <v>0</v>
      </c>
      <c r="BA45" s="118">
        <f t="shared" si="22"/>
        <v>4.1366253329685687</v>
      </c>
      <c r="BB45" s="114">
        <f t="shared" si="23"/>
        <v>0</v>
      </c>
      <c r="BC45" s="113">
        <f t="shared" si="58"/>
        <v>0</v>
      </c>
      <c r="BD45" s="113">
        <f t="shared" si="59"/>
        <v>0</v>
      </c>
      <c r="BE45" s="118">
        <f t="shared" si="60"/>
        <v>4.1366253329685687</v>
      </c>
      <c r="BF45" s="117">
        <f t="shared" si="95"/>
        <v>0</v>
      </c>
      <c r="BG45" s="113">
        <f t="shared" si="96"/>
        <v>0</v>
      </c>
      <c r="BH45" s="113">
        <f t="shared" si="97"/>
        <v>0</v>
      </c>
      <c r="BI45" s="118">
        <f t="shared" si="27"/>
        <v>4.1366253329685687</v>
      </c>
      <c r="BJ45" s="113"/>
      <c r="BK45" s="117">
        <f t="shared" si="98"/>
        <v>0</v>
      </c>
      <c r="BL45" s="113">
        <f t="shared" si="99"/>
        <v>0</v>
      </c>
      <c r="BM45" s="113">
        <f t="shared" si="100"/>
        <v>0</v>
      </c>
      <c r="BN45" s="118">
        <f t="shared" si="31"/>
        <v>4.1366253329685687</v>
      </c>
      <c r="BO45" s="117">
        <f t="shared" si="101"/>
        <v>0</v>
      </c>
      <c r="BP45" s="113">
        <f t="shared" si="102"/>
        <v>0</v>
      </c>
      <c r="BQ45" s="113">
        <f t="shared" si="103"/>
        <v>0</v>
      </c>
      <c r="BR45" s="118">
        <f t="shared" si="35"/>
        <v>4.1366253329685687</v>
      </c>
      <c r="BS45" s="117">
        <f t="shared" si="36"/>
        <v>0</v>
      </c>
      <c r="BT45" s="113">
        <f t="shared" si="37"/>
        <v>0</v>
      </c>
      <c r="BU45" s="113">
        <f t="shared" si="38"/>
        <v>0</v>
      </c>
      <c r="BV45" s="118">
        <f t="shared" si="61"/>
        <v>4.1366253329685687</v>
      </c>
      <c r="BW45" s="117">
        <f t="shared" si="104"/>
        <v>0</v>
      </c>
      <c r="BX45" s="113">
        <f t="shared" si="105"/>
        <v>0</v>
      </c>
      <c r="BY45" s="113">
        <f t="shared" si="106"/>
        <v>0</v>
      </c>
      <c r="BZ45" s="118">
        <f t="shared" si="42"/>
        <v>4.1366253329685687</v>
      </c>
      <c r="CA45" s="161"/>
      <c r="CB45"/>
      <c r="CC45" s="114">
        <f t="shared" si="62"/>
        <v>1.1990959266980252</v>
      </c>
      <c r="CD45" s="114">
        <f t="shared" si="107"/>
        <v>105.09048799688378</v>
      </c>
      <c r="CE45" s="114">
        <f t="shared" si="108"/>
        <v>1670.4796532189384</v>
      </c>
      <c r="CF45" s="114">
        <f t="shared" si="109"/>
        <v>13456.140350877193</v>
      </c>
      <c r="CG45" s="114"/>
      <c r="CH45" s="113">
        <v>5</v>
      </c>
      <c r="CI45" s="113">
        <v>9</v>
      </c>
      <c r="CJ45" s="113">
        <f t="shared" si="79"/>
        <v>10</v>
      </c>
      <c r="CK45" s="113">
        <f t="shared" si="79"/>
        <v>11</v>
      </c>
      <c r="CL45" s="113">
        <f t="shared" si="79"/>
        <v>12</v>
      </c>
      <c r="CM45" s="113"/>
      <c r="CN45" s="162"/>
      <c r="CO45" s="162"/>
      <c r="CP45">
        <f t="shared" si="116"/>
        <v>0</v>
      </c>
      <c r="CQ45" s="161"/>
      <c r="CR45">
        <f t="shared" si="47"/>
        <v>5</v>
      </c>
      <c r="CS45"/>
      <c r="CT45"/>
      <c r="CU45"/>
      <c r="CV45" s="161">
        <f t="shared" si="64"/>
        <v>0</v>
      </c>
      <c r="CW45" s="161">
        <f t="shared" si="65"/>
        <v>0</v>
      </c>
      <c r="CX45" s="161">
        <f t="shared" si="66"/>
        <v>0</v>
      </c>
      <c r="CY45" s="161">
        <f t="shared" si="67"/>
        <v>0</v>
      </c>
      <c r="CZ45" s="163">
        <f t="shared" si="48"/>
        <v>0</v>
      </c>
      <c r="DA45" s="161"/>
      <c r="DB45" s="161">
        <f t="shared" si="68"/>
        <v>0</v>
      </c>
      <c r="DC45" s="161">
        <f t="shared" si="69"/>
        <v>0</v>
      </c>
      <c r="DD45" s="161">
        <f t="shared" si="70"/>
        <v>0</v>
      </c>
      <c r="DE45" s="161"/>
      <c r="DF45" s="161">
        <f t="shared" si="71"/>
        <v>0</v>
      </c>
      <c r="DG45" s="161">
        <f t="shared" si="75"/>
        <v>0</v>
      </c>
      <c r="DH45" s="161"/>
    </row>
    <row r="46" spans="1:112" s="42" customFormat="1" ht="12" customHeight="1" thickBot="1" x14ac:dyDescent="0.3">
      <c r="A46" s="315">
        <v>0</v>
      </c>
      <c r="B46" s="411"/>
      <c r="C46" s="411"/>
      <c r="D46" s="307">
        <v>0</v>
      </c>
      <c r="E46" s="309" t="s">
        <v>213</v>
      </c>
      <c r="F46" s="308" t="s">
        <v>546</v>
      </c>
      <c r="G46" s="310" t="s">
        <v>422</v>
      </c>
      <c r="H46" s="311">
        <v>3500</v>
      </c>
      <c r="I46" s="311">
        <v>30000</v>
      </c>
      <c r="J46" s="312">
        <v>800000</v>
      </c>
      <c r="K46" s="313">
        <f t="shared" si="73"/>
        <v>0</v>
      </c>
      <c r="L46" s="414"/>
      <c r="M46" s="314">
        <f t="shared" si="80"/>
        <v>0</v>
      </c>
      <c r="N46" s="139">
        <f t="shared" si="77"/>
        <v>0</v>
      </c>
      <c r="O46" s="133">
        <f t="shared" si="2"/>
        <v>0</v>
      </c>
      <c r="P46" s="80">
        <f t="shared" si="81"/>
        <v>0</v>
      </c>
      <c r="Q46" s="319">
        <f t="shared" si="76"/>
        <v>0</v>
      </c>
      <c r="R46" s="320">
        <f t="shared" si="78"/>
        <v>0</v>
      </c>
      <c r="S46" s="321">
        <f t="shared" si="110"/>
        <v>4.1366253329685687</v>
      </c>
      <c r="T46" s="136"/>
      <c r="U46" s="102">
        <f t="shared" si="111"/>
        <v>0</v>
      </c>
      <c r="V46" s="77">
        <f t="shared" si="82"/>
        <v>0</v>
      </c>
      <c r="W46" s="77">
        <f t="shared" si="117"/>
        <v>0</v>
      </c>
      <c r="X46" s="75">
        <f>'Project description'!$I$6</f>
        <v>1.79</v>
      </c>
      <c r="Y46" s="75">
        <f>VLOOKUP(E46,'Project description'!$H$21:$I$24,2,0)</f>
        <v>40000</v>
      </c>
      <c r="Z46" s="74">
        <f t="shared" si="83"/>
        <v>0</v>
      </c>
      <c r="AA46" s="76">
        <f t="shared" si="52"/>
        <v>0</v>
      </c>
      <c r="AB46" s="76">
        <f t="shared" si="84"/>
        <v>0</v>
      </c>
      <c r="AC46" s="76">
        <f t="shared" si="85"/>
        <v>0</v>
      </c>
      <c r="AD46" s="66">
        <f t="shared" si="86"/>
        <v>0</v>
      </c>
      <c r="AE46" s="67" t="str">
        <f t="shared" si="10"/>
        <v>AccelReached</v>
      </c>
      <c r="AF46" s="66">
        <f t="shared" si="11"/>
        <v>0</v>
      </c>
      <c r="AG46" s="60">
        <v>0</v>
      </c>
      <c r="AH46" s="61">
        <f t="shared" si="12"/>
        <v>0</v>
      </c>
      <c r="AI46" s="62">
        <f t="shared" si="13"/>
        <v>0</v>
      </c>
      <c r="AJ46" s="61">
        <f t="shared" si="53"/>
        <v>0</v>
      </c>
      <c r="AK46" s="61">
        <f t="shared" si="112"/>
        <v>0</v>
      </c>
      <c r="AL46" s="69" t="str">
        <f t="shared" si="87"/>
        <v>AccelLimited</v>
      </c>
      <c r="AM46" s="61">
        <f t="shared" si="88"/>
        <v>0</v>
      </c>
      <c r="AN46" s="71">
        <f t="shared" si="89"/>
        <v>0</v>
      </c>
      <c r="AO46" s="64">
        <f t="shared" si="90"/>
        <v>0</v>
      </c>
      <c r="AP46" s="72">
        <f t="shared" si="91"/>
        <v>0</v>
      </c>
      <c r="AQ46" s="79">
        <f t="shared" si="92"/>
        <v>0</v>
      </c>
      <c r="AR46" s="76">
        <f t="shared" si="93"/>
        <v>0</v>
      </c>
      <c r="AS46" s="138"/>
      <c r="AT46" s="115">
        <v>0</v>
      </c>
      <c r="AU46" s="113"/>
      <c r="AV46" s="113"/>
      <c r="AW46" s="118">
        <f t="shared" si="113"/>
        <v>4.1366253329685687</v>
      </c>
      <c r="AX46" s="117">
        <f t="shared" si="114"/>
        <v>0</v>
      </c>
      <c r="AY46" s="113">
        <f t="shared" si="115"/>
        <v>0</v>
      </c>
      <c r="AZ46" s="113">
        <f t="shared" si="94"/>
        <v>0</v>
      </c>
      <c r="BA46" s="118">
        <f t="shared" si="22"/>
        <v>4.1366253329685687</v>
      </c>
      <c r="BB46" s="114">
        <f t="shared" si="23"/>
        <v>0</v>
      </c>
      <c r="BC46" s="113">
        <f t="shared" si="58"/>
        <v>0</v>
      </c>
      <c r="BD46" s="113">
        <f t="shared" si="59"/>
        <v>0</v>
      </c>
      <c r="BE46" s="118">
        <f t="shared" si="60"/>
        <v>4.1366253329685687</v>
      </c>
      <c r="BF46" s="117">
        <f t="shared" si="95"/>
        <v>0</v>
      </c>
      <c r="BG46" s="113">
        <f t="shared" si="96"/>
        <v>0</v>
      </c>
      <c r="BH46" s="113">
        <f t="shared" si="97"/>
        <v>0</v>
      </c>
      <c r="BI46" s="118">
        <f t="shared" si="27"/>
        <v>4.1366253329685687</v>
      </c>
      <c r="BJ46" s="113"/>
      <c r="BK46" s="117">
        <f t="shared" si="98"/>
        <v>0</v>
      </c>
      <c r="BL46" s="113">
        <f t="shared" si="99"/>
        <v>0</v>
      </c>
      <c r="BM46" s="113">
        <f t="shared" si="100"/>
        <v>0</v>
      </c>
      <c r="BN46" s="118">
        <f t="shared" si="31"/>
        <v>4.1366253329685687</v>
      </c>
      <c r="BO46" s="117">
        <f t="shared" si="101"/>
        <v>0</v>
      </c>
      <c r="BP46" s="113">
        <f t="shared" si="102"/>
        <v>0</v>
      </c>
      <c r="BQ46" s="113">
        <f t="shared" si="103"/>
        <v>0</v>
      </c>
      <c r="BR46" s="118">
        <f t="shared" si="35"/>
        <v>4.1366253329685687</v>
      </c>
      <c r="BS46" s="117">
        <f t="shared" si="36"/>
        <v>0</v>
      </c>
      <c r="BT46" s="113">
        <f t="shared" si="37"/>
        <v>0</v>
      </c>
      <c r="BU46" s="113">
        <f t="shared" si="38"/>
        <v>0</v>
      </c>
      <c r="BV46" s="118">
        <f t="shared" si="61"/>
        <v>4.1366253329685687</v>
      </c>
      <c r="BW46" s="117">
        <f t="shared" si="104"/>
        <v>0</v>
      </c>
      <c r="BX46" s="113">
        <f t="shared" si="105"/>
        <v>0</v>
      </c>
      <c r="BY46" s="113">
        <f t="shared" si="106"/>
        <v>0</v>
      </c>
      <c r="BZ46" s="118">
        <f t="shared" si="42"/>
        <v>4.1366253329685687</v>
      </c>
      <c r="CA46" s="161"/>
      <c r="CB46"/>
      <c r="CC46" s="114">
        <f t="shared" si="62"/>
        <v>1.2490959266980253</v>
      </c>
      <c r="CD46" s="114">
        <f t="shared" si="107"/>
        <v>199.82792095022833</v>
      </c>
      <c r="CE46" s="114">
        <f t="shared" si="108"/>
        <v>2006.8831619908683</v>
      </c>
      <c r="CF46" s="114">
        <f t="shared" si="109"/>
        <v>0</v>
      </c>
      <c r="CG46" s="114"/>
      <c r="CH46" s="113">
        <v>5</v>
      </c>
      <c r="CI46" s="113">
        <v>13</v>
      </c>
      <c r="CJ46" s="113">
        <f t="shared" si="79"/>
        <v>14</v>
      </c>
      <c r="CK46" s="113">
        <f t="shared" si="79"/>
        <v>15</v>
      </c>
      <c r="CL46" s="113">
        <f t="shared" si="79"/>
        <v>16</v>
      </c>
      <c r="CM46" s="113"/>
      <c r="CN46" s="161"/>
      <c r="CO46" s="162"/>
      <c r="CP46">
        <f t="shared" si="116"/>
        <v>0</v>
      </c>
      <c r="CQ46" s="161"/>
      <c r="CR46">
        <f t="shared" si="47"/>
        <v>5</v>
      </c>
      <c r="CS46"/>
      <c r="CT46"/>
      <c r="CU46"/>
      <c r="CV46" s="161">
        <f t="shared" si="64"/>
        <v>0</v>
      </c>
      <c r="CW46" s="161">
        <f t="shared" si="65"/>
        <v>0</v>
      </c>
      <c r="CX46" s="161">
        <f t="shared" si="66"/>
        <v>0</v>
      </c>
      <c r="CY46" s="161">
        <f t="shared" si="67"/>
        <v>0</v>
      </c>
      <c r="CZ46" s="163">
        <f t="shared" si="48"/>
        <v>0</v>
      </c>
      <c r="DA46" s="161"/>
      <c r="DB46" s="161">
        <f t="shared" si="68"/>
        <v>0</v>
      </c>
      <c r="DC46" s="161">
        <f t="shared" si="69"/>
        <v>0</v>
      </c>
      <c r="DD46" s="161">
        <f t="shared" si="70"/>
        <v>0</v>
      </c>
      <c r="DE46" s="161"/>
      <c r="DF46" s="161">
        <f t="shared" si="71"/>
        <v>0</v>
      </c>
      <c r="DG46" s="161">
        <f t="shared" si="75"/>
        <v>0</v>
      </c>
      <c r="DH46" s="161"/>
    </row>
    <row r="47" spans="1:112" ht="13.8" thickBot="1" x14ac:dyDescent="0.3">
      <c r="A47" s="140">
        <v>0</v>
      </c>
      <c r="B47" s="410"/>
      <c r="C47" s="410"/>
      <c r="D47" s="41">
        <v>0</v>
      </c>
      <c r="E47" s="98" t="s">
        <v>213</v>
      </c>
      <c r="F47" s="171" t="s">
        <v>546</v>
      </c>
      <c r="G47" s="137" t="s">
        <v>422</v>
      </c>
      <c r="H47" s="132">
        <v>3500</v>
      </c>
      <c r="I47" s="132">
        <v>30000</v>
      </c>
      <c r="J47" s="148">
        <v>800000</v>
      </c>
      <c r="K47" s="151">
        <f t="shared" si="73"/>
        <v>0</v>
      </c>
      <c r="L47" s="413"/>
      <c r="M47" s="139">
        <f t="shared" si="80"/>
        <v>0</v>
      </c>
      <c r="N47" s="139">
        <f t="shared" si="77"/>
        <v>0</v>
      </c>
      <c r="O47" s="133">
        <f t="shared" si="2"/>
        <v>0</v>
      </c>
      <c r="P47" s="80">
        <f t="shared" si="81"/>
        <v>0</v>
      </c>
      <c r="Q47" s="322">
        <f t="shared" ref="Q47:Q78" si="118">M47*BC47/1000/0.66</f>
        <v>0</v>
      </c>
      <c r="R47" s="323">
        <f t="shared" si="78"/>
        <v>0</v>
      </c>
      <c r="S47" s="324">
        <f t="shared" si="110"/>
        <v>4.1366253329685687</v>
      </c>
      <c r="U47" s="102">
        <f t="shared" si="111"/>
        <v>0</v>
      </c>
      <c r="V47" s="77">
        <f t="shared" si="82"/>
        <v>0</v>
      </c>
      <c r="W47" s="77">
        <f t="shared" si="117"/>
        <v>0</v>
      </c>
      <c r="X47" s="75">
        <f>'Project description'!$I$6</f>
        <v>1.79</v>
      </c>
      <c r="Y47" s="75">
        <f>VLOOKUP(E47,'Project description'!$H$21:$I$24,2,0)</f>
        <v>40000</v>
      </c>
      <c r="Z47" s="74">
        <f t="shared" si="83"/>
        <v>0</v>
      </c>
      <c r="AA47" s="76">
        <f t="shared" si="52"/>
        <v>0</v>
      </c>
      <c r="AB47" s="76">
        <f t="shared" si="84"/>
        <v>0</v>
      </c>
      <c r="AC47" s="76">
        <f t="shared" si="85"/>
        <v>0</v>
      </c>
      <c r="AD47" s="66">
        <f t="shared" si="86"/>
        <v>0</v>
      </c>
      <c r="AE47" s="67" t="str">
        <f t="shared" si="10"/>
        <v>AccelReached</v>
      </c>
      <c r="AF47" s="66">
        <f t="shared" si="11"/>
        <v>0</v>
      </c>
      <c r="AG47" s="60">
        <v>0</v>
      </c>
      <c r="AH47" s="61">
        <f t="shared" si="12"/>
        <v>0</v>
      </c>
      <c r="AI47" s="62">
        <f t="shared" si="13"/>
        <v>0</v>
      </c>
      <c r="AJ47" s="61">
        <f t="shared" si="53"/>
        <v>0</v>
      </c>
      <c r="AK47" s="61">
        <f t="shared" si="112"/>
        <v>0</v>
      </c>
      <c r="AL47" s="69" t="str">
        <f t="shared" si="87"/>
        <v>AccelLimited</v>
      </c>
      <c r="AM47" s="61">
        <f t="shared" si="88"/>
        <v>0</v>
      </c>
      <c r="AN47" s="71">
        <f t="shared" si="89"/>
        <v>0</v>
      </c>
      <c r="AO47" s="64">
        <f t="shared" si="90"/>
        <v>0</v>
      </c>
      <c r="AP47" s="72">
        <f t="shared" si="91"/>
        <v>0</v>
      </c>
      <c r="AQ47" s="79">
        <f t="shared" si="92"/>
        <v>0</v>
      </c>
      <c r="AR47" s="76">
        <f t="shared" si="93"/>
        <v>0</v>
      </c>
      <c r="AS47"/>
      <c r="AT47" s="115">
        <v>0</v>
      </c>
      <c r="AU47"/>
      <c r="AV47"/>
      <c r="AW47" s="118">
        <f t="shared" si="113"/>
        <v>4.1366253329685687</v>
      </c>
      <c r="AX47" s="117">
        <f t="shared" si="114"/>
        <v>0</v>
      </c>
      <c r="AY47" s="113">
        <f t="shared" si="115"/>
        <v>0</v>
      </c>
      <c r="AZ47" s="113">
        <f t="shared" si="94"/>
        <v>0</v>
      </c>
      <c r="BA47" s="118">
        <f t="shared" si="22"/>
        <v>4.1366253329685687</v>
      </c>
      <c r="BB47" s="114">
        <f t="shared" si="23"/>
        <v>0</v>
      </c>
      <c r="BC47" s="113">
        <f t="shared" si="58"/>
        <v>0</v>
      </c>
      <c r="BD47" s="113">
        <f t="shared" si="59"/>
        <v>0</v>
      </c>
      <c r="BE47" s="118">
        <f t="shared" si="60"/>
        <v>4.1366253329685687</v>
      </c>
      <c r="BF47" s="117">
        <f t="shared" si="95"/>
        <v>0</v>
      </c>
      <c r="BG47" s="113">
        <f t="shared" si="96"/>
        <v>0</v>
      </c>
      <c r="BH47" s="113">
        <f t="shared" si="97"/>
        <v>0</v>
      </c>
      <c r="BI47" s="118">
        <f t="shared" si="27"/>
        <v>4.1366253329685687</v>
      </c>
      <c r="BJ47" s="113"/>
      <c r="BK47" s="117">
        <f t="shared" si="98"/>
        <v>0</v>
      </c>
      <c r="BL47" s="113">
        <f t="shared" si="99"/>
        <v>0</v>
      </c>
      <c r="BM47" s="113">
        <f t="shared" si="100"/>
        <v>0</v>
      </c>
      <c r="BN47" s="118">
        <f t="shared" si="31"/>
        <v>4.1366253329685687</v>
      </c>
      <c r="BO47" s="117">
        <f t="shared" si="101"/>
        <v>0</v>
      </c>
      <c r="BP47" s="113">
        <f t="shared" si="102"/>
        <v>0</v>
      </c>
      <c r="BQ47" s="113">
        <f t="shared" si="103"/>
        <v>0</v>
      </c>
      <c r="BR47" s="118">
        <f t="shared" si="35"/>
        <v>4.1366253329685687</v>
      </c>
      <c r="BS47" s="117">
        <f t="shared" si="36"/>
        <v>0</v>
      </c>
      <c r="BT47" s="113">
        <f t="shared" si="37"/>
        <v>0</v>
      </c>
      <c r="BU47" s="113">
        <f t="shared" si="38"/>
        <v>0</v>
      </c>
      <c r="BV47" s="118">
        <f t="shared" si="61"/>
        <v>4.1366253329685687</v>
      </c>
      <c r="BW47" s="117">
        <f t="shared" si="104"/>
        <v>0</v>
      </c>
      <c r="BX47" s="113">
        <f t="shared" si="105"/>
        <v>0</v>
      </c>
      <c r="BY47" s="113">
        <f t="shared" si="106"/>
        <v>0</v>
      </c>
      <c r="BZ47" s="118">
        <f t="shared" si="42"/>
        <v>4.1366253329685687</v>
      </c>
      <c r="CA47"/>
      <c r="CB47"/>
      <c r="CC47" s="114">
        <f t="shared" si="62"/>
        <v>0</v>
      </c>
      <c r="CD47" s="114">
        <f t="shared" si="107"/>
        <v>0</v>
      </c>
      <c r="CE47" s="114">
        <f t="shared" si="108"/>
        <v>300.17207904977158</v>
      </c>
      <c r="CF47" s="114">
        <f t="shared" si="109"/>
        <v>2006.8831619908683</v>
      </c>
      <c r="CG47" s="114"/>
      <c r="CH47" s="114">
        <v>5</v>
      </c>
      <c r="CI47" s="113">
        <v>17</v>
      </c>
      <c r="CJ47" s="113">
        <f t="shared" si="79"/>
        <v>18</v>
      </c>
      <c r="CK47" s="113">
        <f t="shared" si="79"/>
        <v>19</v>
      </c>
      <c r="CL47" s="113">
        <f t="shared" si="79"/>
        <v>20</v>
      </c>
      <c r="CM47" s="114"/>
      <c r="CN47" s="114"/>
      <c r="CO47" s="114"/>
      <c r="CP47">
        <f t="shared" si="116"/>
        <v>0</v>
      </c>
      <c r="CQ47" s="114"/>
      <c r="CR47">
        <f t="shared" si="47"/>
        <v>5</v>
      </c>
      <c r="CS47"/>
      <c r="CT47"/>
      <c r="CU47"/>
      <c r="CV47" s="161">
        <f t="shared" si="64"/>
        <v>0</v>
      </c>
      <c r="CW47" s="161">
        <f t="shared" si="65"/>
        <v>0</v>
      </c>
      <c r="CX47" s="161">
        <f t="shared" si="66"/>
        <v>0</v>
      </c>
      <c r="CY47" s="161">
        <f t="shared" si="67"/>
        <v>0</v>
      </c>
      <c r="CZ47" s="163">
        <f t="shared" si="48"/>
        <v>0</v>
      </c>
      <c r="DA47"/>
      <c r="DB47" s="161">
        <f t="shared" si="68"/>
        <v>0</v>
      </c>
      <c r="DC47" s="161">
        <f t="shared" si="69"/>
        <v>0</v>
      </c>
      <c r="DD47" s="161">
        <f t="shared" si="70"/>
        <v>0</v>
      </c>
      <c r="DE47"/>
      <c r="DF47" s="161">
        <f t="shared" si="71"/>
        <v>0</v>
      </c>
      <c r="DG47" s="161">
        <f t="shared" si="75"/>
        <v>0</v>
      </c>
      <c r="DH47"/>
    </row>
    <row r="48" spans="1:112" ht="13.8" thickBot="1" x14ac:dyDescent="0.3">
      <c r="A48" s="315">
        <v>0</v>
      </c>
      <c r="B48" s="411"/>
      <c r="C48" s="411"/>
      <c r="D48" s="307">
        <v>0</v>
      </c>
      <c r="E48" s="309" t="s">
        <v>213</v>
      </c>
      <c r="F48" s="308" t="s">
        <v>546</v>
      </c>
      <c r="G48" s="310" t="s">
        <v>422</v>
      </c>
      <c r="H48" s="311">
        <v>3500</v>
      </c>
      <c r="I48" s="311">
        <v>30000</v>
      </c>
      <c r="J48" s="312">
        <v>800000</v>
      </c>
      <c r="K48" s="313">
        <f t="shared" si="73"/>
        <v>0</v>
      </c>
      <c r="L48" s="414"/>
      <c r="M48" s="314">
        <f t="shared" si="80"/>
        <v>0</v>
      </c>
      <c r="N48" s="139">
        <f t="shared" si="77"/>
        <v>0</v>
      </c>
      <c r="O48" s="133">
        <f t="shared" si="2"/>
        <v>0</v>
      </c>
      <c r="P48" s="80">
        <f t="shared" si="81"/>
        <v>0</v>
      </c>
      <c r="Q48" s="319">
        <f t="shared" si="118"/>
        <v>0</v>
      </c>
      <c r="R48" s="320">
        <f t="shared" si="78"/>
        <v>0</v>
      </c>
      <c r="S48" s="321">
        <f t="shared" si="110"/>
        <v>4.1366253329685687</v>
      </c>
      <c r="U48" s="102">
        <f t="shared" si="111"/>
        <v>0</v>
      </c>
      <c r="V48" s="77">
        <f t="shared" si="82"/>
        <v>0</v>
      </c>
      <c r="W48" s="77">
        <f t="shared" si="117"/>
        <v>0</v>
      </c>
      <c r="X48" s="75">
        <f>'Project description'!$I$6</f>
        <v>1.79</v>
      </c>
      <c r="Y48" s="75">
        <f>VLOOKUP(E48,'Project description'!$H$21:$I$24,2,0)</f>
        <v>40000</v>
      </c>
      <c r="Z48" s="74">
        <f t="shared" si="83"/>
        <v>0</v>
      </c>
      <c r="AA48" s="76">
        <f t="shared" si="52"/>
        <v>0</v>
      </c>
      <c r="AB48" s="76">
        <f t="shared" si="84"/>
        <v>0</v>
      </c>
      <c r="AC48" s="76">
        <f t="shared" si="85"/>
        <v>0</v>
      </c>
      <c r="AD48" s="66">
        <f t="shared" si="86"/>
        <v>0</v>
      </c>
      <c r="AE48" s="67" t="str">
        <f t="shared" si="10"/>
        <v>AccelReached</v>
      </c>
      <c r="AF48" s="66">
        <f t="shared" si="11"/>
        <v>0</v>
      </c>
      <c r="AG48" s="60">
        <v>0</v>
      </c>
      <c r="AH48" s="61">
        <f t="shared" si="12"/>
        <v>0</v>
      </c>
      <c r="AI48" s="62">
        <f t="shared" si="13"/>
        <v>0</v>
      </c>
      <c r="AJ48" s="61">
        <f t="shared" si="53"/>
        <v>0</v>
      </c>
      <c r="AK48" s="61">
        <f t="shared" si="112"/>
        <v>0</v>
      </c>
      <c r="AL48" s="69" t="str">
        <f t="shared" si="87"/>
        <v>AccelLimited</v>
      </c>
      <c r="AM48" s="61">
        <f t="shared" si="88"/>
        <v>0</v>
      </c>
      <c r="AN48" s="71">
        <f t="shared" si="89"/>
        <v>0</v>
      </c>
      <c r="AO48" s="64">
        <f t="shared" si="90"/>
        <v>0</v>
      </c>
      <c r="AP48" s="72">
        <f t="shared" si="91"/>
        <v>0</v>
      </c>
      <c r="AQ48" s="79">
        <f t="shared" si="92"/>
        <v>0</v>
      </c>
      <c r="AR48" s="76">
        <f t="shared" si="93"/>
        <v>0</v>
      </c>
      <c r="AS48"/>
      <c r="AT48" s="115">
        <v>0</v>
      </c>
      <c r="AU48"/>
      <c r="AV48"/>
      <c r="AW48" s="118">
        <f t="shared" si="113"/>
        <v>4.1366253329685687</v>
      </c>
      <c r="AX48" s="117">
        <f t="shared" si="114"/>
        <v>0</v>
      </c>
      <c r="AY48" s="113">
        <f t="shared" si="115"/>
        <v>0</v>
      </c>
      <c r="AZ48" s="113">
        <f t="shared" si="94"/>
        <v>0</v>
      </c>
      <c r="BA48" s="118">
        <f t="shared" si="22"/>
        <v>4.1366253329685687</v>
      </c>
      <c r="BB48" s="114">
        <f t="shared" si="23"/>
        <v>0</v>
      </c>
      <c r="BC48" s="113">
        <f t="shared" si="58"/>
        <v>0</v>
      </c>
      <c r="BD48" s="113">
        <f t="shared" si="59"/>
        <v>0</v>
      </c>
      <c r="BE48" s="118">
        <f t="shared" si="60"/>
        <v>4.1366253329685687</v>
      </c>
      <c r="BF48" s="117">
        <f t="shared" si="95"/>
        <v>0</v>
      </c>
      <c r="BG48" s="113">
        <f t="shared" si="96"/>
        <v>0</v>
      </c>
      <c r="BH48" s="113">
        <f t="shared" si="97"/>
        <v>0</v>
      </c>
      <c r="BI48" s="118">
        <f t="shared" si="27"/>
        <v>4.1366253329685687</v>
      </c>
      <c r="BJ48" s="113"/>
      <c r="BK48" s="117">
        <f t="shared" si="98"/>
        <v>0</v>
      </c>
      <c r="BL48" s="113">
        <f t="shared" si="99"/>
        <v>0</v>
      </c>
      <c r="BM48" s="113">
        <f t="shared" si="100"/>
        <v>0</v>
      </c>
      <c r="BN48" s="118">
        <f t="shared" si="31"/>
        <v>4.1366253329685687</v>
      </c>
      <c r="BO48" s="117">
        <f t="shared" si="101"/>
        <v>0</v>
      </c>
      <c r="BP48" s="113">
        <f t="shared" si="102"/>
        <v>0</v>
      </c>
      <c r="BQ48" s="113">
        <f t="shared" si="103"/>
        <v>0</v>
      </c>
      <c r="BR48" s="118">
        <f t="shared" si="35"/>
        <v>4.1366253329685687</v>
      </c>
      <c r="BS48" s="117">
        <f t="shared" si="36"/>
        <v>0</v>
      </c>
      <c r="BT48" s="113">
        <f t="shared" si="37"/>
        <v>0</v>
      </c>
      <c r="BU48" s="113">
        <f t="shared" si="38"/>
        <v>0</v>
      </c>
      <c r="BV48" s="118">
        <f t="shared" si="61"/>
        <v>4.1366253329685687</v>
      </c>
      <c r="BW48" s="117">
        <f t="shared" si="104"/>
        <v>0</v>
      </c>
      <c r="BX48" s="113">
        <f t="shared" si="105"/>
        <v>0</v>
      </c>
      <c r="BY48" s="113">
        <f t="shared" si="106"/>
        <v>0</v>
      </c>
      <c r="BZ48" s="118">
        <f t="shared" si="42"/>
        <v>4.1366253329685687</v>
      </c>
      <c r="CA48"/>
      <c r="CB48"/>
      <c r="CC48" s="114">
        <f t="shared" si="62"/>
        <v>-13456.140350877193</v>
      </c>
      <c r="CD48" s="114">
        <f t="shared" si="107"/>
        <v>1.2990959266980253</v>
      </c>
      <c r="CE48" s="114">
        <f t="shared" si="108"/>
        <v>394.90951200311616</v>
      </c>
      <c r="CF48" s="114">
        <f t="shared" si="109"/>
        <v>1670.4796532189384</v>
      </c>
      <c r="CG48" s="114"/>
      <c r="CH48" s="114">
        <v>5</v>
      </c>
      <c r="CI48" s="113">
        <v>21</v>
      </c>
      <c r="CJ48" s="113">
        <f t="shared" si="79"/>
        <v>22</v>
      </c>
      <c r="CK48" s="113">
        <f t="shared" si="79"/>
        <v>23</v>
      </c>
      <c r="CL48" s="113">
        <f t="shared" si="79"/>
        <v>24</v>
      </c>
      <c r="CM48" s="114"/>
      <c r="CN48" s="114"/>
      <c r="CO48" s="114"/>
      <c r="CP48">
        <f t="shared" si="116"/>
        <v>0</v>
      </c>
      <c r="CQ48" s="114"/>
      <c r="CR48">
        <f t="shared" si="47"/>
        <v>5</v>
      </c>
      <c r="CS48"/>
      <c r="CT48"/>
      <c r="CU48"/>
      <c r="CV48" s="161">
        <f t="shared" si="64"/>
        <v>0</v>
      </c>
      <c r="CW48" s="161">
        <f t="shared" si="65"/>
        <v>0</v>
      </c>
      <c r="CX48" s="161">
        <f t="shared" si="66"/>
        <v>0</v>
      </c>
      <c r="CY48" s="161">
        <f t="shared" si="67"/>
        <v>0</v>
      </c>
      <c r="CZ48" s="163">
        <f t="shared" si="48"/>
        <v>0</v>
      </c>
      <c r="DA48" s="162"/>
      <c r="DB48" s="161">
        <f t="shared" si="68"/>
        <v>0</v>
      </c>
      <c r="DC48" s="161">
        <f t="shared" si="69"/>
        <v>0</v>
      </c>
      <c r="DD48" s="161">
        <f t="shared" si="70"/>
        <v>0</v>
      </c>
      <c r="DE48"/>
      <c r="DF48" s="161">
        <f t="shared" si="71"/>
        <v>0</v>
      </c>
      <c r="DG48" s="161">
        <f t="shared" si="75"/>
        <v>0</v>
      </c>
      <c r="DH48"/>
    </row>
    <row r="49" spans="1:112" ht="13.8" thickBot="1" x14ac:dyDescent="0.3">
      <c r="A49" s="140">
        <v>0</v>
      </c>
      <c r="B49" s="410"/>
      <c r="C49" s="410"/>
      <c r="D49" s="41">
        <v>0</v>
      </c>
      <c r="E49" s="98" t="s">
        <v>213</v>
      </c>
      <c r="F49" s="171" t="s">
        <v>546</v>
      </c>
      <c r="G49" s="137" t="s">
        <v>422</v>
      </c>
      <c r="H49" s="132">
        <v>3500</v>
      </c>
      <c r="I49" s="132">
        <v>30000</v>
      </c>
      <c r="J49" s="148">
        <v>800000</v>
      </c>
      <c r="K49" s="151">
        <f t="shared" si="73"/>
        <v>0</v>
      </c>
      <c r="L49" s="413"/>
      <c r="M49" s="139">
        <f t="shared" si="80"/>
        <v>0</v>
      </c>
      <c r="N49" s="139">
        <f t="shared" si="77"/>
        <v>0</v>
      </c>
      <c r="O49" s="133">
        <f t="shared" si="2"/>
        <v>0</v>
      </c>
      <c r="P49" s="80">
        <f t="shared" si="81"/>
        <v>0</v>
      </c>
      <c r="Q49" s="322">
        <f t="shared" si="118"/>
        <v>0</v>
      </c>
      <c r="R49" s="323">
        <f t="shared" si="78"/>
        <v>0</v>
      </c>
      <c r="S49" s="324">
        <f t="shared" si="110"/>
        <v>4.1366253329685687</v>
      </c>
      <c r="U49" s="102">
        <f t="shared" si="111"/>
        <v>0</v>
      </c>
      <c r="V49" s="77">
        <f t="shared" si="82"/>
        <v>0</v>
      </c>
      <c r="W49" s="77">
        <f t="shared" si="117"/>
        <v>0</v>
      </c>
      <c r="X49" s="75">
        <f>'Project description'!$I$6</f>
        <v>1.79</v>
      </c>
      <c r="Y49" s="75">
        <f>VLOOKUP(E49,'Project description'!$H$21:$I$24,2,0)</f>
        <v>40000</v>
      </c>
      <c r="Z49" s="74">
        <f t="shared" si="83"/>
        <v>0</v>
      </c>
      <c r="AA49" s="76">
        <f t="shared" si="52"/>
        <v>0</v>
      </c>
      <c r="AB49" s="76">
        <f t="shared" si="84"/>
        <v>0</v>
      </c>
      <c r="AC49" s="76">
        <f t="shared" si="85"/>
        <v>0</v>
      </c>
      <c r="AD49" s="66">
        <f t="shared" si="86"/>
        <v>0</v>
      </c>
      <c r="AE49" s="67" t="str">
        <f t="shared" si="10"/>
        <v>AccelReached</v>
      </c>
      <c r="AF49" s="66">
        <f t="shared" si="11"/>
        <v>0</v>
      </c>
      <c r="AG49" s="60">
        <v>0</v>
      </c>
      <c r="AH49" s="61">
        <f t="shared" si="12"/>
        <v>0</v>
      </c>
      <c r="AI49" s="62">
        <f t="shared" si="13"/>
        <v>0</v>
      </c>
      <c r="AJ49" s="61">
        <f t="shared" si="53"/>
        <v>0</v>
      </c>
      <c r="AK49" s="61">
        <f t="shared" si="112"/>
        <v>0</v>
      </c>
      <c r="AL49" s="69" t="str">
        <f t="shared" si="87"/>
        <v>AccelLimited</v>
      </c>
      <c r="AM49" s="61">
        <f t="shared" si="88"/>
        <v>0</v>
      </c>
      <c r="AN49" s="71">
        <f t="shared" si="89"/>
        <v>0</v>
      </c>
      <c r="AO49" s="64">
        <f t="shared" si="90"/>
        <v>0</v>
      </c>
      <c r="AP49" s="72">
        <f t="shared" si="91"/>
        <v>0</v>
      </c>
      <c r="AQ49" s="79">
        <f t="shared" si="92"/>
        <v>0</v>
      </c>
      <c r="AR49" s="76">
        <f t="shared" si="93"/>
        <v>0</v>
      </c>
      <c r="AS49"/>
      <c r="AT49" s="115">
        <v>0</v>
      </c>
      <c r="AU49"/>
      <c r="AV49"/>
      <c r="AW49" s="118">
        <f t="shared" si="113"/>
        <v>4.1366253329685687</v>
      </c>
      <c r="AX49" s="117">
        <f t="shared" si="114"/>
        <v>0</v>
      </c>
      <c r="AY49" s="113">
        <f t="shared" si="115"/>
        <v>0</v>
      </c>
      <c r="AZ49" s="113">
        <f t="shared" si="94"/>
        <v>0</v>
      </c>
      <c r="BA49" s="118">
        <f t="shared" si="22"/>
        <v>4.1366253329685687</v>
      </c>
      <c r="BB49" s="114">
        <f t="shared" si="23"/>
        <v>0</v>
      </c>
      <c r="BC49" s="113">
        <f t="shared" si="58"/>
        <v>0</v>
      </c>
      <c r="BD49" s="113">
        <f t="shared" si="59"/>
        <v>0</v>
      </c>
      <c r="BE49" s="118">
        <f t="shared" si="60"/>
        <v>4.1366253329685687</v>
      </c>
      <c r="BF49" s="117">
        <f t="shared" si="95"/>
        <v>0</v>
      </c>
      <c r="BG49" s="113">
        <f t="shared" si="96"/>
        <v>0</v>
      </c>
      <c r="BH49" s="113">
        <f t="shared" si="97"/>
        <v>0</v>
      </c>
      <c r="BI49" s="118">
        <f t="shared" si="27"/>
        <v>4.1366253329685687</v>
      </c>
      <c r="BJ49" s="113"/>
      <c r="BK49" s="117">
        <f t="shared" si="98"/>
        <v>0</v>
      </c>
      <c r="BL49" s="113">
        <f t="shared" si="99"/>
        <v>0</v>
      </c>
      <c r="BM49" s="113">
        <f t="shared" si="100"/>
        <v>0</v>
      </c>
      <c r="BN49" s="118">
        <f t="shared" si="31"/>
        <v>4.1366253329685687</v>
      </c>
      <c r="BO49" s="117">
        <f t="shared" si="101"/>
        <v>0</v>
      </c>
      <c r="BP49" s="113">
        <f t="shared" si="102"/>
        <v>0</v>
      </c>
      <c r="BQ49" s="113">
        <f t="shared" si="103"/>
        <v>0</v>
      </c>
      <c r="BR49" s="118">
        <f t="shared" si="35"/>
        <v>4.1366253329685687</v>
      </c>
      <c r="BS49" s="117">
        <f t="shared" si="36"/>
        <v>0</v>
      </c>
      <c r="BT49" s="113">
        <f t="shared" si="37"/>
        <v>0</v>
      </c>
      <c r="BU49" s="113">
        <f t="shared" si="38"/>
        <v>0</v>
      </c>
      <c r="BV49" s="118">
        <f t="shared" si="61"/>
        <v>4.1366253329685687</v>
      </c>
      <c r="BW49" s="117">
        <f t="shared" si="104"/>
        <v>0</v>
      </c>
      <c r="BX49" s="113">
        <f t="shared" si="105"/>
        <v>0</v>
      </c>
      <c r="BY49" s="113">
        <f t="shared" si="106"/>
        <v>0</v>
      </c>
      <c r="BZ49" s="118">
        <f t="shared" si="42"/>
        <v>4.1366253329685687</v>
      </c>
      <c r="CA49"/>
      <c r="CB49"/>
      <c r="CC49" s="114">
        <f t="shared" si="62"/>
        <v>-13456.140350877193</v>
      </c>
      <c r="CD49" s="114">
        <f t="shared" si="107"/>
        <v>1.3490959266980254</v>
      </c>
      <c r="CE49" s="114">
        <f t="shared" si="108"/>
        <v>494.39327485380107</v>
      </c>
      <c r="CF49" s="114">
        <f t="shared" si="109"/>
        <v>336.40350877192986</v>
      </c>
      <c r="CG49" s="114"/>
      <c r="CH49" s="114">
        <v>5</v>
      </c>
      <c r="CI49" s="113">
        <v>25</v>
      </c>
      <c r="CJ49" s="113">
        <f t="shared" si="79"/>
        <v>26</v>
      </c>
      <c r="CK49" s="113">
        <f t="shared" si="79"/>
        <v>27</v>
      </c>
      <c r="CL49" s="113">
        <f t="shared" si="79"/>
        <v>28</v>
      </c>
      <c r="CM49"/>
      <c r="CN49"/>
      <c r="CO49"/>
      <c r="CP49">
        <f t="shared" si="116"/>
        <v>0</v>
      </c>
      <c r="CQ49"/>
      <c r="CR49">
        <f t="shared" si="47"/>
        <v>5</v>
      </c>
      <c r="CS49"/>
      <c r="CT49"/>
      <c r="CU49"/>
      <c r="CV49" s="161">
        <f t="shared" si="64"/>
        <v>0</v>
      </c>
      <c r="CW49" s="161">
        <f>CX49-CZ49*DG49</f>
        <v>0</v>
      </c>
      <c r="CX49" s="161">
        <f t="shared" si="66"/>
        <v>0</v>
      </c>
      <c r="CY49" s="161">
        <f t="shared" si="67"/>
        <v>0</v>
      </c>
      <c r="CZ49" s="163">
        <f t="shared" si="48"/>
        <v>0</v>
      </c>
      <c r="DA49" s="114"/>
      <c r="DB49" s="161">
        <f t="shared" si="68"/>
        <v>0</v>
      </c>
      <c r="DC49" s="161">
        <f t="shared" si="69"/>
        <v>0</v>
      </c>
      <c r="DD49" s="161">
        <f t="shared" si="70"/>
        <v>0</v>
      </c>
      <c r="DE49" s="162"/>
      <c r="DF49" s="161">
        <f t="shared" si="71"/>
        <v>0</v>
      </c>
      <c r="DG49" s="161">
        <f t="shared" si="75"/>
        <v>0</v>
      </c>
      <c r="DH49"/>
    </row>
    <row r="50" spans="1:112" ht="13.8" thickBot="1" x14ac:dyDescent="0.3">
      <c r="A50" s="315">
        <v>0</v>
      </c>
      <c r="B50" s="411"/>
      <c r="C50" s="411"/>
      <c r="D50" s="307">
        <v>0</v>
      </c>
      <c r="E50" s="309" t="s">
        <v>213</v>
      </c>
      <c r="F50" s="308" t="s">
        <v>546</v>
      </c>
      <c r="G50" s="310" t="s">
        <v>422</v>
      </c>
      <c r="H50" s="311">
        <v>3500</v>
      </c>
      <c r="I50" s="311">
        <v>30000</v>
      </c>
      <c r="J50" s="312">
        <v>800000</v>
      </c>
      <c r="K50" s="313">
        <f t="shared" si="73"/>
        <v>0</v>
      </c>
      <c r="L50" s="414"/>
      <c r="M50" s="314">
        <f t="shared" si="80"/>
        <v>0</v>
      </c>
      <c r="N50" s="139">
        <f t="shared" si="77"/>
        <v>0</v>
      </c>
      <c r="O50" s="133">
        <f t="shared" si="2"/>
        <v>0</v>
      </c>
      <c r="P50" s="80">
        <f t="shared" si="81"/>
        <v>0</v>
      </c>
      <c r="Q50" s="319">
        <f t="shared" si="118"/>
        <v>0</v>
      </c>
      <c r="R50" s="320">
        <f t="shared" si="78"/>
        <v>0</v>
      </c>
      <c r="S50" s="321">
        <f t="shared" si="110"/>
        <v>4.1366253329685687</v>
      </c>
      <c r="U50" s="102">
        <f t="shared" si="111"/>
        <v>0</v>
      </c>
      <c r="V50" s="77">
        <f t="shared" si="82"/>
        <v>0</v>
      </c>
      <c r="W50" s="77">
        <f t="shared" si="117"/>
        <v>0</v>
      </c>
      <c r="X50" s="75">
        <f>'Project description'!$I$6</f>
        <v>1.79</v>
      </c>
      <c r="Y50" s="75">
        <f>VLOOKUP(E50,'Project description'!$H$21:$I$24,2,0)</f>
        <v>40000</v>
      </c>
      <c r="Z50" s="74">
        <f t="shared" si="83"/>
        <v>0</v>
      </c>
      <c r="AA50" s="76">
        <f t="shared" si="52"/>
        <v>0</v>
      </c>
      <c r="AB50" s="76">
        <f t="shared" si="84"/>
        <v>0</v>
      </c>
      <c r="AC50" s="76">
        <f t="shared" si="85"/>
        <v>0</v>
      </c>
      <c r="AD50" s="66">
        <f t="shared" si="86"/>
        <v>0</v>
      </c>
      <c r="AE50" s="67" t="str">
        <f t="shared" si="10"/>
        <v>AccelReached</v>
      </c>
      <c r="AF50" s="66">
        <f t="shared" si="11"/>
        <v>0</v>
      </c>
      <c r="AG50" s="60">
        <v>0</v>
      </c>
      <c r="AH50" s="61">
        <f t="shared" si="12"/>
        <v>0</v>
      </c>
      <c r="AI50" s="62">
        <f t="shared" si="13"/>
        <v>0</v>
      </c>
      <c r="AJ50" s="61">
        <f t="shared" si="53"/>
        <v>0</v>
      </c>
      <c r="AK50" s="61">
        <f t="shared" si="112"/>
        <v>0</v>
      </c>
      <c r="AL50" s="69" t="str">
        <f t="shared" si="87"/>
        <v>AccelLimited</v>
      </c>
      <c r="AM50" s="61">
        <f t="shared" si="88"/>
        <v>0</v>
      </c>
      <c r="AN50" s="71">
        <f t="shared" si="89"/>
        <v>0</v>
      </c>
      <c r="AO50" s="64">
        <f t="shared" si="90"/>
        <v>0</v>
      </c>
      <c r="AP50" s="72">
        <f t="shared" si="91"/>
        <v>0</v>
      </c>
      <c r="AQ50" s="79">
        <f t="shared" si="92"/>
        <v>0</v>
      </c>
      <c r="AR50" s="76">
        <f t="shared" si="93"/>
        <v>0</v>
      </c>
      <c r="AS50"/>
      <c r="AT50" s="115">
        <v>0</v>
      </c>
      <c r="AU50"/>
      <c r="AV50"/>
      <c r="AW50" s="118">
        <f t="shared" si="113"/>
        <v>4.1366253329685687</v>
      </c>
      <c r="AX50" s="117">
        <f t="shared" si="114"/>
        <v>0</v>
      </c>
      <c r="AY50" s="113">
        <f t="shared" si="115"/>
        <v>0</v>
      </c>
      <c r="AZ50" s="113">
        <f t="shared" si="94"/>
        <v>0</v>
      </c>
      <c r="BA50" s="118">
        <f t="shared" si="22"/>
        <v>4.1366253329685687</v>
      </c>
      <c r="BB50" s="114">
        <f t="shared" si="23"/>
        <v>0</v>
      </c>
      <c r="BC50" s="113">
        <f t="shared" si="58"/>
        <v>0</v>
      </c>
      <c r="BD50" s="113">
        <f t="shared" si="59"/>
        <v>0</v>
      </c>
      <c r="BE50" s="118">
        <f t="shared" si="60"/>
        <v>4.1366253329685687</v>
      </c>
      <c r="BF50" s="117">
        <f t="shared" si="95"/>
        <v>0</v>
      </c>
      <c r="BG50" s="113">
        <f t="shared" si="96"/>
        <v>0</v>
      </c>
      <c r="BH50" s="113">
        <f t="shared" si="97"/>
        <v>0</v>
      </c>
      <c r="BI50" s="118">
        <f t="shared" si="27"/>
        <v>4.1366253329685687</v>
      </c>
      <c r="BJ50" s="113"/>
      <c r="BK50" s="117">
        <f t="shared" si="98"/>
        <v>0</v>
      </c>
      <c r="BL50" s="113">
        <f t="shared" si="99"/>
        <v>0</v>
      </c>
      <c r="BM50" s="113">
        <f t="shared" si="100"/>
        <v>0</v>
      </c>
      <c r="BN50" s="118">
        <f t="shared" si="31"/>
        <v>4.1366253329685687</v>
      </c>
      <c r="BO50" s="117">
        <f t="shared" si="101"/>
        <v>0</v>
      </c>
      <c r="BP50" s="113">
        <f t="shared" si="102"/>
        <v>0</v>
      </c>
      <c r="BQ50" s="113">
        <f t="shared" si="103"/>
        <v>0</v>
      </c>
      <c r="BR50" s="118">
        <f t="shared" si="35"/>
        <v>4.1366253329685687</v>
      </c>
      <c r="BS50" s="117">
        <f t="shared" si="36"/>
        <v>0</v>
      </c>
      <c r="BT50" s="113">
        <f t="shared" si="37"/>
        <v>0</v>
      </c>
      <c r="BU50" s="113">
        <f t="shared" si="38"/>
        <v>0</v>
      </c>
      <c r="BV50" s="118">
        <f t="shared" si="61"/>
        <v>4.1366253329685687</v>
      </c>
      <c r="BW50" s="117">
        <f t="shared" si="104"/>
        <v>0</v>
      </c>
      <c r="BX50" s="113">
        <f t="shared" si="105"/>
        <v>0</v>
      </c>
      <c r="BY50" s="113">
        <f t="shared" si="106"/>
        <v>0</v>
      </c>
      <c r="BZ50" s="118">
        <f t="shared" si="42"/>
        <v>4.1366253329685687</v>
      </c>
      <c r="CA50"/>
      <c r="CB50"/>
      <c r="CC50" s="114">
        <f t="shared" si="62"/>
        <v>0</v>
      </c>
      <c r="CD50" s="114">
        <f t="shared" si="107"/>
        <v>1.4482384824131225</v>
      </c>
      <c r="CE50" s="114">
        <f t="shared" si="108"/>
        <v>499.99999999999989</v>
      </c>
      <c r="CF50" s="114">
        <f t="shared" si="109"/>
        <v>0</v>
      </c>
      <c r="CG50" s="114"/>
      <c r="CH50" s="114">
        <v>5</v>
      </c>
      <c r="CI50" s="113">
        <v>29</v>
      </c>
      <c r="CJ50" s="113">
        <f t="shared" si="79"/>
        <v>30</v>
      </c>
      <c r="CK50" s="113">
        <f t="shared" si="79"/>
        <v>31</v>
      </c>
      <c r="CL50" s="113">
        <f t="shared" si="79"/>
        <v>32</v>
      </c>
      <c r="CM50"/>
      <c r="CN50"/>
      <c r="CO50"/>
      <c r="CP50" t="e">
        <f>CV50*CW50*#REF!</f>
        <v>#REF!</v>
      </c>
      <c r="CQ50"/>
      <c r="CR50">
        <f t="shared" si="47"/>
        <v>5</v>
      </c>
      <c r="CS50"/>
      <c r="CT50"/>
      <c r="CU50"/>
      <c r="CV50"/>
      <c r="CW50"/>
      <c r="CX50"/>
      <c r="CY50"/>
      <c r="CZ50" s="114"/>
      <c r="DA50" s="114"/>
      <c r="DB50" s="114"/>
      <c r="DC50" s="114"/>
      <c r="DD50" s="114"/>
      <c r="DE50" s="161"/>
      <c r="DF50" s="161">
        <f t="shared" si="71"/>
        <v>0</v>
      </c>
      <c r="DG50" s="161">
        <f t="shared" si="75"/>
        <v>0</v>
      </c>
      <c r="DH50"/>
    </row>
    <row r="51" spans="1:112" ht="13.8" thickBot="1" x14ac:dyDescent="0.3">
      <c r="A51" s="140">
        <v>0</v>
      </c>
      <c r="B51" s="410"/>
      <c r="C51" s="410"/>
      <c r="D51" s="41">
        <v>0</v>
      </c>
      <c r="E51" s="98" t="s">
        <v>213</v>
      </c>
      <c r="F51" s="171" t="s">
        <v>546</v>
      </c>
      <c r="G51" s="137" t="s">
        <v>422</v>
      </c>
      <c r="H51" s="132">
        <v>3500</v>
      </c>
      <c r="I51" s="132">
        <v>30000</v>
      </c>
      <c r="J51" s="148">
        <v>800000</v>
      </c>
      <c r="K51" s="151">
        <f t="shared" si="73"/>
        <v>0</v>
      </c>
      <c r="L51" s="413"/>
      <c r="M51" s="139">
        <f t="shared" si="80"/>
        <v>0</v>
      </c>
      <c r="N51" s="139">
        <f t="shared" ref="N51:N82" si="119">IF(AB51&lt;=0,0,IF(E51="Straight",IF(F51="Lifting",AR51/AF$3+AD$3+AJ$3,AR51/AF$3+AD$3),IF(E51="180° Curve",IF(F51="Lifting",AR51/AF$4+AD$4+AJ$4,AR51/AF$4+AD$4),IF(E51="45° Curve",IF(F51="Lifting",AR51/AF$5+AD$5+AJ$5,AR51/AF$5+AD$5),IF(E51="22.5° Curve",IF(F51="Lifting",AR51/AF$6+AD$6+AJ$6,AR51/AF$6+AD$6))))))</f>
        <v>0</v>
      </c>
      <c r="O51" s="133">
        <f t="shared" si="2"/>
        <v>0</v>
      </c>
      <c r="P51" s="80">
        <f t="shared" si="81"/>
        <v>0</v>
      </c>
      <c r="Q51" s="322">
        <f t="shared" si="118"/>
        <v>0</v>
      </c>
      <c r="R51" s="323">
        <f t="shared" si="78"/>
        <v>0</v>
      </c>
      <c r="S51" s="324">
        <f t="shared" si="110"/>
        <v>4.1366253329685687</v>
      </c>
      <c r="U51" s="102">
        <f t="shared" si="111"/>
        <v>0</v>
      </c>
      <c r="V51" s="77">
        <f t="shared" si="82"/>
        <v>0</v>
      </c>
      <c r="W51" s="77">
        <f t="shared" si="117"/>
        <v>0</v>
      </c>
      <c r="X51" s="75">
        <f>'Project description'!$I$6</f>
        <v>1.79</v>
      </c>
      <c r="Y51" s="75">
        <f>VLOOKUP(E51,'Project description'!$H$21:$I$24,2,0)</f>
        <v>40000</v>
      </c>
      <c r="Z51" s="74">
        <f t="shared" si="83"/>
        <v>0</v>
      </c>
      <c r="AA51" s="76">
        <f t="shared" si="52"/>
        <v>0</v>
      </c>
      <c r="AB51" s="76">
        <f t="shared" si="84"/>
        <v>0</v>
      </c>
      <c r="AC51" s="76">
        <f t="shared" si="85"/>
        <v>0</v>
      </c>
      <c r="AD51" s="66">
        <f t="shared" si="86"/>
        <v>0</v>
      </c>
      <c r="AE51" s="67" t="str">
        <f t="shared" si="10"/>
        <v>AccelReached</v>
      </c>
      <c r="AF51" s="66">
        <f t="shared" si="11"/>
        <v>0</v>
      </c>
      <c r="AG51" s="60">
        <v>0</v>
      </c>
      <c r="AH51" s="61">
        <f t="shared" si="12"/>
        <v>0</v>
      </c>
      <c r="AI51" s="62">
        <f t="shared" si="13"/>
        <v>0</v>
      </c>
      <c r="AJ51" s="61">
        <f t="shared" si="53"/>
        <v>0</v>
      </c>
      <c r="AK51" s="61">
        <f t="shared" si="112"/>
        <v>0</v>
      </c>
      <c r="AL51" s="69" t="str">
        <f t="shared" si="87"/>
        <v>AccelLimited</v>
      </c>
      <c r="AM51" s="61">
        <f t="shared" si="88"/>
        <v>0</v>
      </c>
      <c r="AN51" s="71">
        <f t="shared" si="89"/>
        <v>0</v>
      </c>
      <c r="AO51" s="64">
        <f t="shared" si="90"/>
        <v>0</v>
      </c>
      <c r="AP51" s="72">
        <f t="shared" si="91"/>
        <v>0</v>
      </c>
      <c r="AQ51" s="79">
        <f t="shared" si="92"/>
        <v>0</v>
      </c>
      <c r="AR51" s="76">
        <f t="shared" si="93"/>
        <v>0</v>
      </c>
      <c r="AT51" s="115">
        <v>0</v>
      </c>
      <c r="AW51" s="118">
        <f t="shared" si="113"/>
        <v>4.1366253329685687</v>
      </c>
      <c r="AX51" s="117">
        <f t="shared" si="114"/>
        <v>0</v>
      </c>
      <c r="AY51" s="113">
        <f t="shared" si="115"/>
        <v>0</v>
      </c>
      <c r="AZ51" s="113">
        <f t="shared" si="94"/>
        <v>0</v>
      </c>
      <c r="BA51" s="118">
        <f t="shared" si="22"/>
        <v>4.1366253329685687</v>
      </c>
      <c r="BB51" s="114">
        <f t="shared" si="23"/>
        <v>0</v>
      </c>
      <c r="BC51" s="113">
        <f t="shared" si="58"/>
        <v>0</v>
      </c>
      <c r="BD51" s="113">
        <f t="shared" si="59"/>
        <v>0</v>
      </c>
      <c r="BE51" s="118">
        <f t="shared" si="60"/>
        <v>4.1366253329685687</v>
      </c>
      <c r="BF51" s="117">
        <f t="shared" si="95"/>
        <v>0</v>
      </c>
      <c r="BG51" s="113">
        <f t="shared" si="96"/>
        <v>0</v>
      </c>
      <c r="BH51" s="113">
        <f t="shared" si="97"/>
        <v>0</v>
      </c>
      <c r="BI51" s="118">
        <f t="shared" si="27"/>
        <v>4.1366253329685687</v>
      </c>
      <c r="BJ51" s="113"/>
      <c r="BK51" s="117">
        <f t="shared" si="98"/>
        <v>0</v>
      </c>
      <c r="BL51" s="113">
        <f t="shared" si="99"/>
        <v>0</v>
      </c>
      <c r="BM51" s="113">
        <f t="shared" si="100"/>
        <v>0</v>
      </c>
      <c r="BN51" s="118">
        <f t="shared" si="31"/>
        <v>4.1366253329685687</v>
      </c>
      <c r="BO51" s="117">
        <f t="shared" si="101"/>
        <v>0</v>
      </c>
      <c r="BP51" s="113">
        <f t="shared" si="102"/>
        <v>0</v>
      </c>
      <c r="BQ51" s="113">
        <f t="shared" si="103"/>
        <v>0</v>
      </c>
      <c r="BR51" s="118">
        <f t="shared" si="35"/>
        <v>4.1366253329685687</v>
      </c>
      <c r="BS51" s="117">
        <f t="shared" si="36"/>
        <v>0</v>
      </c>
      <c r="BT51" s="113">
        <f t="shared" si="37"/>
        <v>0</v>
      </c>
      <c r="BU51" s="113">
        <f t="shared" si="38"/>
        <v>0</v>
      </c>
      <c r="BV51" s="118">
        <f t="shared" si="61"/>
        <v>4.1366253329685687</v>
      </c>
      <c r="BW51" s="117">
        <f t="shared" si="104"/>
        <v>0</v>
      </c>
      <c r="BX51" s="113">
        <f t="shared" si="105"/>
        <v>0</v>
      </c>
      <c r="BY51" s="113">
        <f t="shared" si="106"/>
        <v>0</v>
      </c>
      <c r="BZ51" s="118">
        <f t="shared" si="42"/>
        <v>4.1366253329685687</v>
      </c>
      <c r="CC51" s="114">
        <f t="shared" si="62"/>
        <v>1.4982384824131221</v>
      </c>
      <c r="CD51" s="114">
        <f t="shared" si="107"/>
        <v>0</v>
      </c>
      <c r="CE51" s="114">
        <f t="shared" si="108"/>
        <v>0</v>
      </c>
      <c r="CF51" s="114">
        <f t="shared" si="109"/>
        <v>0</v>
      </c>
      <c r="CG51" s="114"/>
      <c r="CH51" s="114">
        <v>6</v>
      </c>
      <c r="CI51" s="113">
        <v>1</v>
      </c>
      <c r="CJ51" s="113">
        <f t="shared" ref="CJ51:CL69" si="120">CI51+1</f>
        <v>2</v>
      </c>
      <c r="CK51" s="113">
        <f t="shared" si="120"/>
        <v>3</v>
      </c>
      <c r="CL51" s="113">
        <f t="shared" si="120"/>
        <v>4</v>
      </c>
      <c r="CP51" s="10" t="e">
        <f>CV51*CW51*#REF!</f>
        <v>#REF!</v>
      </c>
      <c r="CZ51" s="88"/>
      <c r="DA51" s="88"/>
      <c r="DB51" s="88"/>
      <c r="DC51" s="88"/>
      <c r="DD51" s="88"/>
      <c r="DE51" s="40"/>
      <c r="DF51" s="40"/>
    </row>
    <row r="52" spans="1:112" ht="13.8" thickBot="1" x14ac:dyDescent="0.3">
      <c r="A52" s="315">
        <v>0</v>
      </c>
      <c r="B52" s="411"/>
      <c r="C52" s="411"/>
      <c r="D52" s="307">
        <v>0</v>
      </c>
      <c r="E52" s="309" t="s">
        <v>213</v>
      </c>
      <c r="F52" s="308" t="s">
        <v>546</v>
      </c>
      <c r="G52" s="310" t="s">
        <v>422</v>
      </c>
      <c r="H52" s="311">
        <v>3500</v>
      </c>
      <c r="I52" s="311">
        <v>30000</v>
      </c>
      <c r="J52" s="312">
        <v>800000</v>
      </c>
      <c r="K52" s="313">
        <f t="shared" si="73"/>
        <v>0</v>
      </c>
      <c r="L52" s="414"/>
      <c r="M52" s="314">
        <f t="shared" si="80"/>
        <v>0</v>
      </c>
      <c r="N52" s="139">
        <f t="shared" si="119"/>
        <v>0</v>
      </c>
      <c r="O52" s="133">
        <f t="shared" si="2"/>
        <v>0</v>
      </c>
      <c r="P52" s="80">
        <f t="shared" si="81"/>
        <v>0</v>
      </c>
      <c r="Q52" s="319">
        <f t="shared" si="118"/>
        <v>0</v>
      </c>
      <c r="R52" s="320">
        <f t="shared" si="78"/>
        <v>0</v>
      </c>
      <c r="S52" s="321">
        <f t="shared" si="110"/>
        <v>4.1366253329685687</v>
      </c>
      <c r="U52" s="102">
        <f t="shared" si="111"/>
        <v>0</v>
      </c>
      <c r="V52" s="77">
        <f t="shared" si="82"/>
        <v>0</v>
      </c>
      <c r="W52" s="77">
        <f t="shared" si="117"/>
        <v>0</v>
      </c>
      <c r="X52" s="75">
        <f>'Project description'!$I$6</f>
        <v>1.79</v>
      </c>
      <c r="Y52" s="75">
        <f>VLOOKUP(E52,'Project description'!$H$21:$I$24,2,0)</f>
        <v>40000</v>
      </c>
      <c r="Z52" s="74">
        <f t="shared" si="83"/>
        <v>0</v>
      </c>
      <c r="AA52" s="76">
        <f t="shared" si="52"/>
        <v>0</v>
      </c>
      <c r="AB52" s="76">
        <f t="shared" si="84"/>
        <v>0</v>
      </c>
      <c r="AC52" s="76">
        <f t="shared" si="85"/>
        <v>0</v>
      </c>
      <c r="AD52" s="66">
        <f t="shared" si="86"/>
        <v>0</v>
      </c>
      <c r="AE52" s="67" t="str">
        <f t="shared" si="10"/>
        <v>AccelReached</v>
      </c>
      <c r="AF52" s="66">
        <f t="shared" si="11"/>
        <v>0</v>
      </c>
      <c r="AG52" s="60">
        <v>0</v>
      </c>
      <c r="AH52" s="61">
        <f t="shared" si="12"/>
        <v>0</v>
      </c>
      <c r="AI52" s="62">
        <f t="shared" si="13"/>
        <v>0</v>
      </c>
      <c r="AJ52" s="61">
        <f t="shared" si="53"/>
        <v>0</v>
      </c>
      <c r="AK52" s="61">
        <f t="shared" si="112"/>
        <v>0</v>
      </c>
      <c r="AL52" s="69" t="str">
        <f t="shared" si="87"/>
        <v>AccelLimited</v>
      </c>
      <c r="AM52" s="61">
        <f t="shared" si="88"/>
        <v>0</v>
      </c>
      <c r="AN52" s="71">
        <f t="shared" si="89"/>
        <v>0</v>
      </c>
      <c r="AO52" s="64">
        <f t="shared" si="90"/>
        <v>0</v>
      </c>
      <c r="AP52" s="72">
        <f t="shared" si="91"/>
        <v>0</v>
      </c>
      <c r="AQ52" s="79">
        <f t="shared" si="92"/>
        <v>0</v>
      </c>
      <c r="AR52" s="76">
        <f t="shared" si="93"/>
        <v>0</v>
      </c>
      <c r="AT52" s="115">
        <v>0</v>
      </c>
      <c r="AW52" s="118">
        <f t="shared" si="113"/>
        <v>4.1366253329685687</v>
      </c>
      <c r="AX52" s="117">
        <f t="shared" si="114"/>
        <v>0</v>
      </c>
      <c r="AY52" s="113">
        <f t="shared" si="115"/>
        <v>0</v>
      </c>
      <c r="AZ52" s="113">
        <f t="shared" si="94"/>
        <v>0</v>
      </c>
      <c r="BA52" s="118">
        <f t="shared" si="22"/>
        <v>4.1366253329685687</v>
      </c>
      <c r="BB52" s="114">
        <f t="shared" si="23"/>
        <v>0</v>
      </c>
      <c r="BC52" s="113">
        <f t="shared" si="58"/>
        <v>0</v>
      </c>
      <c r="BD52" s="113">
        <f t="shared" si="59"/>
        <v>0</v>
      </c>
      <c r="BE52" s="118">
        <f t="shared" si="60"/>
        <v>4.1366253329685687</v>
      </c>
      <c r="BF52" s="117">
        <f t="shared" si="95"/>
        <v>0</v>
      </c>
      <c r="BG52" s="113">
        <f t="shared" si="96"/>
        <v>0</v>
      </c>
      <c r="BH52" s="113">
        <f t="shared" si="97"/>
        <v>0</v>
      </c>
      <c r="BI52" s="118">
        <f t="shared" si="27"/>
        <v>4.1366253329685687</v>
      </c>
      <c r="BJ52" s="113"/>
      <c r="BK52" s="117">
        <f t="shared" si="98"/>
        <v>0</v>
      </c>
      <c r="BL52" s="113">
        <f t="shared" si="99"/>
        <v>0</v>
      </c>
      <c r="BM52" s="113">
        <f t="shared" si="100"/>
        <v>0</v>
      </c>
      <c r="BN52" s="118">
        <f t="shared" si="31"/>
        <v>4.1366253329685687</v>
      </c>
      <c r="BO52" s="117">
        <f t="shared" si="101"/>
        <v>0</v>
      </c>
      <c r="BP52" s="113">
        <f t="shared" si="102"/>
        <v>0</v>
      </c>
      <c r="BQ52" s="113">
        <f t="shared" si="103"/>
        <v>0</v>
      </c>
      <c r="BR52" s="118">
        <f t="shared" si="35"/>
        <v>4.1366253329685687</v>
      </c>
      <c r="BS52" s="117">
        <f t="shared" si="36"/>
        <v>0</v>
      </c>
      <c r="BT52" s="113">
        <f t="shared" si="37"/>
        <v>0</v>
      </c>
      <c r="BU52" s="113">
        <f t="shared" si="38"/>
        <v>0</v>
      </c>
      <c r="BV52" s="118">
        <f t="shared" si="61"/>
        <v>4.1366253329685687</v>
      </c>
      <c r="BW52" s="117">
        <f t="shared" si="104"/>
        <v>0</v>
      </c>
      <c r="BX52" s="113">
        <f t="shared" si="105"/>
        <v>0</v>
      </c>
      <c r="BY52" s="113">
        <f t="shared" si="106"/>
        <v>0</v>
      </c>
      <c r="BZ52" s="118">
        <f t="shared" si="42"/>
        <v>4.1366253329685687</v>
      </c>
      <c r="CC52" s="114">
        <f t="shared" si="62"/>
        <v>1.5482384824131221</v>
      </c>
      <c r="CD52" s="114">
        <f t="shared" si="107"/>
        <v>0.54594246819776293</v>
      </c>
      <c r="CE52" s="114">
        <f t="shared" si="108"/>
        <v>32.756548091865774</v>
      </c>
      <c r="CF52" s="114">
        <f t="shared" si="109"/>
        <v>1310.2619236746311</v>
      </c>
      <c r="CG52" s="114"/>
      <c r="CH52" s="114">
        <v>6</v>
      </c>
      <c r="CI52" s="113">
        <v>5</v>
      </c>
      <c r="CJ52" s="113">
        <f t="shared" si="120"/>
        <v>6</v>
      </c>
      <c r="CK52" s="113">
        <f t="shared" si="120"/>
        <v>7</v>
      </c>
      <c r="CL52" s="113">
        <f t="shared" si="120"/>
        <v>8</v>
      </c>
      <c r="CZ52" s="88"/>
      <c r="DA52" s="88"/>
      <c r="DB52" s="88"/>
      <c r="DC52" s="88"/>
      <c r="DD52" s="88"/>
      <c r="DE52" s="42"/>
      <c r="DF52" s="40"/>
    </row>
    <row r="53" spans="1:112" ht="13.8" thickBot="1" x14ac:dyDescent="0.3">
      <c r="A53" s="140">
        <v>0</v>
      </c>
      <c r="B53" s="410"/>
      <c r="C53" s="410"/>
      <c r="D53" s="41">
        <v>0</v>
      </c>
      <c r="E53" s="98" t="s">
        <v>213</v>
      </c>
      <c r="F53" s="171" t="s">
        <v>546</v>
      </c>
      <c r="G53" s="137" t="s">
        <v>422</v>
      </c>
      <c r="H53" s="132">
        <v>3500</v>
      </c>
      <c r="I53" s="132">
        <v>30000</v>
      </c>
      <c r="J53" s="148">
        <v>800000</v>
      </c>
      <c r="K53" s="151">
        <f t="shared" si="73"/>
        <v>0</v>
      </c>
      <c r="L53" s="413"/>
      <c r="M53" s="139">
        <f t="shared" si="80"/>
        <v>0</v>
      </c>
      <c r="N53" s="139">
        <f t="shared" si="119"/>
        <v>0</v>
      </c>
      <c r="O53" s="133">
        <f t="shared" si="2"/>
        <v>0</v>
      </c>
      <c r="P53" s="80">
        <f t="shared" si="81"/>
        <v>0</v>
      </c>
      <c r="Q53" s="322">
        <f t="shared" si="118"/>
        <v>0</v>
      </c>
      <c r="R53" s="323">
        <f t="shared" si="78"/>
        <v>0</v>
      </c>
      <c r="S53" s="324">
        <f t="shared" si="110"/>
        <v>4.1366253329685687</v>
      </c>
      <c r="U53" s="102">
        <f t="shared" si="111"/>
        <v>0</v>
      </c>
      <c r="V53" s="77">
        <f t="shared" si="82"/>
        <v>0</v>
      </c>
      <c r="W53" s="77">
        <f t="shared" si="117"/>
        <v>0</v>
      </c>
      <c r="X53" s="75">
        <f>'Project description'!$I$6</f>
        <v>1.79</v>
      </c>
      <c r="Y53" s="75">
        <f>VLOOKUP(E53,'Project description'!$H$21:$I$24,2,0)</f>
        <v>40000</v>
      </c>
      <c r="Z53" s="74">
        <f t="shared" si="83"/>
        <v>0</v>
      </c>
      <c r="AA53" s="76">
        <f t="shared" si="52"/>
        <v>0</v>
      </c>
      <c r="AB53" s="76">
        <f t="shared" si="84"/>
        <v>0</v>
      </c>
      <c r="AC53" s="76">
        <f t="shared" si="85"/>
        <v>0</v>
      </c>
      <c r="AD53" s="66">
        <f t="shared" si="86"/>
        <v>0</v>
      </c>
      <c r="AE53" s="67" t="str">
        <f t="shared" si="10"/>
        <v>AccelReached</v>
      </c>
      <c r="AF53" s="66">
        <f t="shared" si="11"/>
        <v>0</v>
      </c>
      <c r="AG53" s="60">
        <v>0</v>
      </c>
      <c r="AH53" s="61">
        <f t="shared" si="12"/>
        <v>0</v>
      </c>
      <c r="AI53" s="62">
        <f t="shared" si="13"/>
        <v>0</v>
      </c>
      <c r="AJ53" s="61">
        <f t="shared" si="53"/>
        <v>0</v>
      </c>
      <c r="AK53" s="61">
        <f t="shared" si="112"/>
        <v>0</v>
      </c>
      <c r="AL53" s="69" t="str">
        <f t="shared" si="87"/>
        <v>AccelLimited</v>
      </c>
      <c r="AM53" s="61">
        <f t="shared" si="88"/>
        <v>0</v>
      </c>
      <c r="AN53" s="71">
        <f t="shared" si="89"/>
        <v>0</v>
      </c>
      <c r="AO53" s="64">
        <f t="shared" si="90"/>
        <v>0</v>
      </c>
      <c r="AP53" s="72">
        <f t="shared" si="91"/>
        <v>0</v>
      </c>
      <c r="AQ53" s="79">
        <f t="shared" si="92"/>
        <v>0</v>
      </c>
      <c r="AR53" s="76">
        <f t="shared" si="93"/>
        <v>0</v>
      </c>
      <c r="AT53" s="115">
        <v>0</v>
      </c>
      <c r="AW53" s="118">
        <f t="shared" si="113"/>
        <v>4.1366253329685687</v>
      </c>
      <c r="AX53" s="117">
        <f t="shared" si="114"/>
        <v>0</v>
      </c>
      <c r="AY53" s="113">
        <f t="shared" si="115"/>
        <v>0</v>
      </c>
      <c r="AZ53" s="113">
        <f t="shared" si="94"/>
        <v>0</v>
      </c>
      <c r="BA53" s="118">
        <f t="shared" si="22"/>
        <v>4.1366253329685687</v>
      </c>
      <c r="BB53" s="114">
        <f t="shared" si="23"/>
        <v>0</v>
      </c>
      <c r="BC53" s="113">
        <f t="shared" si="58"/>
        <v>0</v>
      </c>
      <c r="BD53" s="113">
        <f t="shared" si="59"/>
        <v>0</v>
      </c>
      <c r="BE53" s="118">
        <f t="shared" si="60"/>
        <v>4.1366253329685687</v>
      </c>
      <c r="BF53" s="117">
        <f t="shared" si="95"/>
        <v>0</v>
      </c>
      <c r="BG53" s="113">
        <f t="shared" si="96"/>
        <v>0</v>
      </c>
      <c r="BH53" s="113">
        <f t="shared" si="97"/>
        <v>0</v>
      </c>
      <c r="BI53" s="118">
        <f t="shared" si="27"/>
        <v>4.1366253329685687</v>
      </c>
      <c r="BJ53" s="113"/>
      <c r="BK53" s="117">
        <f t="shared" si="98"/>
        <v>0</v>
      </c>
      <c r="BL53" s="113">
        <f t="shared" si="99"/>
        <v>0</v>
      </c>
      <c r="BM53" s="113">
        <f t="shared" si="100"/>
        <v>0</v>
      </c>
      <c r="BN53" s="118">
        <f t="shared" si="31"/>
        <v>4.1366253329685687</v>
      </c>
      <c r="BO53" s="117">
        <f t="shared" si="101"/>
        <v>0</v>
      </c>
      <c r="BP53" s="113">
        <f t="shared" si="102"/>
        <v>0</v>
      </c>
      <c r="BQ53" s="113">
        <f t="shared" si="103"/>
        <v>0</v>
      </c>
      <c r="BR53" s="118">
        <f t="shared" si="35"/>
        <v>4.1366253329685687</v>
      </c>
      <c r="BS53" s="117">
        <f t="shared" si="36"/>
        <v>0</v>
      </c>
      <c r="BT53" s="113">
        <f t="shared" si="37"/>
        <v>0</v>
      </c>
      <c r="BU53" s="113">
        <f t="shared" si="38"/>
        <v>0</v>
      </c>
      <c r="BV53" s="118">
        <f t="shared" si="61"/>
        <v>4.1366253329685687</v>
      </c>
      <c r="BW53" s="117">
        <f t="shared" si="104"/>
        <v>0</v>
      </c>
      <c r="BX53" s="113">
        <f t="shared" si="105"/>
        <v>0</v>
      </c>
      <c r="BY53" s="113">
        <f t="shared" si="106"/>
        <v>0</v>
      </c>
      <c r="BZ53" s="118">
        <f t="shared" si="42"/>
        <v>4.1366253329685687</v>
      </c>
      <c r="CC53" s="114">
        <f t="shared" si="62"/>
        <v>2.0914844617193986</v>
      </c>
      <c r="CD53" s="114">
        <f t="shared" si="107"/>
        <v>211.68056156529371</v>
      </c>
      <c r="CE53" s="114">
        <f t="shared" si="108"/>
        <v>744.55106996621635</v>
      </c>
      <c r="CF53" s="114">
        <f t="shared" si="109"/>
        <v>1310.2619236746311</v>
      </c>
      <c r="CG53" s="114"/>
      <c r="CH53" s="114">
        <v>6</v>
      </c>
      <c r="CI53" s="113">
        <v>9</v>
      </c>
      <c r="CJ53" s="113">
        <f t="shared" si="120"/>
        <v>10</v>
      </c>
      <c r="CK53" s="113">
        <f t="shared" si="120"/>
        <v>11</v>
      </c>
      <c r="CL53" s="113">
        <f t="shared" si="120"/>
        <v>12</v>
      </c>
      <c r="CZ53" s="88"/>
      <c r="DA53" s="88"/>
      <c r="DB53" s="88"/>
      <c r="DC53" s="88"/>
      <c r="DD53" s="88"/>
      <c r="DE53" s="40"/>
      <c r="DF53" s="40"/>
    </row>
    <row r="54" spans="1:112" ht="13.8" thickBot="1" x14ac:dyDescent="0.3">
      <c r="A54" s="315">
        <v>0</v>
      </c>
      <c r="B54" s="411"/>
      <c r="C54" s="411"/>
      <c r="D54" s="307">
        <v>0</v>
      </c>
      <c r="E54" s="309" t="s">
        <v>213</v>
      </c>
      <c r="F54" s="308" t="s">
        <v>546</v>
      </c>
      <c r="G54" s="310" t="s">
        <v>422</v>
      </c>
      <c r="H54" s="311">
        <v>3500</v>
      </c>
      <c r="I54" s="311">
        <v>30000</v>
      </c>
      <c r="J54" s="312">
        <v>800000</v>
      </c>
      <c r="K54" s="313">
        <f t="shared" si="73"/>
        <v>0</v>
      </c>
      <c r="L54" s="414"/>
      <c r="M54" s="314">
        <f t="shared" si="80"/>
        <v>0</v>
      </c>
      <c r="N54" s="139">
        <f t="shared" si="119"/>
        <v>0</v>
      </c>
      <c r="O54" s="133">
        <f t="shared" si="2"/>
        <v>0</v>
      </c>
      <c r="P54" s="80">
        <f t="shared" si="81"/>
        <v>0</v>
      </c>
      <c r="Q54" s="319">
        <f t="shared" si="118"/>
        <v>0</v>
      </c>
      <c r="R54" s="320">
        <f t="shared" si="78"/>
        <v>0</v>
      </c>
      <c r="S54" s="321">
        <f t="shared" si="110"/>
        <v>4.1366253329685687</v>
      </c>
      <c r="U54" s="102">
        <f t="shared" si="111"/>
        <v>0</v>
      </c>
      <c r="V54" s="77">
        <f t="shared" si="82"/>
        <v>0</v>
      </c>
      <c r="W54" s="77">
        <f t="shared" si="117"/>
        <v>0</v>
      </c>
      <c r="X54" s="75">
        <f>'Project description'!$I$6</f>
        <v>1.79</v>
      </c>
      <c r="Y54" s="75">
        <f>VLOOKUP(E54,'Project description'!$H$21:$I$24,2,0)</f>
        <v>40000</v>
      </c>
      <c r="Z54" s="74">
        <f t="shared" si="83"/>
        <v>0</v>
      </c>
      <c r="AA54" s="76">
        <f t="shared" si="52"/>
        <v>0</v>
      </c>
      <c r="AB54" s="76">
        <f t="shared" si="84"/>
        <v>0</v>
      </c>
      <c r="AC54" s="76">
        <f t="shared" si="85"/>
        <v>0</v>
      </c>
      <c r="AD54" s="66">
        <f t="shared" si="86"/>
        <v>0</v>
      </c>
      <c r="AE54" s="67" t="str">
        <f t="shared" si="10"/>
        <v>AccelReached</v>
      </c>
      <c r="AF54" s="66">
        <f t="shared" si="11"/>
        <v>0</v>
      </c>
      <c r="AG54" s="60">
        <v>0</v>
      </c>
      <c r="AH54" s="61">
        <f t="shared" si="12"/>
        <v>0</v>
      </c>
      <c r="AI54" s="62">
        <f t="shared" si="13"/>
        <v>0</v>
      </c>
      <c r="AJ54" s="61">
        <f t="shared" si="53"/>
        <v>0</v>
      </c>
      <c r="AK54" s="61">
        <f t="shared" si="112"/>
        <v>0</v>
      </c>
      <c r="AL54" s="69" t="str">
        <f t="shared" si="87"/>
        <v>AccelLimited</v>
      </c>
      <c r="AM54" s="61">
        <f t="shared" si="88"/>
        <v>0</v>
      </c>
      <c r="AN54" s="71">
        <f t="shared" si="89"/>
        <v>0</v>
      </c>
      <c r="AO54" s="64">
        <f t="shared" si="90"/>
        <v>0</v>
      </c>
      <c r="AP54" s="72">
        <f t="shared" si="91"/>
        <v>0</v>
      </c>
      <c r="AQ54" s="79">
        <f t="shared" si="92"/>
        <v>0</v>
      </c>
      <c r="AR54" s="76">
        <f t="shared" si="93"/>
        <v>0</v>
      </c>
      <c r="AT54" s="115">
        <v>0</v>
      </c>
      <c r="AW54" s="118">
        <f t="shared" si="113"/>
        <v>4.1366253329685687</v>
      </c>
      <c r="AX54" s="117">
        <f t="shared" si="114"/>
        <v>0</v>
      </c>
      <c r="AY54" s="113">
        <f t="shared" si="115"/>
        <v>0</v>
      </c>
      <c r="AZ54" s="113">
        <f t="shared" si="94"/>
        <v>0</v>
      </c>
      <c r="BA54" s="118">
        <f t="shared" si="22"/>
        <v>4.1366253329685687</v>
      </c>
      <c r="BB54" s="114">
        <f t="shared" si="23"/>
        <v>0</v>
      </c>
      <c r="BC54" s="113">
        <f t="shared" si="58"/>
        <v>0</v>
      </c>
      <c r="BD54" s="113">
        <f t="shared" si="59"/>
        <v>0</v>
      </c>
      <c r="BE54" s="118">
        <f t="shared" si="60"/>
        <v>4.1366253329685687</v>
      </c>
      <c r="BF54" s="117">
        <f t="shared" si="95"/>
        <v>0</v>
      </c>
      <c r="BG54" s="113">
        <f t="shared" si="96"/>
        <v>0</v>
      </c>
      <c r="BH54" s="113">
        <f t="shared" si="97"/>
        <v>0</v>
      </c>
      <c r="BI54" s="118">
        <f t="shared" si="27"/>
        <v>4.1366253329685687</v>
      </c>
      <c r="BJ54" s="113"/>
      <c r="BK54" s="117">
        <f t="shared" si="98"/>
        <v>0</v>
      </c>
      <c r="BL54" s="113">
        <f t="shared" si="99"/>
        <v>0</v>
      </c>
      <c r="BM54" s="113">
        <f t="shared" si="100"/>
        <v>0</v>
      </c>
      <c r="BN54" s="118">
        <f t="shared" si="31"/>
        <v>4.1366253329685687</v>
      </c>
      <c r="BO54" s="117">
        <f t="shared" si="101"/>
        <v>0</v>
      </c>
      <c r="BP54" s="113">
        <f t="shared" si="102"/>
        <v>0</v>
      </c>
      <c r="BQ54" s="113">
        <f t="shared" si="103"/>
        <v>0</v>
      </c>
      <c r="BR54" s="118">
        <f t="shared" si="35"/>
        <v>4.1366253329685687</v>
      </c>
      <c r="BS54" s="117">
        <f t="shared" si="36"/>
        <v>0</v>
      </c>
      <c r="BT54" s="113">
        <f t="shared" si="37"/>
        <v>0</v>
      </c>
      <c r="BU54" s="113">
        <f t="shared" si="38"/>
        <v>0</v>
      </c>
      <c r="BV54" s="118">
        <f t="shared" si="61"/>
        <v>4.1366253329685687</v>
      </c>
      <c r="BW54" s="117">
        <f t="shared" si="104"/>
        <v>0</v>
      </c>
      <c r="BX54" s="113">
        <f t="shared" si="105"/>
        <v>0</v>
      </c>
      <c r="BY54" s="113">
        <f t="shared" si="106"/>
        <v>0</v>
      </c>
      <c r="BZ54" s="118">
        <f t="shared" si="42"/>
        <v>4.1366253329685687</v>
      </c>
      <c r="CC54" s="114">
        <f t="shared" si="62"/>
        <v>2.1414844617193984</v>
      </c>
      <c r="CD54" s="114">
        <f t="shared" si="107"/>
        <v>250.00000000000006</v>
      </c>
      <c r="CE54" s="114">
        <f t="shared" si="108"/>
        <v>777.3076180580822</v>
      </c>
      <c r="CF54" s="114">
        <f t="shared" si="109"/>
        <v>0</v>
      </c>
      <c r="CG54" s="114"/>
      <c r="CH54" s="114">
        <v>6</v>
      </c>
      <c r="CI54" s="113">
        <v>13</v>
      </c>
      <c r="CJ54" s="113">
        <f t="shared" si="120"/>
        <v>14</v>
      </c>
      <c r="CK54" s="113">
        <f t="shared" si="120"/>
        <v>15</v>
      </c>
      <c r="CL54" s="113">
        <f t="shared" si="120"/>
        <v>16</v>
      </c>
      <c r="CZ54" s="88"/>
      <c r="DA54" s="88"/>
      <c r="DB54" s="88"/>
      <c r="DC54" s="88"/>
      <c r="DD54" s="88"/>
      <c r="DE54" s="42"/>
      <c r="DF54" s="40"/>
    </row>
    <row r="55" spans="1:112" ht="13.8" thickBot="1" x14ac:dyDescent="0.3">
      <c r="A55" s="140">
        <v>0</v>
      </c>
      <c r="B55" s="410"/>
      <c r="C55" s="410"/>
      <c r="D55" s="41">
        <v>0</v>
      </c>
      <c r="E55" s="98" t="s">
        <v>213</v>
      </c>
      <c r="F55" s="171" t="s">
        <v>546</v>
      </c>
      <c r="G55" s="137" t="s">
        <v>422</v>
      </c>
      <c r="H55" s="132">
        <v>3500</v>
      </c>
      <c r="I55" s="132">
        <v>30000</v>
      </c>
      <c r="J55" s="148">
        <v>800000</v>
      </c>
      <c r="K55" s="151">
        <f t="shared" si="73"/>
        <v>0</v>
      </c>
      <c r="L55" s="413"/>
      <c r="M55" s="139">
        <f t="shared" si="80"/>
        <v>0</v>
      </c>
      <c r="N55" s="139">
        <f t="shared" si="119"/>
        <v>0</v>
      </c>
      <c r="O55" s="133">
        <f t="shared" si="2"/>
        <v>0</v>
      </c>
      <c r="P55" s="80">
        <f t="shared" si="81"/>
        <v>0</v>
      </c>
      <c r="Q55" s="322">
        <f t="shared" si="118"/>
        <v>0</v>
      </c>
      <c r="R55" s="323">
        <f t="shared" si="78"/>
        <v>0</v>
      </c>
      <c r="S55" s="324">
        <f t="shared" si="110"/>
        <v>4.1366253329685687</v>
      </c>
      <c r="U55" s="102">
        <f t="shared" si="111"/>
        <v>0</v>
      </c>
      <c r="V55" s="77">
        <f t="shared" si="82"/>
        <v>0</v>
      </c>
      <c r="W55" s="77">
        <f t="shared" si="117"/>
        <v>0</v>
      </c>
      <c r="X55" s="75">
        <f>'Project description'!$I$6</f>
        <v>1.79</v>
      </c>
      <c r="Y55" s="75">
        <f>VLOOKUP(E55,'Project description'!$H$21:$I$24,2,0)</f>
        <v>40000</v>
      </c>
      <c r="Z55" s="74">
        <f t="shared" si="83"/>
        <v>0</v>
      </c>
      <c r="AA55" s="76">
        <f t="shared" si="52"/>
        <v>0</v>
      </c>
      <c r="AB55" s="76">
        <f t="shared" si="84"/>
        <v>0</v>
      </c>
      <c r="AC55" s="76">
        <f t="shared" si="85"/>
        <v>0</v>
      </c>
      <c r="AD55" s="66">
        <f t="shared" si="86"/>
        <v>0</v>
      </c>
      <c r="AE55" s="67" t="str">
        <f t="shared" si="10"/>
        <v>AccelReached</v>
      </c>
      <c r="AF55" s="66">
        <f t="shared" si="11"/>
        <v>0</v>
      </c>
      <c r="AG55" s="60">
        <v>0</v>
      </c>
      <c r="AH55" s="61">
        <f t="shared" si="12"/>
        <v>0</v>
      </c>
      <c r="AI55" s="62">
        <f t="shared" si="13"/>
        <v>0</v>
      </c>
      <c r="AJ55" s="61">
        <f t="shared" si="53"/>
        <v>0</v>
      </c>
      <c r="AK55" s="61">
        <f t="shared" si="112"/>
        <v>0</v>
      </c>
      <c r="AL55" s="69" t="str">
        <f t="shared" si="87"/>
        <v>AccelLimited</v>
      </c>
      <c r="AM55" s="61">
        <f t="shared" si="88"/>
        <v>0</v>
      </c>
      <c r="AN55" s="71">
        <f t="shared" si="89"/>
        <v>0</v>
      </c>
      <c r="AO55" s="64">
        <f t="shared" si="90"/>
        <v>0</v>
      </c>
      <c r="AP55" s="72">
        <f t="shared" si="91"/>
        <v>0</v>
      </c>
      <c r="AQ55" s="79">
        <f t="shared" si="92"/>
        <v>0</v>
      </c>
      <c r="AR55" s="76">
        <f t="shared" si="93"/>
        <v>0</v>
      </c>
      <c r="AT55" s="115">
        <v>0</v>
      </c>
      <c r="AW55" s="118">
        <f t="shared" si="113"/>
        <v>4.1366253329685687</v>
      </c>
      <c r="AX55" s="117">
        <f t="shared" si="114"/>
        <v>0</v>
      </c>
      <c r="AY55" s="113">
        <f t="shared" si="115"/>
        <v>0</v>
      </c>
      <c r="AZ55" s="113">
        <f t="shared" si="94"/>
        <v>0</v>
      </c>
      <c r="BA55" s="118">
        <f t="shared" si="22"/>
        <v>4.1366253329685687</v>
      </c>
      <c r="BB55" s="114">
        <f t="shared" si="23"/>
        <v>0</v>
      </c>
      <c r="BC55" s="113">
        <f t="shared" si="58"/>
        <v>0</v>
      </c>
      <c r="BD55" s="113">
        <f t="shared" si="59"/>
        <v>0</v>
      </c>
      <c r="BE55" s="118">
        <f t="shared" si="60"/>
        <v>4.1366253329685687</v>
      </c>
      <c r="BF55" s="117">
        <f t="shared" si="95"/>
        <v>0</v>
      </c>
      <c r="BG55" s="113">
        <f t="shared" si="96"/>
        <v>0</v>
      </c>
      <c r="BH55" s="113">
        <f t="shared" si="97"/>
        <v>0</v>
      </c>
      <c r="BI55" s="118">
        <f t="shared" si="27"/>
        <v>4.1366253329685687</v>
      </c>
      <c r="BJ55" s="113"/>
      <c r="BK55" s="117">
        <f t="shared" si="98"/>
        <v>0</v>
      </c>
      <c r="BL55" s="113">
        <f t="shared" si="99"/>
        <v>0</v>
      </c>
      <c r="BM55" s="113">
        <f t="shared" si="100"/>
        <v>0</v>
      </c>
      <c r="BN55" s="118">
        <f t="shared" si="31"/>
        <v>4.1366253329685687</v>
      </c>
      <c r="BO55" s="117">
        <f t="shared" si="101"/>
        <v>0</v>
      </c>
      <c r="BP55" s="113">
        <f t="shared" si="102"/>
        <v>0</v>
      </c>
      <c r="BQ55" s="113">
        <f t="shared" si="103"/>
        <v>0</v>
      </c>
      <c r="BR55" s="118">
        <f t="shared" si="35"/>
        <v>4.1366253329685687</v>
      </c>
      <c r="BS55" s="117">
        <f t="shared" si="36"/>
        <v>0</v>
      </c>
      <c r="BT55" s="113">
        <f t="shared" si="37"/>
        <v>0</v>
      </c>
      <c r="BU55" s="113">
        <f t="shared" si="38"/>
        <v>0</v>
      </c>
      <c r="BV55" s="118">
        <f t="shared" si="61"/>
        <v>4.1366253329685687</v>
      </c>
      <c r="BW55" s="117">
        <f t="shared" si="104"/>
        <v>0</v>
      </c>
      <c r="BX55" s="113">
        <f t="shared" si="105"/>
        <v>0</v>
      </c>
      <c r="BY55" s="113">
        <f t="shared" si="106"/>
        <v>0</v>
      </c>
      <c r="BZ55" s="118">
        <f t="shared" si="42"/>
        <v>4.1366253329685687</v>
      </c>
      <c r="CC55" s="114">
        <f t="shared" si="62"/>
        <v>0</v>
      </c>
      <c r="CD55" s="114">
        <f t="shared" si="107"/>
        <v>0</v>
      </c>
      <c r="CE55" s="114">
        <f t="shared" si="108"/>
        <v>250.00000000000006</v>
      </c>
      <c r="CF55" s="114">
        <f t="shared" si="109"/>
        <v>777.3076180580822</v>
      </c>
      <c r="CG55" s="114"/>
      <c r="CH55" s="114">
        <v>6</v>
      </c>
      <c r="CI55" s="113">
        <v>17</v>
      </c>
      <c r="CJ55" s="113">
        <f t="shared" si="120"/>
        <v>18</v>
      </c>
      <c r="CK55" s="113">
        <f t="shared" si="120"/>
        <v>19</v>
      </c>
      <c r="CL55" s="113">
        <f t="shared" si="120"/>
        <v>20</v>
      </c>
      <c r="CZ55" s="88"/>
      <c r="DA55" s="88"/>
      <c r="DB55" s="88"/>
      <c r="DC55" s="88"/>
      <c r="DD55" s="88"/>
      <c r="DE55" s="40"/>
      <c r="DF55" s="40"/>
    </row>
    <row r="56" spans="1:112" ht="13.8" thickBot="1" x14ac:dyDescent="0.3">
      <c r="A56" s="315">
        <v>0</v>
      </c>
      <c r="B56" s="411"/>
      <c r="C56" s="411"/>
      <c r="D56" s="307">
        <v>0</v>
      </c>
      <c r="E56" s="309" t="s">
        <v>213</v>
      </c>
      <c r="F56" s="308" t="s">
        <v>546</v>
      </c>
      <c r="G56" s="310" t="s">
        <v>422</v>
      </c>
      <c r="H56" s="311">
        <v>3500</v>
      </c>
      <c r="I56" s="311">
        <v>30000</v>
      </c>
      <c r="J56" s="312">
        <v>800000</v>
      </c>
      <c r="K56" s="313">
        <f t="shared" si="73"/>
        <v>0</v>
      </c>
      <c r="L56" s="414"/>
      <c r="M56" s="314">
        <f t="shared" si="80"/>
        <v>0</v>
      </c>
      <c r="N56" s="139">
        <f t="shared" si="119"/>
        <v>0</v>
      </c>
      <c r="O56" s="133">
        <f t="shared" si="2"/>
        <v>0</v>
      </c>
      <c r="P56" s="80">
        <f t="shared" si="81"/>
        <v>0</v>
      </c>
      <c r="Q56" s="319">
        <f t="shared" si="118"/>
        <v>0</v>
      </c>
      <c r="R56" s="320">
        <f t="shared" si="78"/>
        <v>0</v>
      </c>
      <c r="S56" s="321">
        <f t="shared" si="110"/>
        <v>4.1366253329685687</v>
      </c>
      <c r="U56" s="102">
        <f t="shared" si="111"/>
        <v>0</v>
      </c>
      <c r="V56" s="77">
        <f t="shared" si="82"/>
        <v>0</v>
      </c>
      <c r="W56" s="77">
        <f t="shared" si="117"/>
        <v>0</v>
      </c>
      <c r="X56" s="75">
        <f>'Project description'!$I$6</f>
        <v>1.79</v>
      </c>
      <c r="Y56" s="75">
        <f>VLOOKUP(E56,'Project description'!$H$21:$I$24,2,0)</f>
        <v>40000</v>
      </c>
      <c r="Z56" s="74">
        <f t="shared" si="83"/>
        <v>0</v>
      </c>
      <c r="AA56" s="76">
        <f t="shared" si="52"/>
        <v>0</v>
      </c>
      <c r="AB56" s="76">
        <f t="shared" si="84"/>
        <v>0</v>
      </c>
      <c r="AC56" s="76">
        <f t="shared" si="85"/>
        <v>0</v>
      </c>
      <c r="AD56" s="66">
        <f t="shared" si="86"/>
        <v>0</v>
      </c>
      <c r="AE56" s="67" t="str">
        <f t="shared" si="10"/>
        <v>AccelReached</v>
      </c>
      <c r="AF56" s="66">
        <f t="shared" si="11"/>
        <v>0</v>
      </c>
      <c r="AG56" s="60">
        <v>0</v>
      </c>
      <c r="AH56" s="61">
        <f t="shared" si="12"/>
        <v>0</v>
      </c>
      <c r="AI56" s="62">
        <f t="shared" si="13"/>
        <v>0</v>
      </c>
      <c r="AJ56" s="61">
        <f t="shared" si="53"/>
        <v>0</v>
      </c>
      <c r="AK56" s="61">
        <f t="shared" si="112"/>
        <v>0</v>
      </c>
      <c r="AL56" s="69" t="str">
        <f t="shared" si="87"/>
        <v>AccelLimited</v>
      </c>
      <c r="AM56" s="61">
        <f t="shared" si="88"/>
        <v>0</v>
      </c>
      <c r="AN56" s="71">
        <f t="shared" si="89"/>
        <v>0</v>
      </c>
      <c r="AO56" s="64">
        <f t="shared" si="90"/>
        <v>0</v>
      </c>
      <c r="AP56" s="72">
        <f t="shared" si="91"/>
        <v>0</v>
      </c>
      <c r="AQ56" s="79">
        <f t="shared" si="92"/>
        <v>0</v>
      </c>
      <c r="AR56" s="76">
        <f t="shared" si="93"/>
        <v>0</v>
      </c>
      <c r="AT56" s="115">
        <v>0</v>
      </c>
      <c r="AW56" s="118">
        <f t="shared" si="113"/>
        <v>4.1366253329685687</v>
      </c>
      <c r="AX56" s="117">
        <f t="shared" si="114"/>
        <v>0</v>
      </c>
      <c r="AY56" s="113">
        <f t="shared" si="115"/>
        <v>0</v>
      </c>
      <c r="AZ56" s="113">
        <f t="shared" si="94"/>
        <v>0</v>
      </c>
      <c r="BA56" s="118">
        <f t="shared" si="22"/>
        <v>4.1366253329685687</v>
      </c>
      <c r="BB56" s="114">
        <f t="shared" si="23"/>
        <v>0</v>
      </c>
      <c r="BC56" s="113">
        <f t="shared" si="58"/>
        <v>0</v>
      </c>
      <c r="BD56" s="113">
        <f t="shared" si="59"/>
        <v>0</v>
      </c>
      <c r="BE56" s="118">
        <f t="shared" si="60"/>
        <v>4.1366253329685687</v>
      </c>
      <c r="BF56" s="117">
        <f t="shared" si="95"/>
        <v>0</v>
      </c>
      <c r="BG56" s="113">
        <f t="shared" si="96"/>
        <v>0</v>
      </c>
      <c r="BH56" s="113">
        <f t="shared" si="97"/>
        <v>0</v>
      </c>
      <c r="BI56" s="118">
        <f t="shared" si="27"/>
        <v>4.1366253329685687</v>
      </c>
      <c r="BJ56" s="113"/>
      <c r="BK56" s="117">
        <f t="shared" si="98"/>
        <v>0</v>
      </c>
      <c r="BL56" s="113">
        <f t="shared" si="99"/>
        <v>0</v>
      </c>
      <c r="BM56" s="113">
        <f t="shared" si="100"/>
        <v>0</v>
      </c>
      <c r="BN56" s="118">
        <f t="shared" si="31"/>
        <v>4.1366253329685687</v>
      </c>
      <c r="BO56" s="117">
        <f t="shared" si="101"/>
        <v>0</v>
      </c>
      <c r="BP56" s="113">
        <f t="shared" si="102"/>
        <v>0</v>
      </c>
      <c r="BQ56" s="113">
        <f t="shared" si="103"/>
        <v>0</v>
      </c>
      <c r="BR56" s="118">
        <f t="shared" si="35"/>
        <v>4.1366253329685687</v>
      </c>
      <c r="BS56" s="117">
        <f t="shared" si="36"/>
        <v>0</v>
      </c>
      <c r="BT56" s="113">
        <f t="shared" si="37"/>
        <v>0</v>
      </c>
      <c r="BU56" s="113">
        <f t="shared" si="38"/>
        <v>0</v>
      </c>
      <c r="BV56" s="118">
        <f t="shared" si="61"/>
        <v>4.1366253329685687</v>
      </c>
      <c r="BW56" s="117">
        <f t="shared" si="104"/>
        <v>0</v>
      </c>
      <c r="BX56" s="113">
        <f t="shared" si="105"/>
        <v>0</v>
      </c>
      <c r="BY56" s="113">
        <f t="shared" si="106"/>
        <v>0</v>
      </c>
      <c r="BZ56" s="118">
        <f t="shared" si="42"/>
        <v>4.1366253329685687</v>
      </c>
      <c r="CC56" s="114">
        <f t="shared" si="62"/>
        <v>-1310.2619236746311</v>
      </c>
      <c r="CD56" s="114">
        <f t="shared" si="107"/>
        <v>2.1414844617193984</v>
      </c>
      <c r="CE56" s="114">
        <f t="shared" si="108"/>
        <v>288.3194384347064</v>
      </c>
      <c r="CF56" s="114">
        <f t="shared" si="109"/>
        <v>744.55106996621646</v>
      </c>
      <c r="CG56" s="114"/>
      <c r="CH56" s="114">
        <v>6</v>
      </c>
      <c r="CI56" s="113">
        <v>21</v>
      </c>
      <c r="CJ56" s="113">
        <f t="shared" si="120"/>
        <v>22</v>
      </c>
      <c r="CK56" s="113">
        <f t="shared" si="120"/>
        <v>23</v>
      </c>
      <c r="CL56" s="113">
        <f t="shared" si="120"/>
        <v>24</v>
      </c>
      <c r="CZ56" s="88"/>
      <c r="DA56" s="88"/>
      <c r="DB56" s="88"/>
      <c r="DC56" s="88"/>
      <c r="DD56" s="88"/>
      <c r="DE56" s="42"/>
      <c r="DF56" s="40"/>
    </row>
    <row r="57" spans="1:112" ht="13.8" thickBot="1" x14ac:dyDescent="0.3">
      <c r="A57" s="140">
        <v>0</v>
      </c>
      <c r="B57" s="410"/>
      <c r="C57" s="410"/>
      <c r="D57" s="41">
        <v>0</v>
      </c>
      <c r="E57" s="98" t="s">
        <v>213</v>
      </c>
      <c r="F57" s="171" t="s">
        <v>546</v>
      </c>
      <c r="G57" s="137" t="s">
        <v>422</v>
      </c>
      <c r="H57" s="132">
        <v>3500</v>
      </c>
      <c r="I57" s="132">
        <v>30000</v>
      </c>
      <c r="J57" s="148">
        <v>800000</v>
      </c>
      <c r="K57" s="151">
        <f t="shared" si="73"/>
        <v>0</v>
      </c>
      <c r="L57" s="413"/>
      <c r="M57" s="139">
        <f t="shared" si="80"/>
        <v>0</v>
      </c>
      <c r="N57" s="139">
        <f t="shared" si="119"/>
        <v>0</v>
      </c>
      <c r="O57" s="133">
        <f t="shared" si="2"/>
        <v>0</v>
      </c>
      <c r="P57" s="80">
        <f t="shared" si="81"/>
        <v>0</v>
      </c>
      <c r="Q57" s="322">
        <f t="shared" si="118"/>
        <v>0</v>
      </c>
      <c r="R57" s="323">
        <f t="shared" si="78"/>
        <v>0</v>
      </c>
      <c r="S57" s="324">
        <f t="shared" si="110"/>
        <v>4.1366253329685687</v>
      </c>
      <c r="U57" s="102">
        <f t="shared" si="111"/>
        <v>0</v>
      </c>
      <c r="V57" s="77">
        <f t="shared" si="82"/>
        <v>0</v>
      </c>
      <c r="W57" s="77">
        <f t="shared" si="117"/>
        <v>0</v>
      </c>
      <c r="X57" s="75">
        <f>'Project description'!$I$6</f>
        <v>1.79</v>
      </c>
      <c r="Y57" s="75">
        <f>VLOOKUP(E57,'Project description'!$H$21:$I$24,2,0)</f>
        <v>40000</v>
      </c>
      <c r="Z57" s="74">
        <f t="shared" si="83"/>
        <v>0</v>
      </c>
      <c r="AA57" s="76">
        <f t="shared" si="52"/>
        <v>0</v>
      </c>
      <c r="AB57" s="76">
        <f t="shared" si="84"/>
        <v>0</v>
      </c>
      <c r="AC57" s="76">
        <f t="shared" si="85"/>
        <v>0</v>
      </c>
      <c r="AD57" s="66">
        <f t="shared" si="86"/>
        <v>0</v>
      </c>
      <c r="AE57" s="67" t="str">
        <f t="shared" si="10"/>
        <v>AccelReached</v>
      </c>
      <c r="AF57" s="66">
        <f t="shared" si="11"/>
        <v>0</v>
      </c>
      <c r="AG57" s="60">
        <v>0</v>
      </c>
      <c r="AH57" s="61">
        <f t="shared" si="12"/>
        <v>0</v>
      </c>
      <c r="AI57" s="62">
        <f t="shared" si="13"/>
        <v>0</v>
      </c>
      <c r="AJ57" s="61">
        <f t="shared" si="53"/>
        <v>0</v>
      </c>
      <c r="AK57" s="61">
        <f t="shared" si="112"/>
        <v>0</v>
      </c>
      <c r="AL57" s="69" t="str">
        <f t="shared" si="87"/>
        <v>AccelLimited</v>
      </c>
      <c r="AM57" s="61">
        <f t="shared" si="88"/>
        <v>0</v>
      </c>
      <c r="AN57" s="71">
        <f t="shared" si="89"/>
        <v>0</v>
      </c>
      <c r="AO57" s="64">
        <f t="shared" si="90"/>
        <v>0</v>
      </c>
      <c r="AP57" s="72">
        <f t="shared" si="91"/>
        <v>0</v>
      </c>
      <c r="AQ57" s="79">
        <f t="shared" si="92"/>
        <v>0</v>
      </c>
      <c r="AR57" s="76">
        <f t="shared" si="93"/>
        <v>0</v>
      </c>
      <c r="AT57" s="115">
        <v>0</v>
      </c>
      <c r="AW57" s="118">
        <f t="shared" si="113"/>
        <v>4.1366253329685687</v>
      </c>
      <c r="AX57" s="117">
        <f t="shared" si="114"/>
        <v>0</v>
      </c>
      <c r="AY57" s="113">
        <f t="shared" si="115"/>
        <v>0</v>
      </c>
      <c r="AZ57" s="113">
        <f t="shared" si="94"/>
        <v>0</v>
      </c>
      <c r="BA57" s="118">
        <f t="shared" si="22"/>
        <v>4.1366253329685687</v>
      </c>
      <c r="BB57" s="114">
        <f t="shared" si="23"/>
        <v>0</v>
      </c>
      <c r="BC57" s="113">
        <f t="shared" si="58"/>
        <v>0</v>
      </c>
      <c r="BD57" s="113">
        <f t="shared" si="59"/>
        <v>0</v>
      </c>
      <c r="BE57" s="118">
        <f t="shared" si="60"/>
        <v>4.1366253329685687</v>
      </c>
      <c r="BF57" s="117">
        <f t="shared" si="95"/>
        <v>0</v>
      </c>
      <c r="BG57" s="113">
        <f t="shared" si="96"/>
        <v>0</v>
      </c>
      <c r="BH57" s="113">
        <f t="shared" si="97"/>
        <v>0</v>
      </c>
      <c r="BI57" s="118">
        <f t="shared" si="27"/>
        <v>4.1366253329685687</v>
      </c>
      <c r="BJ57" s="113"/>
      <c r="BK57" s="117">
        <f t="shared" si="98"/>
        <v>0</v>
      </c>
      <c r="BL57" s="113">
        <f t="shared" si="99"/>
        <v>0</v>
      </c>
      <c r="BM57" s="113">
        <f t="shared" si="100"/>
        <v>0</v>
      </c>
      <c r="BN57" s="118">
        <f t="shared" si="31"/>
        <v>4.1366253329685687</v>
      </c>
      <c r="BO57" s="117">
        <f t="shared" si="101"/>
        <v>0</v>
      </c>
      <c r="BP57" s="113">
        <f t="shared" si="102"/>
        <v>0</v>
      </c>
      <c r="BQ57" s="113">
        <f t="shared" si="103"/>
        <v>0</v>
      </c>
      <c r="BR57" s="118">
        <f t="shared" si="35"/>
        <v>4.1366253329685687</v>
      </c>
      <c r="BS57" s="117">
        <f t="shared" si="36"/>
        <v>0</v>
      </c>
      <c r="BT57" s="113">
        <f t="shared" si="37"/>
        <v>0</v>
      </c>
      <c r="BU57" s="113">
        <f t="shared" si="38"/>
        <v>0</v>
      </c>
      <c r="BV57" s="118">
        <f t="shared" si="61"/>
        <v>4.1366253329685687</v>
      </c>
      <c r="BW57" s="117">
        <f t="shared" si="104"/>
        <v>0</v>
      </c>
      <c r="BX57" s="113">
        <f t="shared" si="105"/>
        <v>0</v>
      </c>
      <c r="BY57" s="113">
        <f t="shared" si="106"/>
        <v>0</v>
      </c>
      <c r="BZ57" s="118">
        <f t="shared" si="42"/>
        <v>4.1366253329685687</v>
      </c>
      <c r="CC57" s="114">
        <f t="shared" si="62"/>
        <v>-1310.2619236746311</v>
      </c>
      <c r="CD57" s="114">
        <f t="shared" si="107"/>
        <v>2.1914844617193983</v>
      </c>
      <c r="CE57" s="114">
        <f t="shared" si="108"/>
        <v>499.45405753180239</v>
      </c>
      <c r="CF57" s="114">
        <f t="shared" si="109"/>
        <v>32.756548091865852</v>
      </c>
      <c r="CG57" s="114"/>
      <c r="CH57" s="114">
        <v>6</v>
      </c>
      <c r="CI57" s="113">
        <v>25</v>
      </c>
      <c r="CJ57" s="113">
        <f t="shared" si="120"/>
        <v>26</v>
      </c>
      <c r="CK57" s="113">
        <f t="shared" si="120"/>
        <v>27</v>
      </c>
      <c r="CL57" s="113">
        <f t="shared" si="120"/>
        <v>28</v>
      </c>
      <c r="CZ57" s="88"/>
      <c r="DA57" s="88"/>
      <c r="DB57" s="88"/>
      <c r="DC57" s="88"/>
      <c r="DD57" s="88"/>
      <c r="DE57" s="40"/>
      <c r="DF57" s="40"/>
    </row>
    <row r="58" spans="1:112" ht="15" thickBot="1" x14ac:dyDescent="0.35">
      <c r="A58" s="315">
        <v>0</v>
      </c>
      <c r="B58" s="411"/>
      <c r="C58" s="411"/>
      <c r="D58" s="307">
        <v>0</v>
      </c>
      <c r="E58" s="309" t="s">
        <v>213</v>
      </c>
      <c r="F58" s="308" t="s">
        <v>546</v>
      </c>
      <c r="G58" s="310" t="s">
        <v>422</v>
      </c>
      <c r="H58" s="311">
        <v>3500</v>
      </c>
      <c r="I58" s="311">
        <v>30000</v>
      </c>
      <c r="J58" s="312">
        <v>800000</v>
      </c>
      <c r="K58" s="313">
        <f t="shared" si="73"/>
        <v>0</v>
      </c>
      <c r="L58" s="414"/>
      <c r="M58" s="314">
        <f t="shared" si="80"/>
        <v>0</v>
      </c>
      <c r="N58" s="139">
        <f t="shared" si="119"/>
        <v>0</v>
      </c>
      <c r="O58" s="133">
        <f t="shared" si="2"/>
        <v>0</v>
      </c>
      <c r="P58" s="80">
        <f t="shared" si="81"/>
        <v>0</v>
      </c>
      <c r="Q58" s="319">
        <f t="shared" si="118"/>
        <v>0</v>
      </c>
      <c r="R58" s="320">
        <f t="shared" si="78"/>
        <v>0</v>
      </c>
      <c r="S58" s="321">
        <f t="shared" si="110"/>
        <v>4.1366253329685687</v>
      </c>
      <c r="T58" s="43"/>
      <c r="U58" s="102">
        <f t="shared" si="111"/>
        <v>0</v>
      </c>
      <c r="V58" s="77">
        <f t="shared" si="82"/>
        <v>0</v>
      </c>
      <c r="W58" s="77">
        <f t="shared" si="117"/>
        <v>0</v>
      </c>
      <c r="X58" s="75">
        <f>'Project description'!$I$6</f>
        <v>1.79</v>
      </c>
      <c r="Y58" s="75">
        <f>VLOOKUP(E58,'Project description'!$H$21:$I$24,2,0)</f>
        <v>40000</v>
      </c>
      <c r="Z58" s="74">
        <f t="shared" si="83"/>
        <v>0</v>
      </c>
      <c r="AA58" s="76">
        <f t="shared" si="52"/>
        <v>0</v>
      </c>
      <c r="AB58" s="76">
        <f t="shared" si="84"/>
        <v>0</v>
      </c>
      <c r="AC58" s="76">
        <f t="shared" si="85"/>
        <v>0</v>
      </c>
      <c r="AD58" s="66">
        <f t="shared" si="86"/>
        <v>0</v>
      </c>
      <c r="AE58" s="67" t="str">
        <f t="shared" si="10"/>
        <v>AccelReached</v>
      </c>
      <c r="AF58" s="66">
        <f t="shared" si="11"/>
        <v>0</v>
      </c>
      <c r="AG58" s="60">
        <v>0</v>
      </c>
      <c r="AH58" s="61">
        <f t="shared" si="12"/>
        <v>0</v>
      </c>
      <c r="AI58" s="62">
        <f t="shared" si="13"/>
        <v>0</v>
      </c>
      <c r="AJ58" s="61">
        <f t="shared" si="53"/>
        <v>0</v>
      </c>
      <c r="AK58" s="61">
        <f t="shared" si="112"/>
        <v>0</v>
      </c>
      <c r="AL58" s="69" t="str">
        <f t="shared" si="87"/>
        <v>AccelLimited</v>
      </c>
      <c r="AM58" s="61">
        <f t="shared" si="88"/>
        <v>0</v>
      </c>
      <c r="AN58" s="71">
        <f t="shared" si="89"/>
        <v>0</v>
      </c>
      <c r="AO58" s="64">
        <f t="shared" si="90"/>
        <v>0</v>
      </c>
      <c r="AP58" s="72">
        <f t="shared" si="91"/>
        <v>0</v>
      </c>
      <c r="AQ58" s="79">
        <f t="shared" si="92"/>
        <v>0</v>
      </c>
      <c r="AR58" s="76">
        <f t="shared" si="93"/>
        <v>0</v>
      </c>
      <c r="AT58" s="115">
        <v>0</v>
      </c>
      <c r="AW58" s="118">
        <f t="shared" si="113"/>
        <v>4.1366253329685687</v>
      </c>
      <c r="AX58" s="117">
        <f t="shared" si="114"/>
        <v>0</v>
      </c>
      <c r="AY58" s="113">
        <f t="shared" si="115"/>
        <v>0</v>
      </c>
      <c r="AZ58" s="113">
        <f t="shared" si="94"/>
        <v>0</v>
      </c>
      <c r="BA58" s="118">
        <f t="shared" si="22"/>
        <v>4.1366253329685687</v>
      </c>
      <c r="BB58" s="114">
        <f t="shared" si="23"/>
        <v>0</v>
      </c>
      <c r="BC58" s="113">
        <f t="shared" si="58"/>
        <v>0</v>
      </c>
      <c r="BD58" s="113">
        <f t="shared" si="59"/>
        <v>0</v>
      </c>
      <c r="BE58" s="118">
        <f t="shared" si="60"/>
        <v>4.1366253329685687</v>
      </c>
      <c r="BF58" s="117">
        <f t="shared" si="95"/>
        <v>0</v>
      </c>
      <c r="BG58" s="113">
        <f t="shared" si="96"/>
        <v>0</v>
      </c>
      <c r="BH58" s="113">
        <f t="shared" si="97"/>
        <v>0</v>
      </c>
      <c r="BI58" s="118">
        <f t="shared" si="27"/>
        <v>4.1366253329685687</v>
      </c>
      <c r="BJ58" s="113"/>
      <c r="BK58" s="117">
        <f t="shared" si="98"/>
        <v>0</v>
      </c>
      <c r="BL58" s="113">
        <f t="shared" si="99"/>
        <v>0</v>
      </c>
      <c r="BM58" s="113">
        <f t="shared" si="100"/>
        <v>0</v>
      </c>
      <c r="BN58" s="118">
        <f t="shared" si="31"/>
        <v>4.1366253329685687</v>
      </c>
      <c r="BO58" s="117">
        <f t="shared" si="101"/>
        <v>0</v>
      </c>
      <c r="BP58" s="113">
        <f t="shared" si="102"/>
        <v>0</v>
      </c>
      <c r="BQ58" s="113">
        <f t="shared" si="103"/>
        <v>0</v>
      </c>
      <c r="BR58" s="118">
        <f t="shared" si="35"/>
        <v>4.1366253329685687</v>
      </c>
      <c r="BS58" s="117">
        <f t="shared" si="36"/>
        <v>0</v>
      </c>
      <c r="BT58" s="113">
        <f t="shared" si="37"/>
        <v>0</v>
      </c>
      <c r="BU58" s="113">
        <f t="shared" si="38"/>
        <v>0</v>
      </c>
      <c r="BV58" s="118">
        <f t="shared" si="61"/>
        <v>4.1366253329685687</v>
      </c>
      <c r="BW58" s="117">
        <f t="shared" si="104"/>
        <v>0</v>
      </c>
      <c r="BX58" s="113">
        <f t="shared" si="105"/>
        <v>0</v>
      </c>
      <c r="BY58" s="113">
        <f t="shared" si="106"/>
        <v>0</v>
      </c>
      <c r="BZ58" s="118">
        <f t="shared" si="42"/>
        <v>4.1366253329685687</v>
      </c>
      <c r="CC58" s="114">
        <f t="shared" si="62"/>
        <v>0</v>
      </c>
      <c r="CD58" s="114">
        <f t="shared" si="107"/>
        <v>2.7347304410256745</v>
      </c>
      <c r="CE58" s="114">
        <f t="shared" si="108"/>
        <v>500.00000000000017</v>
      </c>
      <c r="CF58" s="114">
        <f t="shared" si="109"/>
        <v>7.815970093361102E-14</v>
      </c>
      <c r="CG58" s="114"/>
      <c r="CH58" s="114">
        <v>6</v>
      </c>
      <c r="CI58" s="113">
        <v>29</v>
      </c>
      <c r="CJ58" s="113">
        <f t="shared" si="120"/>
        <v>30</v>
      </c>
      <c r="CK58" s="113">
        <f t="shared" si="120"/>
        <v>31</v>
      </c>
      <c r="CL58" s="113">
        <f t="shared" si="120"/>
        <v>32</v>
      </c>
      <c r="CZ58" s="88"/>
      <c r="DA58" s="88"/>
      <c r="DB58" s="88"/>
      <c r="DC58" s="88"/>
      <c r="DD58" s="88"/>
      <c r="DE58" s="42"/>
      <c r="DF58" s="40"/>
    </row>
    <row r="59" spans="1:112" ht="13.8" thickBot="1" x14ac:dyDescent="0.3">
      <c r="A59" s="140">
        <v>0</v>
      </c>
      <c r="B59" s="410"/>
      <c r="C59" s="410"/>
      <c r="D59" s="41">
        <v>0</v>
      </c>
      <c r="E59" s="98" t="s">
        <v>213</v>
      </c>
      <c r="F59" s="171" t="s">
        <v>546</v>
      </c>
      <c r="G59" s="137" t="s">
        <v>422</v>
      </c>
      <c r="H59" s="132">
        <v>3500</v>
      </c>
      <c r="I59" s="132">
        <v>30000</v>
      </c>
      <c r="J59" s="148">
        <v>800000</v>
      </c>
      <c r="K59" s="151">
        <f t="shared" si="73"/>
        <v>0</v>
      </c>
      <c r="L59" s="413"/>
      <c r="M59" s="139">
        <f t="shared" si="80"/>
        <v>0</v>
      </c>
      <c r="N59" s="139">
        <f t="shared" si="119"/>
        <v>0</v>
      </c>
      <c r="O59" s="133">
        <f t="shared" si="2"/>
        <v>0</v>
      </c>
      <c r="P59" s="80">
        <f t="shared" si="81"/>
        <v>0</v>
      </c>
      <c r="Q59" s="322">
        <f t="shared" si="118"/>
        <v>0</v>
      </c>
      <c r="R59" s="323">
        <f t="shared" si="78"/>
        <v>0</v>
      </c>
      <c r="S59" s="324">
        <f t="shared" si="110"/>
        <v>4.1366253329685687</v>
      </c>
      <c r="U59" s="102">
        <f t="shared" si="111"/>
        <v>0</v>
      </c>
      <c r="V59" s="77">
        <f t="shared" si="82"/>
        <v>0</v>
      </c>
      <c r="W59" s="77">
        <f t="shared" si="117"/>
        <v>0</v>
      </c>
      <c r="X59" s="75">
        <f>'Project description'!$I$6</f>
        <v>1.79</v>
      </c>
      <c r="Y59" s="75">
        <f>VLOOKUP(E59,'Project description'!$H$21:$I$24,2,0)</f>
        <v>40000</v>
      </c>
      <c r="Z59" s="74">
        <f t="shared" si="83"/>
        <v>0</v>
      </c>
      <c r="AA59" s="76">
        <f t="shared" si="52"/>
        <v>0</v>
      </c>
      <c r="AB59" s="76">
        <f t="shared" si="84"/>
        <v>0</v>
      </c>
      <c r="AC59" s="76">
        <f t="shared" si="85"/>
        <v>0</v>
      </c>
      <c r="AD59" s="66">
        <f t="shared" si="86"/>
        <v>0</v>
      </c>
      <c r="AE59" s="67" t="str">
        <f t="shared" si="10"/>
        <v>AccelReached</v>
      </c>
      <c r="AF59" s="66">
        <f t="shared" si="11"/>
        <v>0</v>
      </c>
      <c r="AG59" s="60">
        <v>0</v>
      </c>
      <c r="AH59" s="61">
        <f t="shared" si="12"/>
        <v>0</v>
      </c>
      <c r="AI59" s="62">
        <f t="shared" si="13"/>
        <v>0</v>
      </c>
      <c r="AJ59" s="61">
        <f t="shared" si="53"/>
        <v>0</v>
      </c>
      <c r="AK59" s="61">
        <f t="shared" si="112"/>
        <v>0</v>
      </c>
      <c r="AL59" s="69" t="str">
        <f t="shared" si="87"/>
        <v>AccelLimited</v>
      </c>
      <c r="AM59" s="61">
        <f t="shared" si="88"/>
        <v>0</v>
      </c>
      <c r="AN59" s="71">
        <f t="shared" si="89"/>
        <v>0</v>
      </c>
      <c r="AO59" s="64">
        <f t="shared" si="90"/>
        <v>0</v>
      </c>
      <c r="AP59" s="72">
        <f t="shared" si="91"/>
        <v>0</v>
      </c>
      <c r="AQ59" s="79">
        <f t="shared" si="92"/>
        <v>0</v>
      </c>
      <c r="AR59" s="76">
        <f t="shared" si="93"/>
        <v>0</v>
      </c>
      <c r="AT59" s="115">
        <v>0</v>
      </c>
      <c r="AW59" s="118">
        <f t="shared" si="113"/>
        <v>4.1366253329685687</v>
      </c>
      <c r="AX59" s="117">
        <f t="shared" si="114"/>
        <v>0</v>
      </c>
      <c r="AY59" s="113">
        <f t="shared" si="115"/>
        <v>0</v>
      </c>
      <c r="AZ59" s="113">
        <f t="shared" si="94"/>
        <v>0</v>
      </c>
      <c r="BA59" s="118">
        <f t="shared" si="22"/>
        <v>4.1366253329685687</v>
      </c>
      <c r="BB59" s="114">
        <f t="shared" si="23"/>
        <v>0</v>
      </c>
      <c r="BC59" s="113">
        <f t="shared" si="58"/>
        <v>0</v>
      </c>
      <c r="BD59" s="113">
        <f t="shared" si="59"/>
        <v>0</v>
      </c>
      <c r="BE59" s="118">
        <f t="shared" si="60"/>
        <v>4.1366253329685687</v>
      </c>
      <c r="BF59" s="117">
        <f t="shared" si="95"/>
        <v>0</v>
      </c>
      <c r="BG59" s="113">
        <f t="shared" si="96"/>
        <v>0</v>
      </c>
      <c r="BH59" s="113">
        <f t="shared" si="97"/>
        <v>0</v>
      </c>
      <c r="BI59" s="118">
        <f t="shared" si="27"/>
        <v>4.1366253329685687</v>
      </c>
      <c r="BJ59" s="113"/>
      <c r="BK59" s="117">
        <f t="shared" si="98"/>
        <v>0</v>
      </c>
      <c r="BL59" s="113">
        <f t="shared" si="99"/>
        <v>0</v>
      </c>
      <c r="BM59" s="113">
        <f t="shared" si="100"/>
        <v>0</v>
      </c>
      <c r="BN59" s="118">
        <f t="shared" si="31"/>
        <v>4.1366253329685687</v>
      </c>
      <c r="BO59" s="117">
        <f t="shared" si="101"/>
        <v>0</v>
      </c>
      <c r="BP59" s="113">
        <f t="shared" si="102"/>
        <v>0</v>
      </c>
      <c r="BQ59" s="113">
        <f t="shared" si="103"/>
        <v>0</v>
      </c>
      <c r="BR59" s="118">
        <f t="shared" si="35"/>
        <v>4.1366253329685687</v>
      </c>
      <c r="BS59" s="117">
        <f t="shared" si="36"/>
        <v>0</v>
      </c>
      <c r="BT59" s="113">
        <f t="shared" si="37"/>
        <v>0</v>
      </c>
      <c r="BU59" s="113">
        <f t="shared" si="38"/>
        <v>0</v>
      </c>
      <c r="BV59" s="118">
        <f t="shared" si="61"/>
        <v>4.1366253329685687</v>
      </c>
      <c r="BW59" s="117">
        <f t="shared" si="104"/>
        <v>0</v>
      </c>
      <c r="BX59" s="113">
        <f t="shared" si="105"/>
        <v>0</v>
      </c>
      <c r="BY59" s="113">
        <f t="shared" si="106"/>
        <v>0</v>
      </c>
      <c r="BZ59" s="118">
        <f t="shared" si="42"/>
        <v>4.1366253329685687</v>
      </c>
      <c r="CC59" s="114">
        <f t="shared" si="62"/>
        <v>2.7847304410256748</v>
      </c>
      <c r="CD59" s="114">
        <f t="shared" si="107"/>
        <v>0</v>
      </c>
      <c r="CE59" s="114">
        <f t="shared" si="108"/>
        <v>0</v>
      </c>
      <c r="CF59" s="114">
        <f t="shared" si="109"/>
        <v>0</v>
      </c>
      <c r="CG59" s="114"/>
      <c r="CH59" s="114">
        <v>7</v>
      </c>
      <c r="CI59" s="113">
        <v>1</v>
      </c>
      <c r="CJ59" s="113">
        <f t="shared" si="120"/>
        <v>2</v>
      </c>
      <c r="CK59" s="113">
        <f t="shared" si="120"/>
        <v>3</v>
      </c>
      <c r="CL59" s="113">
        <f t="shared" si="120"/>
        <v>4</v>
      </c>
      <c r="CZ59" s="88"/>
      <c r="DA59" s="88"/>
      <c r="DB59" s="88"/>
      <c r="DC59" s="88"/>
      <c r="DD59" s="88"/>
      <c r="DE59" s="40"/>
      <c r="DF59" s="40"/>
    </row>
    <row r="60" spans="1:112" ht="13.8" thickBot="1" x14ac:dyDescent="0.3">
      <c r="A60" s="315">
        <v>0</v>
      </c>
      <c r="B60" s="411"/>
      <c r="C60" s="411"/>
      <c r="D60" s="307">
        <v>0</v>
      </c>
      <c r="E60" s="309" t="s">
        <v>213</v>
      </c>
      <c r="F60" s="308" t="s">
        <v>546</v>
      </c>
      <c r="G60" s="310" t="s">
        <v>422</v>
      </c>
      <c r="H60" s="311">
        <v>3500</v>
      </c>
      <c r="I60" s="311">
        <v>30000</v>
      </c>
      <c r="J60" s="312">
        <v>800000</v>
      </c>
      <c r="K60" s="313">
        <f t="shared" si="73"/>
        <v>0</v>
      </c>
      <c r="L60" s="414"/>
      <c r="M60" s="314">
        <f t="shared" si="80"/>
        <v>0</v>
      </c>
      <c r="N60" s="139">
        <f t="shared" si="119"/>
        <v>0</v>
      </c>
      <c r="O60" s="133">
        <f t="shared" si="2"/>
        <v>0</v>
      </c>
      <c r="P60" s="80">
        <f t="shared" si="81"/>
        <v>0</v>
      </c>
      <c r="Q60" s="319">
        <f t="shared" si="118"/>
        <v>0</v>
      </c>
      <c r="R60" s="320">
        <f t="shared" si="78"/>
        <v>0</v>
      </c>
      <c r="S60" s="321">
        <f t="shared" si="110"/>
        <v>4.1366253329685687</v>
      </c>
      <c r="U60" s="102">
        <f t="shared" si="111"/>
        <v>0</v>
      </c>
      <c r="V60" s="77">
        <f t="shared" si="82"/>
        <v>0</v>
      </c>
      <c r="W60" s="77">
        <f t="shared" si="117"/>
        <v>0</v>
      </c>
      <c r="X60" s="75">
        <f>'Project description'!$I$6</f>
        <v>1.79</v>
      </c>
      <c r="Y60" s="75">
        <f>VLOOKUP(E60,'Project description'!$H$21:$I$24,2,0)</f>
        <v>40000</v>
      </c>
      <c r="Z60" s="74">
        <f t="shared" si="83"/>
        <v>0</v>
      </c>
      <c r="AA60" s="76">
        <f t="shared" si="52"/>
        <v>0</v>
      </c>
      <c r="AB60" s="76">
        <f t="shared" si="84"/>
        <v>0</v>
      </c>
      <c r="AC60" s="76">
        <f t="shared" si="85"/>
        <v>0</v>
      </c>
      <c r="AD60" s="66">
        <f t="shared" si="86"/>
        <v>0</v>
      </c>
      <c r="AE60" s="67" t="str">
        <f t="shared" si="10"/>
        <v>AccelReached</v>
      </c>
      <c r="AF60" s="66">
        <f t="shared" si="11"/>
        <v>0</v>
      </c>
      <c r="AG60" s="60">
        <v>0</v>
      </c>
      <c r="AH60" s="61">
        <f t="shared" si="12"/>
        <v>0</v>
      </c>
      <c r="AI60" s="62">
        <f t="shared" si="13"/>
        <v>0</v>
      </c>
      <c r="AJ60" s="61">
        <f t="shared" si="53"/>
        <v>0</v>
      </c>
      <c r="AK60" s="61">
        <f t="shared" si="112"/>
        <v>0</v>
      </c>
      <c r="AL60" s="69" t="str">
        <f t="shared" si="87"/>
        <v>AccelLimited</v>
      </c>
      <c r="AM60" s="61">
        <f t="shared" si="88"/>
        <v>0</v>
      </c>
      <c r="AN60" s="71">
        <f t="shared" si="89"/>
        <v>0</v>
      </c>
      <c r="AO60" s="64">
        <f t="shared" si="90"/>
        <v>0</v>
      </c>
      <c r="AP60" s="72">
        <f t="shared" si="91"/>
        <v>0</v>
      </c>
      <c r="AQ60" s="79">
        <f t="shared" si="92"/>
        <v>0</v>
      </c>
      <c r="AR60" s="76">
        <f t="shared" si="93"/>
        <v>0</v>
      </c>
      <c r="AT60" s="115">
        <v>0</v>
      </c>
      <c r="AW60" s="118">
        <f t="shared" si="113"/>
        <v>4.1366253329685687</v>
      </c>
      <c r="AX60" s="117">
        <f t="shared" si="114"/>
        <v>0</v>
      </c>
      <c r="AY60" s="113">
        <f t="shared" si="115"/>
        <v>0</v>
      </c>
      <c r="AZ60" s="113">
        <f t="shared" si="94"/>
        <v>0</v>
      </c>
      <c r="BA60" s="118">
        <f t="shared" si="22"/>
        <v>4.1366253329685687</v>
      </c>
      <c r="BB60" s="114">
        <f t="shared" si="23"/>
        <v>0</v>
      </c>
      <c r="BC60" s="113">
        <f t="shared" si="58"/>
        <v>0</v>
      </c>
      <c r="BD60" s="113">
        <f t="shared" si="59"/>
        <v>0</v>
      </c>
      <c r="BE60" s="118">
        <f t="shared" si="60"/>
        <v>4.1366253329685687</v>
      </c>
      <c r="BF60" s="117">
        <f t="shared" si="95"/>
        <v>0</v>
      </c>
      <c r="BG60" s="113">
        <f t="shared" si="96"/>
        <v>0</v>
      </c>
      <c r="BH60" s="113">
        <f t="shared" si="97"/>
        <v>0</v>
      </c>
      <c r="BI60" s="118">
        <f t="shared" si="27"/>
        <v>4.1366253329685687</v>
      </c>
      <c r="BJ60" s="113"/>
      <c r="BK60" s="117">
        <f t="shared" si="98"/>
        <v>0</v>
      </c>
      <c r="BL60" s="113">
        <f t="shared" si="99"/>
        <v>0</v>
      </c>
      <c r="BM60" s="113">
        <f t="shared" si="100"/>
        <v>0</v>
      </c>
      <c r="BN60" s="118">
        <f t="shared" si="31"/>
        <v>4.1366253329685687</v>
      </c>
      <c r="BO60" s="117">
        <f t="shared" si="101"/>
        <v>0</v>
      </c>
      <c r="BP60" s="113">
        <f t="shared" si="102"/>
        <v>0</v>
      </c>
      <c r="BQ60" s="113">
        <f t="shared" si="103"/>
        <v>0</v>
      </c>
      <c r="BR60" s="118">
        <f t="shared" si="35"/>
        <v>4.1366253329685687</v>
      </c>
      <c r="BS60" s="117">
        <f t="shared" si="36"/>
        <v>0</v>
      </c>
      <c r="BT60" s="113">
        <f t="shared" si="37"/>
        <v>0</v>
      </c>
      <c r="BU60" s="113">
        <f t="shared" si="38"/>
        <v>0</v>
      </c>
      <c r="BV60" s="118">
        <f t="shared" si="61"/>
        <v>4.1366253329685687</v>
      </c>
      <c r="BW60" s="117">
        <f t="shared" si="104"/>
        <v>0</v>
      </c>
      <c r="BX60" s="113">
        <f t="shared" si="105"/>
        <v>0</v>
      </c>
      <c r="BY60" s="113">
        <f t="shared" si="106"/>
        <v>0</v>
      </c>
      <c r="BZ60" s="118">
        <f t="shared" si="42"/>
        <v>4.1366253329685687</v>
      </c>
      <c r="CC60" s="114">
        <f t="shared" si="62"/>
        <v>2.9141366030533895</v>
      </c>
      <c r="CD60" s="114">
        <f t="shared" si="107"/>
        <v>41.666666666666664</v>
      </c>
      <c r="CE60" s="114">
        <f t="shared" si="108"/>
        <v>965.95091022967586</v>
      </c>
      <c r="CF60" s="114">
        <f t="shared" si="109"/>
        <v>14928.978575576626</v>
      </c>
      <c r="CG60" s="114"/>
      <c r="CH60" s="114">
        <v>7</v>
      </c>
      <c r="CI60" s="113">
        <v>5</v>
      </c>
      <c r="CJ60" s="113">
        <f t="shared" si="120"/>
        <v>6</v>
      </c>
      <c r="CK60" s="113">
        <f t="shared" si="120"/>
        <v>7</v>
      </c>
      <c r="CL60" s="113">
        <f t="shared" si="120"/>
        <v>8</v>
      </c>
      <c r="CZ60" s="88"/>
      <c r="DA60" s="88"/>
      <c r="DB60" s="88"/>
      <c r="DC60" s="88"/>
      <c r="DD60" s="88"/>
      <c r="DE60" s="42"/>
      <c r="DF60" s="40"/>
    </row>
    <row r="61" spans="1:112" ht="13.8" thickBot="1" x14ac:dyDescent="0.3">
      <c r="A61" s="140">
        <v>0</v>
      </c>
      <c r="B61" s="410"/>
      <c r="C61" s="410"/>
      <c r="D61" s="41">
        <v>0</v>
      </c>
      <c r="E61" s="98" t="s">
        <v>213</v>
      </c>
      <c r="F61" s="171" t="s">
        <v>546</v>
      </c>
      <c r="G61" s="137" t="s">
        <v>422</v>
      </c>
      <c r="H61" s="132">
        <v>3500</v>
      </c>
      <c r="I61" s="132">
        <v>30000</v>
      </c>
      <c r="J61" s="148">
        <v>800000</v>
      </c>
      <c r="K61" s="151">
        <f t="shared" si="73"/>
        <v>0</v>
      </c>
      <c r="L61" s="413"/>
      <c r="M61" s="139">
        <f t="shared" si="80"/>
        <v>0</v>
      </c>
      <c r="N61" s="139">
        <f t="shared" si="119"/>
        <v>0</v>
      </c>
      <c r="O61" s="133">
        <f t="shared" si="2"/>
        <v>0</v>
      </c>
      <c r="P61" s="80">
        <f t="shared" si="81"/>
        <v>0</v>
      </c>
      <c r="Q61" s="322">
        <f t="shared" si="118"/>
        <v>0</v>
      </c>
      <c r="R61" s="323">
        <f t="shared" si="78"/>
        <v>0</v>
      </c>
      <c r="S61" s="324">
        <f t="shared" si="110"/>
        <v>4.1366253329685687</v>
      </c>
      <c r="U61" s="102">
        <f t="shared" si="111"/>
        <v>0</v>
      </c>
      <c r="V61" s="77">
        <f t="shared" si="82"/>
        <v>0</v>
      </c>
      <c r="W61" s="77">
        <f t="shared" si="117"/>
        <v>0</v>
      </c>
      <c r="X61" s="75">
        <f>'Project description'!$I$6</f>
        <v>1.79</v>
      </c>
      <c r="Y61" s="75">
        <f>VLOOKUP(E61,'Project description'!$H$21:$I$24,2,0)</f>
        <v>40000</v>
      </c>
      <c r="Z61" s="74">
        <f t="shared" si="83"/>
        <v>0</v>
      </c>
      <c r="AA61" s="76">
        <f t="shared" si="52"/>
        <v>0</v>
      </c>
      <c r="AB61" s="76">
        <f t="shared" si="84"/>
        <v>0</v>
      </c>
      <c r="AC61" s="76">
        <f t="shared" si="85"/>
        <v>0</v>
      </c>
      <c r="AD61" s="66">
        <f t="shared" si="86"/>
        <v>0</v>
      </c>
      <c r="AE61" s="67" t="str">
        <f t="shared" si="10"/>
        <v>AccelReached</v>
      </c>
      <c r="AF61" s="66">
        <f t="shared" si="11"/>
        <v>0</v>
      </c>
      <c r="AG61" s="60">
        <v>0</v>
      </c>
      <c r="AH61" s="61">
        <f t="shared" si="12"/>
        <v>0</v>
      </c>
      <c r="AI61" s="62">
        <f t="shared" si="13"/>
        <v>0</v>
      </c>
      <c r="AJ61" s="61">
        <f t="shared" si="53"/>
        <v>0</v>
      </c>
      <c r="AK61" s="61">
        <f t="shared" si="112"/>
        <v>0</v>
      </c>
      <c r="AL61" s="69" t="str">
        <f t="shared" si="87"/>
        <v>AccelLimited</v>
      </c>
      <c r="AM61" s="61">
        <f t="shared" si="88"/>
        <v>0</v>
      </c>
      <c r="AN61" s="71">
        <f t="shared" si="89"/>
        <v>0</v>
      </c>
      <c r="AO61" s="64">
        <f t="shared" si="90"/>
        <v>0</v>
      </c>
      <c r="AP61" s="72">
        <f t="shared" si="91"/>
        <v>0</v>
      </c>
      <c r="AQ61" s="79">
        <f t="shared" si="92"/>
        <v>0</v>
      </c>
      <c r="AR61" s="76">
        <f t="shared" si="93"/>
        <v>0</v>
      </c>
      <c r="AT61" s="115">
        <v>0</v>
      </c>
      <c r="AW61" s="118">
        <f t="shared" si="113"/>
        <v>4.1366253329685687</v>
      </c>
      <c r="AX61" s="117">
        <f t="shared" si="114"/>
        <v>0</v>
      </c>
      <c r="AY61" s="113">
        <f t="shared" si="115"/>
        <v>0</v>
      </c>
      <c r="AZ61" s="113">
        <f t="shared" si="94"/>
        <v>0</v>
      </c>
      <c r="BA61" s="118">
        <f t="shared" si="22"/>
        <v>4.1366253329685687</v>
      </c>
      <c r="BB61" s="114">
        <f t="shared" si="23"/>
        <v>0</v>
      </c>
      <c r="BC61" s="113">
        <f t="shared" si="58"/>
        <v>0</v>
      </c>
      <c r="BD61" s="113">
        <f t="shared" si="59"/>
        <v>0</v>
      </c>
      <c r="BE61" s="118">
        <f t="shared" si="60"/>
        <v>4.1366253329685687</v>
      </c>
      <c r="BF61" s="117">
        <f t="shared" si="95"/>
        <v>0</v>
      </c>
      <c r="BG61" s="113">
        <f t="shared" si="96"/>
        <v>0</v>
      </c>
      <c r="BH61" s="113">
        <f t="shared" si="97"/>
        <v>0</v>
      </c>
      <c r="BI61" s="118">
        <f t="shared" si="27"/>
        <v>4.1366253329685687</v>
      </c>
      <c r="BJ61" s="113"/>
      <c r="BK61" s="117">
        <f t="shared" si="98"/>
        <v>0</v>
      </c>
      <c r="BL61" s="113">
        <f t="shared" si="99"/>
        <v>0</v>
      </c>
      <c r="BM61" s="113">
        <f t="shared" si="100"/>
        <v>0</v>
      </c>
      <c r="BN61" s="118">
        <f t="shared" si="31"/>
        <v>4.1366253329685687</v>
      </c>
      <c r="BO61" s="117">
        <f t="shared" si="101"/>
        <v>0</v>
      </c>
      <c r="BP61" s="113">
        <f t="shared" si="102"/>
        <v>0</v>
      </c>
      <c r="BQ61" s="113">
        <f t="shared" si="103"/>
        <v>0</v>
      </c>
      <c r="BR61" s="118">
        <f t="shared" si="35"/>
        <v>4.1366253329685687</v>
      </c>
      <c r="BS61" s="117">
        <f t="shared" si="36"/>
        <v>0</v>
      </c>
      <c r="BT61" s="113">
        <f t="shared" si="37"/>
        <v>0</v>
      </c>
      <c r="BU61" s="113">
        <f t="shared" si="38"/>
        <v>0</v>
      </c>
      <c r="BV61" s="118">
        <f t="shared" si="61"/>
        <v>4.1366253329685687</v>
      </c>
      <c r="BW61" s="117">
        <f t="shared" si="104"/>
        <v>0</v>
      </c>
      <c r="BX61" s="113">
        <f t="shared" si="105"/>
        <v>0</v>
      </c>
      <c r="BY61" s="113">
        <f t="shared" si="106"/>
        <v>0</v>
      </c>
      <c r="BZ61" s="118">
        <f t="shared" si="42"/>
        <v>4.1366253329685687</v>
      </c>
      <c r="CC61" s="114">
        <f t="shared" si="62"/>
        <v>2.9141366030533895</v>
      </c>
      <c r="CD61" s="114">
        <f t="shared" si="107"/>
        <v>41.666666666666664</v>
      </c>
      <c r="CE61" s="114">
        <f t="shared" si="108"/>
        <v>965.95091022967586</v>
      </c>
      <c r="CF61" s="114">
        <f t="shared" si="109"/>
        <v>14928.978575576626</v>
      </c>
      <c r="CG61" s="114"/>
      <c r="CH61" s="114">
        <v>7</v>
      </c>
      <c r="CI61" s="113">
        <v>9</v>
      </c>
      <c r="CJ61" s="113">
        <f t="shared" si="120"/>
        <v>10</v>
      </c>
      <c r="CK61" s="113">
        <f t="shared" si="120"/>
        <v>11</v>
      </c>
      <c r="CL61" s="113">
        <f t="shared" si="120"/>
        <v>12</v>
      </c>
      <c r="CZ61" s="88"/>
      <c r="DA61" s="88"/>
      <c r="DB61" s="88"/>
      <c r="DC61" s="88"/>
      <c r="DD61" s="88"/>
      <c r="DE61" s="40"/>
      <c r="DF61" s="40"/>
    </row>
    <row r="62" spans="1:112" ht="13.8" thickBot="1" x14ac:dyDescent="0.3">
      <c r="A62" s="315">
        <v>0</v>
      </c>
      <c r="B62" s="411"/>
      <c r="C62" s="411"/>
      <c r="D62" s="307">
        <v>0</v>
      </c>
      <c r="E62" s="309" t="s">
        <v>213</v>
      </c>
      <c r="F62" s="308" t="s">
        <v>546</v>
      </c>
      <c r="G62" s="310" t="s">
        <v>422</v>
      </c>
      <c r="H62" s="311">
        <v>3500</v>
      </c>
      <c r="I62" s="311">
        <v>30000</v>
      </c>
      <c r="J62" s="312">
        <v>800000</v>
      </c>
      <c r="K62" s="313">
        <f t="shared" si="73"/>
        <v>0</v>
      </c>
      <c r="L62" s="414"/>
      <c r="M62" s="314">
        <f t="shared" si="80"/>
        <v>0</v>
      </c>
      <c r="N62" s="139">
        <f t="shared" si="119"/>
        <v>0</v>
      </c>
      <c r="O62" s="133">
        <f t="shared" si="2"/>
        <v>0</v>
      </c>
      <c r="P62" s="80">
        <f t="shared" si="81"/>
        <v>0</v>
      </c>
      <c r="Q62" s="319">
        <f t="shared" si="118"/>
        <v>0</v>
      </c>
      <c r="R62" s="320">
        <f t="shared" si="78"/>
        <v>0</v>
      </c>
      <c r="S62" s="321">
        <f t="shared" si="110"/>
        <v>4.1366253329685687</v>
      </c>
      <c r="U62" s="102">
        <f t="shared" si="111"/>
        <v>0</v>
      </c>
      <c r="V62" s="77">
        <f t="shared" si="82"/>
        <v>0</v>
      </c>
      <c r="W62" s="77">
        <f t="shared" si="117"/>
        <v>0</v>
      </c>
      <c r="X62" s="75">
        <f>'Project description'!$I$6</f>
        <v>1.79</v>
      </c>
      <c r="Y62" s="75">
        <f>VLOOKUP(E62,'Project description'!$H$21:$I$24,2,0)</f>
        <v>40000</v>
      </c>
      <c r="Z62" s="74">
        <f t="shared" si="83"/>
        <v>0</v>
      </c>
      <c r="AA62" s="76">
        <f t="shared" si="52"/>
        <v>0</v>
      </c>
      <c r="AB62" s="76">
        <f t="shared" si="84"/>
        <v>0</v>
      </c>
      <c r="AC62" s="76">
        <f t="shared" si="85"/>
        <v>0</v>
      </c>
      <c r="AD62" s="66">
        <f t="shared" si="86"/>
        <v>0</v>
      </c>
      <c r="AE62" s="67" t="str">
        <f t="shared" si="10"/>
        <v>AccelReached</v>
      </c>
      <c r="AF62" s="66">
        <f t="shared" si="11"/>
        <v>0</v>
      </c>
      <c r="AG62" s="60">
        <v>0</v>
      </c>
      <c r="AH62" s="61">
        <f t="shared" si="12"/>
        <v>0</v>
      </c>
      <c r="AI62" s="62">
        <f t="shared" si="13"/>
        <v>0</v>
      </c>
      <c r="AJ62" s="61">
        <f t="shared" si="53"/>
        <v>0</v>
      </c>
      <c r="AK62" s="61">
        <f t="shared" si="112"/>
        <v>0</v>
      </c>
      <c r="AL62" s="69" t="str">
        <f t="shared" si="87"/>
        <v>AccelLimited</v>
      </c>
      <c r="AM62" s="61">
        <f t="shared" si="88"/>
        <v>0</v>
      </c>
      <c r="AN62" s="71">
        <f t="shared" si="89"/>
        <v>0</v>
      </c>
      <c r="AO62" s="64">
        <f t="shared" si="90"/>
        <v>0</v>
      </c>
      <c r="AP62" s="72">
        <f t="shared" si="91"/>
        <v>0</v>
      </c>
      <c r="AQ62" s="79">
        <f t="shared" si="92"/>
        <v>0</v>
      </c>
      <c r="AR62" s="76">
        <f t="shared" si="93"/>
        <v>0</v>
      </c>
      <c r="AT62" s="115">
        <v>0</v>
      </c>
      <c r="AW62" s="118">
        <f t="shared" si="113"/>
        <v>4.1366253329685687</v>
      </c>
      <c r="AX62" s="117">
        <f t="shared" si="114"/>
        <v>0</v>
      </c>
      <c r="AY62" s="113">
        <f t="shared" si="115"/>
        <v>0</v>
      </c>
      <c r="AZ62" s="113">
        <f t="shared" si="94"/>
        <v>0</v>
      </c>
      <c r="BA62" s="118">
        <f t="shared" si="22"/>
        <v>4.1366253329685687</v>
      </c>
      <c r="BB62" s="114">
        <f t="shared" si="23"/>
        <v>0</v>
      </c>
      <c r="BC62" s="113">
        <f t="shared" si="58"/>
        <v>0</v>
      </c>
      <c r="BD62" s="113">
        <f t="shared" si="59"/>
        <v>0</v>
      </c>
      <c r="BE62" s="118">
        <f t="shared" si="60"/>
        <v>4.1366253329685687</v>
      </c>
      <c r="BF62" s="117">
        <f t="shared" si="95"/>
        <v>0</v>
      </c>
      <c r="BG62" s="113">
        <f t="shared" si="96"/>
        <v>0</v>
      </c>
      <c r="BH62" s="113">
        <f t="shared" si="97"/>
        <v>0</v>
      </c>
      <c r="BI62" s="118">
        <f t="shared" si="27"/>
        <v>4.1366253329685687</v>
      </c>
      <c r="BJ62" s="113"/>
      <c r="BK62" s="117">
        <f t="shared" si="98"/>
        <v>0</v>
      </c>
      <c r="BL62" s="113">
        <f t="shared" si="99"/>
        <v>0</v>
      </c>
      <c r="BM62" s="113">
        <f t="shared" si="100"/>
        <v>0</v>
      </c>
      <c r="BN62" s="118">
        <f t="shared" si="31"/>
        <v>4.1366253329685687</v>
      </c>
      <c r="BO62" s="117">
        <f t="shared" si="101"/>
        <v>0</v>
      </c>
      <c r="BP62" s="113">
        <f t="shared" si="102"/>
        <v>0</v>
      </c>
      <c r="BQ62" s="113">
        <f t="shared" si="103"/>
        <v>0</v>
      </c>
      <c r="BR62" s="118">
        <f t="shared" si="35"/>
        <v>4.1366253329685687</v>
      </c>
      <c r="BS62" s="117">
        <f t="shared" si="36"/>
        <v>0</v>
      </c>
      <c r="BT62" s="113">
        <f t="shared" si="37"/>
        <v>0</v>
      </c>
      <c r="BU62" s="113">
        <f t="shared" si="38"/>
        <v>0</v>
      </c>
      <c r="BV62" s="118">
        <f t="shared" si="61"/>
        <v>4.1366253329685687</v>
      </c>
      <c r="BW62" s="117">
        <f t="shared" si="104"/>
        <v>0</v>
      </c>
      <c r="BX62" s="113">
        <f t="shared" si="105"/>
        <v>0</v>
      </c>
      <c r="BY62" s="113">
        <f t="shared" si="106"/>
        <v>0</v>
      </c>
      <c r="BZ62" s="118">
        <f t="shared" si="42"/>
        <v>4.1366253329685687</v>
      </c>
      <c r="CC62" s="114">
        <f t="shared" si="62"/>
        <v>3.0435427650811042</v>
      </c>
      <c r="CD62" s="114">
        <f t="shared" si="107"/>
        <v>250.00000000000009</v>
      </c>
      <c r="CE62" s="114">
        <f t="shared" si="108"/>
        <v>1931.9018204593515</v>
      </c>
      <c r="CF62" s="114">
        <f t="shared" si="109"/>
        <v>0</v>
      </c>
      <c r="CG62" s="114"/>
      <c r="CH62" s="114">
        <v>7</v>
      </c>
      <c r="CI62" s="113">
        <v>13</v>
      </c>
      <c r="CJ62" s="113">
        <f t="shared" si="120"/>
        <v>14</v>
      </c>
      <c r="CK62" s="113">
        <f t="shared" si="120"/>
        <v>15</v>
      </c>
      <c r="CL62" s="113">
        <f t="shared" si="120"/>
        <v>16</v>
      </c>
      <c r="CZ62" s="88"/>
      <c r="DA62" s="88"/>
      <c r="DB62" s="88"/>
      <c r="DC62" s="88"/>
      <c r="DD62" s="88"/>
      <c r="DE62" s="42"/>
      <c r="DF62" s="40"/>
    </row>
    <row r="63" spans="1:112" ht="13.8" thickBot="1" x14ac:dyDescent="0.3">
      <c r="A63" s="140">
        <v>0</v>
      </c>
      <c r="B63" s="410"/>
      <c r="C63" s="410"/>
      <c r="D63" s="41">
        <v>0</v>
      </c>
      <c r="E63" s="98" t="s">
        <v>213</v>
      </c>
      <c r="F63" s="171" t="s">
        <v>546</v>
      </c>
      <c r="G63" s="137" t="s">
        <v>422</v>
      </c>
      <c r="H63" s="132">
        <v>3500</v>
      </c>
      <c r="I63" s="132">
        <v>30000</v>
      </c>
      <c r="J63" s="148">
        <v>800000</v>
      </c>
      <c r="K63" s="151">
        <f t="shared" si="73"/>
        <v>0</v>
      </c>
      <c r="L63" s="413"/>
      <c r="M63" s="139">
        <f t="shared" si="80"/>
        <v>0</v>
      </c>
      <c r="N63" s="139">
        <f t="shared" si="119"/>
        <v>0</v>
      </c>
      <c r="O63" s="133">
        <f t="shared" si="2"/>
        <v>0</v>
      </c>
      <c r="P63" s="80">
        <f t="shared" si="81"/>
        <v>0</v>
      </c>
      <c r="Q63" s="322">
        <f t="shared" si="118"/>
        <v>0</v>
      </c>
      <c r="R63" s="323">
        <f t="shared" si="78"/>
        <v>0</v>
      </c>
      <c r="S63" s="324">
        <f t="shared" si="110"/>
        <v>4.1366253329685687</v>
      </c>
      <c r="U63" s="102">
        <f t="shared" si="111"/>
        <v>0</v>
      </c>
      <c r="V63" s="77">
        <f t="shared" si="82"/>
        <v>0</v>
      </c>
      <c r="W63" s="77">
        <f t="shared" si="117"/>
        <v>0</v>
      </c>
      <c r="X63" s="75">
        <f>'Project description'!$I$6</f>
        <v>1.79</v>
      </c>
      <c r="Y63" s="75">
        <f>VLOOKUP(E63,'Project description'!$H$21:$I$24,2,0)</f>
        <v>40000</v>
      </c>
      <c r="Z63" s="74">
        <f t="shared" si="83"/>
        <v>0</v>
      </c>
      <c r="AA63" s="76">
        <f t="shared" si="52"/>
        <v>0</v>
      </c>
      <c r="AB63" s="76">
        <f t="shared" si="84"/>
        <v>0</v>
      </c>
      <c r="AC63" s="76">
        <f t="shared" si="85"/>
        <v>0</v>
      </c>
      <c r="AD63" s="66">
        <f t="shared" si="86"/>
        <v>0</v>
      </c>
      <c r="AE63" s="67" t="str">
        <f t="shared" si="10"/>
        <v>AccelReached</v>
      </c>
      <c r="AF63" s="66">
        <f t="shared" si="11"/>
        <v>0</v>
      </c>
      <c r="AG63" s="60">
        <v>0</v>
      </c>
      <c r="AH63" s="61">
        <f t="shared" si="12"/>
        <v>0</v>
      </c>
      <c r="AI63" s="62">
        <f t="shared" si="13"/>
        <v>0</v>
      </c>
      <c r="AJ63" s="61">
        <f t="shared" si="53"/>
        <v>0</v>
      </c>
      <c r="AK63" s="61">
        <f t="shared" si="112"/>
        <v>0</v>
      </c>
      <c r="AL63" s="69" t="str">
        <f t="shared" si="87"/>
        <v>AccelLimited</v>
      </c>
      <c r="AM63" s="61">
        <f t="shared" si="88"/>
        <v>0</v>
      </c>
      <c r="AN63" s="71">
        <f t="shared" si="89"/>
        <v>0</v>
      </c>
      <c r="AO63" s="64">
        <f t="shared" si="90"/>
        <v>0</v>
      </c>
      <c r="AP63" s="72">
        <f t="shared" si="91"/>
        <v>0</v>
      </c>
      <c r="AQ63" s="79">
        <f t="shared" si="92"/>
        <v>0</v>
      </c>
      <c r="AR63" s="76">
        <f t="shared" si="93"/>
        <v>0</v>
      </c>
      <c r="AT63" s="115">
        <v>0</v>
      </c>
      <c r="AW63" s="118">
        <f t="shared" si="113"/>
        <v>4.1366253329685687</v>
      </c>
      <c r="AX63" s="117">
        <f t="shared" si="114"/>
        <v>0</v>
      </c>
      <c r="AY63" s="113">
        <f t="shared" si="115"/>
        <v>0</v>
      </c>
      <c r="AZ63" s="113">
        <f t="shared" si="94"/>
        <v>0</v>
      </c>
      <c r="BA63" s="118">
        <f t="shared" si="22"/>
        <v>4.1366253329685687</v>
      </c>
      <c r="BB63" s="114">
        <f t="shared" si="23"/>
        <v>0</v>
      </c>
      <c r="BC63" s="113">
        <f t="shared" si="58"/>
        <v>0</v>
      </c>
      <c r="BD63" s="113">
        <f t="shared" si="59"/>
        <v>0</v>
      </c>
      <c r="BE63" s="118">
        <f t="shared" si="60"/>
        <v>4.1366253329685687</v>
      </c>
      <c r="BF63" s="117">
        <f t="shared" si="95"/>
        <v>0</v>
      </c>
      <c r="BG63" s="113">
        <f t="shared" si="96"/>
        <v>0</v>
      </c>
      <c r="BH63" s="113">
        <f t="shared" si="97"/>
        <v>0</v>
      </c>
      <c r="BI63" s="118">
        <f t="shared" si="27"/>
        <v>4.1366253329685687</v>
      </c>
      <c r="BJ63" s="113"/>
      <c r="BK63" s="117">
        <f t="shared" si="98"/>
        <v>0</v>
      </c>
      <c r="BL63" s="113">
        <f t="shared" si="99"/>
        <v>0</v>
      </c>
      <c r="BM63" s="113">
        <f t="shared" si="100"/>
        <v>0</v>
      </c>
      <c r="BN63" s="118">
        <f t="shared" si="31"/>
        <v>4.1366253329685687</v>
      </c>
      <c r="BO63" s="117">
        <f t="shared" si="101"/>
        <v>0</v>
      </c>
      <c r="BP63" s="113">
        <f t="shared" si="102"/>
        <v>0</v>
      </c>
      <c r="BQ63" s="113">
        <f t="shared" si="103"/>
        <v>0</v>
      </c>
      <c r="BR63" s="118">
        <f t="shared" si="35"/>
        <v>4.1366253329685687</v>
      </c>
      <c r="BS63" s="117">
        <f t="shared" si="36"/>
        <v>0</v>
      </c>
      <c r="BT63" s="113">
        <f t="shared" si="37"/>
        <v>0</v>
      </c>
      <c r="BU63" s="113">
        <f t="shared" si="38"/>
        <v>0</v>
      </c>
      <c r="BV63" s="118">
        <f t="shared" si="61"/>
        <v>4.1366253329685687</v>
      </c>
      <c r="BW63" s="117">
        <f t="shared" si="104"/>
        <v>0</v>
      </c>
      <c r="BX63" s="113">
        <f t="shared" si="105"/>
        <v>0</v>
      </c>
      <c r="BY63" s="113">
        <f t="shared" si="106"/>
        <v>0</v>
      </c>
      <c r="BZ63" s="118">
        <f t="shared" si="42"/>
        <v>4.1366253329685687</v>
      </c>
      <c r="CC63" s="114">
        <f t="shared" si="62"/>
        <v>0</v>
      </c>
      <c r="CD63" s="114">
        <f t="shared" si="107"/>
        <v>0</v>
      </c>
      <c r="CE63" s="114">
        <f t="shared" si="108"/>
        <v>250.00000000000009</v>
      </c>
      <c r="CF63" s="114">
        <f t="shared" si="109"/>
        <v>1931.9018204593515</v>
      </c>
      <c r="CG63" s="114"/>
      <c r="CH63" s="114">
        <v>7</v>
      </c>
      <c r="CI63" s="113">
        <v>17</v>
      </c>
      <c r="CJ63" s="113">
        <f t="shared" si="120"/>
        <v>18</v>
      </c>
      <c r="CK63" s="113">
        <f t="shared" si="120"/>
        <v>19</v>
      </c>
      <c r="CL63" s="113">
        <f t="shared" si="120"/>
        <v>20</v>
      </c>
      <c r="CZ63" s="88"/>
      <c r="DA63" s="88"/>
      <c r="DB63" s="88"/>
      <c r="DC63" s="88"/>
      <c r="DD63" s="88"/>
      <c r="DE63" s="40"/>
      <c r="DF63" s="40"/>
    </row>
    <row r="64" spans="1:112" ht="13.8" thickBot="1" x14ac:dyDescent="0.3">
      <c r="A64" s="315">
        <v>0</v>
      </c>
      <c r="B64" s="411"/>
      <c r="C64" s="411"/>
      <c r="D64" s="307">
        <v>0</v>
      </c>
      <c r="E64" s="309" t="s">
        <v>213</v>
      </c>
      <c r="F64" s="308" t="s">
        <v>546</v>
      </c>
      <c r="G64" s="310" t="s">
        <v>422</v>
      </c>
      <c r="H64" s="311">
        <v>3500</v>
      </c>
      <c r="I64" s="311">
        <v>30000</v>
      </c>
      <c r="J64" s="312">
        <v>800000</v>
      </c>
      <c r="K64" s="313">
        <f t="shared" si="73"/>
        <v>0</v>
      </c>
      <c r="L64" s="414"/>
      <c r="M64" s="314">
        <f t="shared" si="80"/>
        <v>0</v>
      </c>
      <c r="N64" s="139">
        <f t="shared" si="119"/>
        <v>0</v>
      </c>
      <c r="O64" s="133">
        <f t="shared" si="2"/>
        <v>0</v>
      </c>
      <c r="P64" s="80">
        <f t="shared" si="81"/>
        <v>0</v>
      </c>
      <c r="Q64" s="319">
        <f t="shared" si="118"/>
        <v>0</v>
      </c>
      <c r="R64" s="320">
        <f t="shared" si="78"/>
        <v>0</v>
      </c>
      <c r="S64" s="321">
        <f t="shared" si="110"/>
        <v>4.1366253329685687</v>
      </c>
      <c r="U64" s="102">
        <f t="shared" si="111"/>
        <v>0</v>
      </c>
      <c r="V64" s="77">
        <f t="shared" si="82"/>
        <v>0</v>
      </c>
      <c r="W64" s="77">
        <f t="shared" si="117"/>
        <v>0</v>
      </c>
      <c r="X64" s="75">
        <f>'Project description'!$I$6</f>
        <v>1.79</v>
      </c>
      <c r="Y64" s="75">
        <f>VLOOKUP(E64,'Project description'!$H$21:$I$24,2,0)</f>
        <v>40000</v>
      </c>
      <c r="Z64" s="74">
        <f t="shared" si="83"/>
        <v>0</v>
      </c>
      <c r="AA64" s="76">
        <f t="shared" si="52"/>
        <v>0</v>
      </c>
      <c r="AB64" s="76">
        <f t="shared" si="84"/>
        <v>0</v>
      </c>
      <c r="AC64" s="76">
        <f t="shared" si="85"/>
        <v>0</v>
      </c>
      <c r="AD64" s="66">
        <f t="shared" si="86"/>
        <v>0</v>
      </c>
      <c r="AE64" s="67" t="str">
        <f t="shared" si="10"/>
        <v>AccelReached</v>
      </c>
      <c r="AF64" s="66">
        <f t="shared" si="11"/>
        <v>0</v>
      </c>
      <c r="AG64" s="60">
        <v>0</v>
      </c>
      <c r="AH64" s="61">
        <f t="shared" si="12"/>
        <v>0</v>
      </c>
      <c r="AI64" s="62">
        <f t="shared" si="13"/>
        <v>0</v>
      </c>
      <c r="AJ64" s="61">
        <f t="shared" si="53"/>
        <v>0</v>
      </c>
      <c r="AK64" s="61">
        <f t="shared" si="112"/>
        <v>0</v>
      </c>
      <c r="AL64" s="69" t="str">
        <f t="shared" si="87"/>
        <v>AccelLimited</v>
      </c>
      <c r="AM64" s="61">
        <f t="shared" si="88"/>
        <v>0</v>
      </c>
      <c r="AN64" s="71">
        <f t="shared" si="89"/>
        <v>0</v>
      </c>
      <c r="AO64" s="64">
        <f t="shared" si="90"/>
        <v>0</v>
      </c>
      <c r="AP64" s="72">
        <f t="shared" si="91"/>
        <v>0</v>
      </c>
      <c r="AQ64" s="79">
        <f t="shared" si="92"/>
        <v>0</v>
      </c>
      <c r="AR64" s="76">
        <f t="shared" si="93"/>
        <v>0</v>
      </c>
      <c r="AT64" s="115">
        <v>0</v>
      </c>
      <c r="AW64" s="118">
        <f t="shared" si="113"/>
        <v>4.1366253329685687</v>
      </c>
      <c r="AX64" s="117">
        <f t="shared" si="114"/>
        <v>0</v>
      </c>
      <c r="AY64" s="113">
        <f t="shared" si="115"/>
        <v>0</v>
      </c>
      <c r="AZ64" s="113">
        <f t="shared" si="94"/>
        <v>0</v>
      </c>
      <c r="BA64" s="118">
        <f t="shared" si="22"/>
        <v>4.1366253329685687</v>
      </c>
      <c r="BB64" s="114">
        <f t="shared" si="23"/>
        <v>0</v>
      </c>
      <c r="BC64" s="113">
        <f t="shared" si="58"/>
        <v>0</v>
      </c>
      <c r="BD64" s="113">
        <f t="shared" si="59"/>
        <v>0</v>
      </c>
      <c r="BE64" s="118">
        <f t="shared" si="60"/>
        <v>4.1366253329685687</v>
      </c>
      <c r="BF64" s="117">
        <f t="shared" si="95"/>
        <v>0</v>
      </c>
      <c r="BG64" s="113">
        <f t="shared" si="96"/>
        <v>0</v>
      </c>
      <c r="BH64" s="113">
        <f t="shared" si="97"/>
        <v>0</v>
      </c>
      <c r="BI64" s="118">
        <f t="shared" si="27"/>
        <v>4.1366253329685687</v>
      </c>
      <c r="BJ64" s="113"/>
      <c r="BK64" s="117">
        <f t="shared" si="98"/>
        <v>0</v>
      </c>
      <c r="BL64" s="113">
        <f t="shared" si="99"/>
        <v>0</v>
      </c>
      <c r="BM64" s="113">
        <f t="shared" si="100"/>
        <v>0</v>
      </c>
      <c r="BN64" s="118">
        <f t="shared" si="31"/>
        <v>4.1366253329685687</v>
      </c>
      <c r="BO64" s="117">
        <f t="shared" si="101"/>
        <v>0</v>
      </c>
      <c r="BP64" s="113">
        <f t="shared" si="102"/>
        <v>0</v>
      </c>
      <c r="BQ64" s="113">
        <f t="shared" si="103"/>
        <v>0</v>
      </c>
      <c r="BR64" s="118">
        <f t="shared" si="35"/>
        <v>4.1366253329685687</v>
      </c>
      <c r="BS64" s="117">
        <f t="shared" si="36"/>
        <v>0</v>
      </c>
      <c r="BT64" s="113">
        <f t="shared" si="37"/>
        <v>0</v>
      </c>
      <c r="BU64" s="113">
        <f t="shared" si="38"/>
        <v>0</v>
      </c>
      <c r="BV64" s="118">
        <f t="shared" si="61"/>
        <v>4.1366253329685687</v>
      </c>
      <c r="BW64" s="117">
        <f t="shared" si="104"/>
        <v>0</v>
      </c>
      <c r="BX64" s="113">
        <f t="shared" si="105"/>
        <v>0</v>
      </c>
      <c r="BY64" s="113">
        <f t="shared" si="106"/>
        <v>0</v>
      </c>
      <c r="BZ64" s="118">
        <f t="shared" si="42"/>
        <v>4.1366253329685687</v>
      </c>
      <c r="CC64" s="114">
        <f t="shared" si="62"/>
        <v>-14928.978575576626</v>
      </c>
      <c r="CD64" s="114">
        <f t="shared" si="107"/>
        <v>3.0435427650811042</v>
      </c>
      <c r="CE64" s="114">
        <f t="shared" si="108"/>
        <v>458.33333333333343</v>
      </c>
      <c r="CF64" s="114">
        <f t="shared" si="109"/>
        <v>965.95091022967563</v>
      </c>
      <c r="CG64" s="114"/>
      <c r="CH64" s="114">
        <v>7</v>
      </c>
      <c r="CI64" s="113">
        <v>21</v>
      </c>
      <c r="CJ64" s="113">
        <f t="shared" si="120"/>
        <v>22</v>
      </c>
      <c r="CK64" s="113">
        <f t="shared" si="120"/>
        <v>23</v>
      </c>
      <c r="CL64" s="113">
        <f t="shared" si="120"/>
        <v>24</v>
      </c>
      <c r="CZ64" s="88"/>
      <c r="DA64" s="88"/>
      <c r="DB64" s="88"/>
      <c r="DC64" s="88"/>
      <c r="DD64" s="88"/>
      <c r="DE64" s="42"/>
      <c r="DF64" s="40"/>
    </row>
    <row r="65" spans="1:110" ht="13.8" thickBot="1" x14ac:dyDescent="0.3">
      <c r="A65" s="140">
        <v>0</v>
      </c>
      <c r="B65" s="410"/>
      <c r="C65" s="410"/>
      <c r="D65" s="41">
        <v>0</v>
      </c>
      <c r="E65" s="98" t="s">
        <v>213</v>
      </c>
      <c r="F65" s="171" t="s">
        <v>546</v>
      </c>
      <c r="G65" s="137" t="s">
        <v>422</v>
      </c>
      <c r="H65" s="132">
        <v>3500</v>
      </c>
      <c r="I65" s="132">
        <v>30000</v>
      </c>
      <c r="J65" s="148">
        <v>800000</v>
      </c>
      <c r="K65" s="151">
        <f t="shared" si="73"/>
        <v>0</v>
      </c>
      <c r="L65" s="413"/>
      <c r="M65" s="139">
        <f t="shared" si="80"/>
        <v>0</v>
      </c>
      <c r="N65" s="139">
        <f t="shared" si="119"/>
        <v>0</v>
      </c>
      <c r="O65" s="133">
        <f t="shared" si="2"/>
        <v>0</v>
      </c>
      <c r="P65" s="80">
        <f t="shared" si="81"/>
        <v>0</v>
      </c>
      <c r="Q65" s="322">
        <f t="shared" si="118"/>
        <v>0</v>
      </c>
      <c r="R65" s="323">
        <f t="shared" si="78"/>
        <v>0</v>
      </c>
      <c r="S65" s="324">
        <f t="shared" si="110"/>
        <v>4.1366253329685687</v>
      </c>
      <c r="U65" s="102">
        <f t="shared" si="111"/>
        <v>0</v>
      </c>
      <c r="V65" s="77">
        <f t="shared" si="82"/>
        <v>0</v>
      </c>
      <c r="W65" s="77">
        <f t="shared" si="117"/>
        <v>0</v>
      </c>
      <c r="X65" s="75">
        <f>'Project description'!$I$6</f>
        <v>1.79</v>
      </c>
      <c r="Y65" s="75">
        <f>VLOOKUP(E65,'Project description'!$H$21:$I$24,2,0)</f>
        <v>40000</v>
      </c>
      <c r="Z65" s="74">
        <f t="shared" si="83"/>
        <v>0</v>
      </c>
      <c r="AA65" s="76">
        <f t="shared" si="52"/>
        <v>0</v>
      </c>
      <c r="AB65" s="76">
        <f t="shared" si="84"/>
        <v>0</v>
      </c>
      <c r="AC65" s="76">
        <f t="shared" si="85"/>
        <v>0</v>
      </c>
      <c r="AD65" s="66">
        <f t="shared" si="86"/>
        <v>0</v>
      </c>
      <c r="AE65" s="67" t="str">
        <f t="shared" si="10"/>
        <v>AccelReached</v>
      </c>
      <c r="AF65" s="66">
        <f t="shared" si="11"/>
        <v>0</v>
      </c>
      <c r="AG65" s="60">
        <v>0</v>
      </c>
      <c r="AH65" s="61">
        <f t="shared" si="12"/>
        <v>0</v>
      </c>
      <c r="AI65" s="62">
        <f t="shared" si="13"/>
        <v>0</v>
      </c>
      <c r="AJ65" s="61">
        <f t="shared" si="53"/>
        <v>0</v>
      </c>
      <c r="AK65" s="61">
        <f t="shared" si="112"/>
        <v>0</v>
      </c>
      <c r="AL65" s="69" t="str">
        <f t="shared" si="87"/>
        <v>AccelLimited</v>
      </c>
      <c r="AM65" s="61">
        <f t="shared" si="88"/>
        <v>0</v>
      </c>
      <c r="AN65" s="71">
        <f t="shared" si="89"/>
        <v>0</v>
      </c>
      <c r="AO65" s="64">
        <f t="shared" si="90"/>
        <v>0</v>
      </c>
      <c r="AP65" s="72">
        <f t="shared" si="91"/>
        <v>0</v>
      </c>
      <c r="AQ65" s="79">
        <f t="shared" si="92"/>
        <v>0</v>
      </c>
      <c r="AR65" s="76">
        <f t="shared" si="93"/>
        <v>0</v>
      </c>
      <c r="AT65" s="115">
        <v>0</v>
      </c>
      <c r="AW65" s="118">
        <f t="shared" si="113"/>
        <v>4.1366253329685687</v>
      </c>
      <c r="AX65" s="117">
        <f t="shared" si="114"/>
        <v>0</v>
      </c>
      <c r="AY65" s="113">
        <f t="shared" si="115"/>
        <v>0</v>
      </c>
      <c r="AZ65" s="113">
        <f t="shared" si="94"/>
        <v>0</v>
      </c>
      <c r="BA65" s="118">
        <f t="shared" si="22"/>
        <v>4.1366253329685687</v>
      </c>
      <c r="BB65" s="114">
        <f t="shared" si="23"/>
        <v>0</v>
      </c>
      <c r="BC65" s="113">
        <f t="shared" si="58"/>
        <v>0</v>
      </c>
      <c r="BD65" s="113">
        <f t="shared" si="59"/>
        <v>0</v>
      </c>
      <c r="BE65" s="118">
        <f t="shared" si="60"/>
        <v>4.1366253329685687</v>
      </c>
      <c r="BF65" s="117">
        <f t="shared" si="95"/>
        <v>0</v>
      </c>
      <c r="BG65" s="113">
        <f t="shared" si="96"/>
        <v>0</v>
      </c>
      <c r="BH65" s="113">
        <f t="shared" si="97"/>
        <v>0</v>
      </c>
      <c r="BI65" s="118">
        <f t="shared" si="27"/>
        <v>4.1366253329685687</v>
      </c>
      <c r="BJ65" s="113"/>
      <c r="BK65" s="117">
        <f t="shared" si="98"/>
        <v>0</v>
      </c>
      <c r="BL65" s="113">
        <f t="shared" si="99"/>
        <v>0</v>
      </c>
      <c r="BM65" s="113">
        <f t="shared" si="100"/>
        <v>0</v>
      </c>
      <c r="BN65" s="118">
        <f t="shared" si="31"/>
        <v>4.1366253329685687</v>
      </c>
      <c r="BO65" s="117">
        <f t="shared" si="101"/>
        <v>0</v>
      </c>
      <c r="BP65" s="113">
        <f t="shared" si="102"/>
        <v>0</v>
      </c>
      <c r="BQ65" s="113">
        <f t="shared" si="103"/>
        <v>0</v>
      </c>
      <c r="BR65" s="118">
        <f t="shared" si="35"/>
        <v>4.1366253329685687</v>
      </c>
      <c r="BS65" s="117">
        <f t="shared" si="36"/>
        <v>0</v>
      </c>
      <c r="BT65" s="113">
        <f t="shared" si="37"/>
        <v>0</v>
      </c>
      <c r="BU65" s="113">
        <f t="shared" si="38"/>
        <v>0</v>
      </c>
      <c r="BV65" s="118">
        <f t="shared" si="61"/>
        <v>4.1366253329685687</v>
      </c>
      <c r="BW65" s="117">
        <f t="shared" si="104"/>
        <v>0</v>
      </c>
      <c r="BX65" s="113">
        <f t="shared" si="105"/>
        <v>0</v>
      </c>
      <c r="BY65" s="113">
        <f t="shared" si="106"/>
        <v>0</v>
      </c>
      <c r="BZ65" s="118">
        <f t="shared" si="42"/>
        <v>4.1366253329685687</v>
      </c>
      <c r="CC65" s="114">
        <f t="shared" si="62"/>
        <v>-14928.978575576626</v>
      </c>
      <c r="CD65" s="114">
        <f t="shared" si="107"/>
        <v>3.1729489271088189</v>
      </c>
      <c r="CE65" s="114">
        <f t="shared" si="108"/>
        <v>458.33333333333343</v>
      </c>
      <c r="CF65" s="114">
        <f t="shared" si="109"/>
        <v>965.95091022967563</v>
      </c>
      <c r="CG65" s="114"/>
      <c r="CH65" s="114">
        <v>7</v>
      </c>
      <c r="CI65" s="113">
        <v>25</v>
      </c>
      <c r="CJ65" s="113">
        <f t="shared" si="120"/>
        <v>26</v>
      </c>
      <c r="CK65" s="113">
        <f t="shared" si="120"/>
        <v>27</v>
      </c>
      <c r="CL65" s="113">
        <f t="shared" si="120"/>
        <v>28</v>
      </c>
      <c r="CZ65" s="88"/>
      <c r="DA65" s="88"/>
      <c r="DB65" s="88"/>
      <c r="DC65" s="88"/>
      <c r="DD65" s="88"/>
      <c r="DE65" s="40"/>
      <c r="DF65" s="88"/>
    </row>
    <row r="66" spans="1:110" ht="13.8" thickBot="1" x14ac:dyDescent="0.3">
      <c r="A66" s="315">
        <v>0</v>
      </c>
      <c r="B66" s="411"/>
      <c r="C66" s="411"/>
      <c r="D66" s="307">
        <v>0</v>
      </c>
      <c r="E66" s="309" t="s">
        <v>213</v>
      </c>
      <c r="F66" s="308" t="s">
        <v>546</v>
      </c>
      <c r="G66" s="310" t="s">
        <v>422</v>
      </c>
      <c r="H66" s="311">
        <v>3500</v>
      </c>
      <c r="I66" s="311">
        <v>30000</v>
      </c>
      <c r="J66" s="312">
        <v>800000</v>
      </c>
      <c r="K66" s="313">
        <f t="shared" si="73"/>
        <v>0</v>
      </c>
      <c r="L66" s="414"/>
      <c r="M66" s="314">
        <f t="shared" si="80"/>
        <v>0</v>
      </c>
      <c r="N66" s="139">
        <f t="shared" si="119"/>
        <v>0</v>
      </c>
      <c r="O66" s="133">
        <f t="shared" si="2"/>
        <v>0</v>
      </c>
      <c r="P66" s="80">
        <f t="shared" si="81"/>
        <v>0</v>
      </c>
      <c r="Q66" s="319">
        <f t="shared" si="118"/>
        <v>0</v>
      </c>
      <c r="R66" s="320">
        <f t="shared" si="78"/>
        <v>0</v>
      </c>
      <c r="S66" s="321">
        <f t="shared" si="110"/>
        <v>4.1366253329685687</v>
      </c>
      <c r="U66" s="102">
        <f t="shared" si="111"/>
        <v>0</v>
      </c>
      <c r="V66" s="77">
        <f t="shared" si="82"/>
        <v>0</v>
      </c>
      <c r="W66" s="77">
        <f t="shared" si="117"/>
        <v>0</v>
      </c>
      <c r="X66" s="75">
        <f>'Project description'!$I$6</f>
        <v>1.79</v>
      </c>
      <c r="Y66" s="75">
        <f>VLOOKUP(E66,'Project description'!$H$21:$I$24,2,0)</f>
        <v>40000</v>
      </c>
      <c r="Z66" s="74">
        <f t="shared" si="83"/>
        <v>0</v>
      </c>
      <c r="AA66" s="76">
        <f t="shared" si="52"/>
        <v>0</v>
      </c>
      <c r="AB66" s="76">
        <f t="shared" si="84"/>
        <v>0</v>
      </c>
      <c r="AC66" s="76">
        <f t="shared" si="85"/>
        <v>0</v>
      </c>
      <c r="AD66" s="66">
        <f t="shared" si="86"/>
        <v>0</v>
      </c>
      <c r="AE66" s="67" t="str">
        <f t="shared" si="10"/>
        <v>AccelReached</v>
      </c>
      <c r="AF66" s="66">
        <f t="shared" si="11"/>
        <v>0</v>
      </c>
      <c r="AG66" s="60">
        <v>0</v>
      </c>
      <c r="AH66" s="61">
        <f t="shared" si="12"/>
        <v>0</v>
      </c>
      <c r="AI66" s="62">
        <f t="shared" si="13"/>
        <v>0</v>
      </c>
      <c r="AJ66" s="61">
        <f t="shared" si="53"/>
        <v>0</v>
      </c>
      <c r="AK66" s="61">
        <f t="shared" si="112"/>
        <v>0</v>
      </c>
      <c r="AL66" s="69" t="str">
        <f t="shared" si="87"/>
        <v>AccelLimited</v>
      </c>
      <c r="AM66" s="61">
        <f t="shared" si="88"/>
        <v>0</v>
      </c>
      <c r="AN66" s="71">
        <f t="shared" si="89"/>
        <v>0</v>
      </c>
      <c r="AO66" s="64">
        <f t="shared" si="90"/>
        <v>0</v>
      </c>
      <c r="AP66" s="72">
        <f t="shared" si="91"/>
        <v>0</v>
      </c>
      <c r="AQ66" s="79">
        <f t="shared" si="92"/>
        <v>0</v>
      </c>
      <c r="AR66" s="76">
        <f t="shared" si="93"/>
        <v>0</v>
      </c>
      <c r="AT66" s="115">
        <v>0</v>
      </c>
      <c r="AW66" s="118">
        <f t="shared" si="113"/>
        <v>4.1366253329685687</v>
      </c>
      <c r="AX66" s="117">
        <f t="shared" si="114"/>
        <v>0</v>
      </c>
      <c r="AY66" s="113">
        <f t="shared" si="115"/>
        <v>0</v>
      </c>
      <c r="AZ66" s="113">
        <f t="shared" si="94"/>
        <v>0</v>
      </c>
      <c r="BA66" s="118">
        <f t="shared" si="22"/>
        <v>4.1366253329685687</v>
      </c>
      <c r="BB66" s="114">
        <f t="shared" si="23"/>
        <v>0</v>
      </c>
      <c r="BC66" s="113">
        <f t="shared" si="58"/>
        <v>0</v>
      </c>
      <c r="BD66" s="113">
        <f t="shared" si="59"/>
        <v>0</v>
      </c>
      <c r="BE66" s="118">
        <f t="shared" si="60"/>
        <v>4.1366253329685687</v>
      </c>
      <c r="BF66" s="117">
        <f t="shared" si="95"/>
        <v>0</v>
      </c>
      <c r="BG66" s="113">
        <f t="shared" si="96"/>
        <v>0</v>
      </c>
      <c r="BH66" s="113">
        <f t="shared" si="97"/>
        <v>0</v>
      </c>
      <c r="BI66" s="118">
        <f t="shared" si="27"/>
        <v>4.1366253329685687</v>
      </c>
      <c r="BJ66" s="113"/>
      <c r="BK66" s="117">
        <f t="shared" si="98"/>
        <v>0</v>
      </c>
      <c r="BL66" s="113">
        <f t="shared" si="99"/>
        <v>0</v>
      </c>
      <c r="BM66" s="113">
        <f t="shared" si="100"/>
        <v>0</v>
      </c>
      <c r="BN66" s="118">
        <f t="shared" si="31"/>
        <v>4.1366253329685687</v>
      </c>
      <c r="BO66" s="117">
        <f t="shared" si="101"/>
        <v>0</v>
      </c>
      <c r="BP66" s="113">
        <f t="shared" si="102"/>
        <v>0</v>
      </c>
      <c r="BQ66" s="113">
        <f t="shared" si="103"/>
        <v>0</v>
      </c>
      <c r="BR66" s="118">
        <f t="shared" si="35"/>
        <v>4.1366253329685687</v>
      </c>
      <c r="BS66" s="117">
        <f t="shared" si="36"/>
        <v>0</v>
      </c>
      <c r="BT66" s="113">
        <f t="shared" si="37"/>
        <v>0</v>
      </c>
      <c r="BU66" s="113">
        <f t="shared" si="38"/>
        <v>0</v>
      </c>
      <c r="BV66" s="118">
        <f t="shared" si="61"/>
        <v>4.1366253329685687</v>
      </c>
      <c r="BW66" s="117">
        <f t="shared" si="104"/>
        <v>0</v>
      </c>
      <c r="BX66" s="113">
        <f t="shared" si="105"/>
        <v>0</v>
      </c>
      <c r="BY66" s="113">
        <f t="shared" si="106"/>
        <v>0</v>
      </c>
      <c r="BZ66" s="118">
        <f t="shared" si="42"/>
        <v>4.1366253329685687</v>
      </c>
      <c r="CC66" s="114">
        <f t="shared" si="62"/>
        <v>0</v>
      </c>
      <c r="CD66" s="114">
        <f t="shared" si="107"/>
        <v>3.1729489271088189</v>
      </c>
      <c r="CE66" s="114">
        <f t="shared" si="108"/>
        <v>500.00000000000006</v>
      </c>
      <c r="CF66" s="114">
        <f t="shared" si="109"/>
        <v>0</v>
      </c>
      <c r="CG66" s="114"/>
      <c r="CH66" s="114">
        <v>7</v>
      </c>
      <c r="CI66" s="113">
        <v>29</v>
      </c>
      <c r="CJ66" s="113">
        <f t="shared" si="120"/>
        <v>30</v>
      </c>
      <c r="CK66" s="113">
        <f t="shared" si="120"/>
        <v>31</v>
      </c>
      <c r="CL66" s="113">
        <f t="shared" si="120"/>
        <v>32</v>
      </c>
      <c r="CZ66" s="88"/>
      <c r="DA66" s="88"/>
      <c r="DB66" s="88"/>
      <c r="DC66" s="88"/>
      <c r="DD66" s="88"/>
      <c r="DE66" s="42"/>
      <c r="DF66" s="88"/>
    </row>
    <row r="67" spans="1:110" ht="13.8" thickBot="1" x14ac:dyDescent="0.3">
      <c r="A67" s="140">
        <v>0</v>
      </c>
      <c r="B67" s="410"/>
      <c r="C67" s="410"/>
      <c r="D67" s="41">
        <v>0</v>
      </c>
      <c r="E67" s="98" t="s">
        <v>213</v>
      </c>
      <c r="F67" s="171" t="s">
        <v>546</v>
      </c>
      <c r="G67" s="137" t="s">
        <v>422</v>
      </c>
      <c r="H67" s="132">
        <v>3500</v>
      </c>
      <c r="I67" s="132">
        <v>30000</v>
      </c>
      <c r="J67" s="148">
        <v>800000</v>
      </c>
      <c r="K67" s="151">
        <f t="shared" si="73"/>
        <v>0</v>
      </c>
      <c r="L67" s="413"/>
      <c r="M67" s="139">
        <f t="shared" si="80"/>
        <v>0</v>
      </c>
      <c r="N67" s="139">
        <f t="shared" si="119"/>
        <v>0</v>
      </c>
      <c r="O67" s="133">
        <f t="shared" si="2"/>
        <v>0</v>
      </c>
      <c r="P67" s="80">
        <f t="shared" si="81"/>
        <v>0</v>
      </c>
      <c r="Q67" s="322">
        <f t="shared" si="118"/>
        <v>0</v>
      </c>
      <c r="R67" s="323">
        <f t="shared" si="78"/>
        <v>0</v>
      </c>
      <c r="S67" s="324">
        <f t="shared" si="110"/>
        <v>4.1366253329685687</v>
      </c>
      <c r="U67" s="102">
        <f t="shared" si="111"/>
        <v>0</v>
      </c>
      <c r="V67" s="77">
        <f t="shared" si="82"/>
        <v>0</v>
      </c>
      <c r="W67" s="77">
        <f t="shared" si="117"/>
        <v>0</v>
      </c>
      <c r="X67" s="75">
        <f>'Project description'!$I$6</f>
        <v>1.79</v>
      </c>
      <c r="Y67" s="75">
        <f>VLOOKUP(E67,'Project description'!$H$21:$I$24,2,0)</f>
        <v>40000</v>
      </c>
      <c r="Z67" s="74">
        <f t="shared" si="83"/>
        <v>0</v>
      </c>
      <c r="AA67" s="76">
        <f t="shared" si="52"/>
        <v>0</v>
      </c>
      <c r="AB67" s="76">
        <f t="shared" si="84"/>
        <v>0</v>
      </c>
      <c r="AC67" s="76">
        <f t="shared" si="85"/>
        <v>0</v>
      </c>
      <c r="AD67" s="66">
        <f t="shared" si="86"/>
        <v>0</v>
      </c>
      <c r="AE67" s="67" t="str">
        <f t="shared" si="10"/>
        <v>AccelReached</v>
      </c>
      <c r="AF67" s="66">
        <f t="shared" si="11"/>
        <v>0</v>
      </c>
      <c r="AG67" s="60">
        <v>0</v>
      </c>
      <c r="AH67" s="61">
        <f t="shared" si="12"/>
        <v>0</v>
      </c>
      <c r="AI67" s="62">
        <f t="shared" si="13"/>
        <v>0</v>
      </c>
      <c r="AJ67" s="61">
        <f t="shared" si="53"/>
        <v>0</v>
      </c>
      <c r="AK67" s="61">
        <f t="shared" si="112"/>
        <v>0</v>
      </c>
      <c r="AL67" s="69" t="str">
        <f t="shared" si="87"/>
        <v>AccelLimited</v>
      </c>
      <c r="AM67" s="61">
        <f t="shared" si="88"/>
        <v>0</v>
      </c>
      <c r="AN67" s="71">
        <f t="shared" si="89"/>
        <v>0</v>
      </c>
      <c r="AO67" s="64">
        <f t="shared" si="90"/>
        <v>0</v>
      </c>
      <c r="AP67" s="72">
        <f t="shared" si="91"/>
        <v>0</v>
      </c>
      <c r="AQ67" s="79">
        <f t="shared" si="92"/>
        <v>0</v>
      </c>
      <c r="AR67" s="76">
        <f t="shared" si="93"/>
        <v>0</v>
      </c>
      <c r="AT67" s="115">
        <v>0</v>
      </c>
      <c r="AW67" s="118">
        <f t="shared" si="113"/>
        <v>4.1366253329685687</v>
      </c>
      <c r="AX67" s="117">
        <f t="shared" si="114"/>
        <v>0</v>
      </c>
      <c r="AY67" s="113">
        <f t="shared" si="115"/>
        <v>0</v>
      </c>
      <c r="AZ67" s="113">
        <f t="shared" si="94"/>
        <v>0</v>
      </c>
      <c r="BA67" s="118">
        <f t="shared" si="22"/>
        <v>4.1366253329685687</v>
      </c>
      <c r="BB67" s="114">
        <f t="shared" si="23"/>
        <v>0</v>
      </c>
      <c r="BC67" s="113">
        <f t="shared" si="58"/>
        <v>0</v>
      </c>
      <c r="BD67" s="113">
        <f t="shared" si="59"/>
        <v>0</v>
      </c>
      <c r="BE67" s="118">
        <f t="shared" si="60"/>
        <v>4.1366253329685687</v>
      </c>
      <c r="BF67" s="117">
        <f t="shared" si="95"/>
        <v>0</v>
      </c>
      <c r="BG67" s="113">
        <f t="shared" si="96"/>
        <v>0</v>
      </c>
      <c r="BH67" s="113">
        <f t="shared" si="97"/>
        <v>0</v>
      </c>
      <c r="BI67" s="118">
        <f t="shared" si="27"/>
        <v>4.1366253329685687</v>
      </c>
      <c r="BJ67" s="113"/>
      <c r="BK67" s="117">
        <f t="shared" si="98"/>
        <v>0</v>
      </c>
      <c r="BL67" s="113">
        <f t="shared" si="99"/>
        <v>0</v>
      </c>
      <c r="BM67" s="113">
        <f t="shared" si="100"/>
        <v>0</v>
      </c>
      <c r="BN67" s="118">
        <f t="shared" si="31"/>
        <v>4.1366253329685687</v>
      </c>
      <c r="BO67" s="117">
        <f t="shared" si="101"/>
        <v>0</v>
      </c>
      <c r="BP67" s="113">
        <f t="shared" si="102"/>
        <v>0</v>
      </c>
      <c r="BQ67" s="113">
        <f t="shared" si="103"/>
        <v>0</v>
      </c>
      <c r="BR67" s="118">
        <f t="shared" si="35"/>
        <v>4.1366253329685687</v>
      </c>
      <c r="BS67" s="117">
        <f t="shared" si="36"/>
        <v>0</v>
      </c>
      <c r="BT67" s="113">
        <f t="shared" si="37"/>
        <v>0</v>
      </c>
      <c r="BU67" s="113">
        <f t="shared" si="38"/>
        <v>0</v>
      </c>
      <c r="BV67" s="118">
        <f t="shared" si="61"/>
        <v>4.1366253329685687</v>
      </c>
      <c r="BW67" s="117">
        <f t="shared" si="104"/>
        <v>0</v>
      </c>
      <c r="BX67" s="113">
        <f t="shared" si="105"/>
        <v>0</v>
      </c>
      <c r="BY67" s="113">
        <f t="shared" si="106"/>
        <v>0</v>
      </c>
      <c r="BZ67" s="118">
        <f t="shared" si="42"/>
        <v>4.1366253329685687</v>
      </c>
      <c r="CC67" s="114">
        <f t="shared" si="62"/>
        <v>3.3023550891365341</v>
      </c>
      <c r="CD67" s="114">
        <f t="shared" si="107"/>
        <v>0</v>
      </c>
      <c r="CE67" s="114">
        <f t="shared" si="108"/>
        <v>0</v>
      </c>
      <c r="CF67" s="114">
        <f t="shared" si="109"/>
        <v>0</v>
      </c>
      <c r="CG67" s="114"/>
      <c r="CH67" s="114">
        <v>8</v>
      </c>
      <c r="CI67" s="113">
        <v>1</v>
      </c>
      <c r="CJ67" s="113">
        <f t="shared" si="120"/>
        <v>2</v>
      </c>
      <c r="CK67" s="113">
        <f t="shared" si="120"/>
        <v>3</v>
      </c>
      <c r="CL67" s="113">
        <f t="shared" si="120"/>
        <v>4</v>
      </c>
      <c r="CZ67" s="88"/>
      <c r="DA67" s="88"/>
      <c r="DB67" s="88"/>
      <c r="DC67" s="88"/>
      <c r="DD67" s="88"/>
      <c r="DE67" s="40"/>
      <c r="DF67" s="88"/>
    </row>
    <row r="68" spans="1:110" ht="13.8" thickBot="1" x14ac:dyDescent="0.3">
      <c r="A68" s="315">
        <v>0</v>
      </c>
      <c r="B68" s="411"/>
      <c r="C68" s="411"/>
      <c r="D68" s="307">
        <v>0</v>
      </c>
      <c r="E68" s="309" t="s">
        <v>213</v>
      </c>
      <c r="F68" s="308" t="s">
        <v>546</v>
      </c>
      <c r="G68" s="310" t="s">
        <v>422</v>
      </c>
      <c r="H68" s="311">
        <v>3500</v>
      </c>
      <c r="I68" s="311">
        <v>30000</v>
      </c>
      <c r="J68" s="312">
        <v>800000</v>
      </c>
      <c r="K68" s="313">
        <f t="shared" si="73"/>
        <v>0</v>
      </c>
      <c r="L68" s="414"/>
      <c r="M68" s="314">
        <f t="shared" si="80"/>
        <v>0</v>
      </c>
      <c r="N68" s="139">
        <f t="shared" si="119"/>
        <v>0</v>
      </c>
      <c r="O68" s="133">
        <f t="shared" si="2"/>
        <v>0</v>
      </c>
      <c r="P68" s="80">
        <f t="shared" si="81"/>
        <v>0</v>
      </c>
      <c r="Q68" s="319">
        <f t="shared" si="118"/>
        <v>0</v>
      </c>
      <c r="R68" s="320">
        <f t="shared" si="78"/>
        <v>0</v>
      </c>
      <c r="S68" s="321">
        <f t="shared" si="110"/>
        <v>4.1366253329685687</v>
      </c>
      <c r="U68" s="102">
        <f t="shared" si="111"/>
        <v>0</v>
      </c>
      <c r="V68" s="77">
        <f t="shared" si="82"/>
        <v>0</v>
      </c>
      <c r="W68" s="77">
        <f t="shared" si="117"/>
        <v>0</v>
      </c>
      <c r="X68" s="75">
        <f>'Project description'!$I$6</f>
        <v>1.79</v>
      </c>
      <c r="Y68" s="75">
        <f>VLOOKUP(E68,'Project description'!$H$21:$I$24,2,0)</f>
        <v>40000</v>
      </c>
      <c r="Z68" s="74">
        <f t="shared" si="83"/>
        <v>0</v>
      </c>
      <c r="AA68" s="76">
        <f t="shared" si="52"/>
        <v>0</v>
      </c>
      <c r="AB68" s="76">
        <f t="shared" si="84"/>
        <v>0</v>
      </c>
      <c r="AC68" s="76">
        <f t="shared" si="85"/>
        <v>0</v>
      </c>
      <c r="AD68" s="66">
        <f t="shared" si="86"/>
        <v>0</v>
      </c>
      <c r="AE68" s="67" t="str">
        <f t="shared" si="10"/>
        <v>AccelReached</v>
      </c>
      <c r="AF68" s="66">
        <f t="shared" si="11"/>
        <v>0</v>
      </c>
      <c r="AG68" s="60">
        <v>0</v>
      </c>
      <c r="AH68" s="61">
        <f t="shared" si="12"/>
        <v>0</v>
      </c>
      <c r="AI68" s="62">
        <f t="shared" si="13"/>
        <v>0</v>
      </c>
      <c r="AJ68" s="61">
        <f t="shared" si="53"/>
        <v>0</v>
      </c>
      <c r="AK68" s="61">
        <f t="shared" si="112"/>
        <v>0</v>
      </c>
      <c r="AL68" s="69" t="str">
        <f t="shared" si="87"/>
        <v>AccelLimited</v>
      </c>
      <c r="AM68" s="61">
        <f t="shared" si="88"/>
        <v>0</v>
      </c>
      <c r="AN68" s="71">
        <f t="shared" si="89"/>
        <v>0</v>
      </c>
      <c r="AO68" s="64">
        <f t="shared" si="90"/>
        <v>0</v>
      </c>
      <c r="AP68" s="72">
        <f t="shared" si="91"/>
        <v>0</v>
      </c>
      <c r="AQ68" s="79">
        <f t="shared" si="92"/>
        <v>0</v>
      </c>
      <c r="AR68" s="76">
        <f t="shared" si="93"/>
        <v>0</v>
      </c>
      <c r="AT68" s="115">
        <v>0</v>
      </c>
      <c r="AW68" s="118">
        <f t="shared" si="113"/>
        <v>4.1366253329685687</v>
      </c>
      <c r="AX68" s="117">
        <f t="shared" si="114"/>
        <v>0</v>
      </c>
      <c r="AY68" s="113">
        <f t="shared" si="115"/>
        <v>0</v>
      </c>
      <c r="AZ68" s="113">
        <f t="shared" si="94"/>
        <v>0</v>
      </c>
      <c r="BA68" s="118">
        <f t="shared" si="22"/>
        <v>4.1366253329685687</v>
      </c>
      <c r="BB68" s="114">
        <f t="shared" si="23"/>
        <v>0</v>
      </c>
      <c r="BC68" s="113">
        <f t="shared" si="58"/>
        <v>0</v>
      </c>
      <c r="BD68" s="113">
        <f t="shared" si="59"/>
        <v>0</v>
      </c>
      <c r="BE68" s="118">
        <f t="shared" si="60"/>
        <v>4.1366253329685687</v>
      </c>
      <c r="BF68" s="117">
        <f t="shared" si="95"/>
        <v>0</v>
      </c>
      <c r="BG68" s="113">
        <f t="shared" si="96"/>
        <v>0</v>
      </c>
      <c r="BH68" s="113">
        <f t="shared" si="97"/>
        <v>0</v>
      </c>
      <c r="BI68" s="118">
        <f t="shared" si="27"/>
        <v>4.1366253329685687</v>
      </c>
      <c r="BJ68" s="113"/>
      <c r="BK68" s="117">
        <f t="shared" si="98"/>
        <v>0</v>
      </c>
      <c r="BL68" s="113">
        <f t="shared" si="99"/>
        <v>0</v>
      </c>
      <c r="BM68" s="113">
        <f t="shared" si="100"/>
        <v>0</v>
      </c>
      <c r="BN68" s="118">
        <f t="shared" si="31"/>
        <v>4.1366253329685687</v>
      </c>
      <c r="BO68" s="117">
        <f t="shared" si="101"/>
        <v>0</v>
      </c>
      <c r="BP68" s="113">
        <f t="shared" si="102"/>
        <v>0</v>
      </c>
      <c r="BQ68" s="113">
        <f t="shared" si="103"/>
        <v>0</v>
      </c>
      <c r="BR68" s="118">
        <f t="shared" si="35"/>
        <v>4.1366253329685687</v>
      </c>
      <c r="BS68" s="117">
        <f t="shared" si="36"/>
        <v>0</v>
      </c>
      <c r="BT68" s="113">
        <f t="shared" si="37"/>
        <v>0</v>
      </c>
      <c r="BU68" s="113">
        <f t="shared" si="38"/>
        <v>0</v>
      </c>
      <c r="BV68" s="118">
        <f t="shared" si="61"/>
        <v>4.1366253329685687</v>
      </c>
      <c r="BW68" s="117">
        <f t="shared" si="104"/>
        <v>0</v>
      </c>
      <c r="BX68" s="113">
        <f t="shared" si="105"/>
        <v>0</v>
      </c>
      <c r="BY68" s="113">
        <f t="shared" si="106"/>
        <v>0</v>
      </c>
      <c r="BZ68" s="118">
        <f t="shared" si="42"/>
        <v>4.1366253329685687</v>
      </c>
      <c r="CC68" s="114">
        <f t="shared" si="62"/>
        <v>3.3523550891365339</v>
      </c>
      <c r="CD68" s="114">
        <f t="shared" si="107"/>
        <v>1.3603669471921984</v>
      </c>
      <c r="CE68" s="114">
        <f t="shared" si="108"/>
        <v>81.622016831531894</v>
      </c>
      <c r="CF68" s="114">
        <f t="shared" si="109"/>
        <v>3264.8806732612757</v>
      </c>
      <c r="CG68" s="114"/>
      <c r="CH68" s="114">
        <v>8</v>
      </c>
      <c r="CI68" s="113">
        <v>5</v>
      </c>
      <c r="CJ68" s="113">
        <f t="shared" si="120"/>
        <v>6</v>
      </c>
      <c r="CK68" s="113">
        <f t="shared" si="120"/>
        <v>7</v>
      </c>
      <c r="CL68" s="113">
        <f t="shared" si="120"/>
        <v>8</v>
      </c>
      <c r="CZ68" s="88"/>
      <c r="DA68" s="88"/>
      <c r="DB68" s="88"/>
      <c r="DC68" s="88"/>
      <c r="DD68" s="88"/>
      <c r="DE68" s="42"/>
      <c r="DF68" s="88"/>
    </row>
    <row r="69" spans="1:110" ht="13.8" thickBot="1" x14ac:dyDescent="0.3">
      <c r="A69" s="140">
        <v>0</v>
      </c>
      <c r="B69" s="410"/>
      <c r="C69" s="410"/>
      <c r="D69" s="41">
        <v>0</v>
      </c>
      <c r="E69" s="98" t="s">
        <v>213</v>
      </c>
      <c r="F69" s="171" t="s">
        <v>546</v>
      </c>
      <c r="G69" s="137" t="s">
        <v>422</v>
      </c>
      <c r="H69" s="132">
        <v>3500</v>
      </c>
      <c r="I69" s="132">
        <v>30000</v>
      </c>
      <c r="J69" s="148">
        <v>800000</v>
      </c>
      <c r="K69" s="151">
        <f t="shared" si="73"/>
        <v>0</v>
      </c>
      <c r="L69" s="413"/>
      <c r="M69" s="139">
        <f t="shared" si="80"/>
        <v>0</v>
      </c>
      <c r="N69" s="139">
        <f t="shared" si="119"/>
        <v>0</v>
      </c>
      <c r="O69" s="133">
        <f t="shared" si="2"/>
        <v>0</v>
      </c>
      <c r="P69" s="80">
        <f t="shared" si="81"/>
        <v>0</v>
      </c>
      <c r="Q69" s="322">
        <f t="shared" si="118"/>
        <v>0</v>
      </c>
      <c r="R69" s="323">
        <f t="shared" si="78"/>
        <v>0</v>
      </c>
      <c r="S69" s="324">
        <f t="shared" si="110"/>
        <v>4.1366253329685687</v>
      </c>
      <c r="U69" s="102">
        <f t="shared" si="111"/>
        <v>0</v>
      </c>
      <c r="V69" s="77">
        <f t="shared" si="82"/>
        <v>0</v>
      </c>
      <c r="W69" s="77">
        <f t="shared" si="117"/>
        <v>0</v>
      </c>
      <c r="X69" s="75">
        <f>'Project description'!$I$6</f>
        <v>1.79</v>
      </c>
      <c r="Y69" s="75">
        <f>VLOOKUP(E69,'Project description'!$H$21:$I$24,2,0)</f>
        <v>40000</v>
      </c>
      <c r="Z69" s="74">
        <f t="shared" si="83"/>
        <v>0</v>
      </c>
      <c r="AA69" s="76">
        <f t="shared" si="52"/>
        <v>0</v>
      </c>
      <c r="AB69" s="76">
        <f t="shared" si="84"/>
        <v>0</v>
      </c>
      <c r="AC69" s="76">
        <f t="shared" si="85"/>
        <v>0</v>
      </c>
      <c r="AD69" s="66">
        <f t="shared" si="86"/>
        <v>0</v>
      </c>
      <c r="AE69" s="67" t="str">
        <f t="shared" si="10"/>
        <v>AccelReached</v>
      </c>
      <c r="AF69" s="66">
        <f t="shared" si="11"/>
        <v>0</v>
      </c>
      <c r="AG69" s="60">
        <v>0</v>
      </c>
      <c r="AH69" s="61">
        <f t="shared" si="12"/>
        <v>0</v>
      </c>
      <c r="AI69" s="62">
        <f t="shared" si="13"/>
        <v>0</v>
      </c>
      <c r="AJ69" s="61">
        <f t="shared" si="53"/>
        <v>0</v>
      </c>
      <c r="AK69" s="61">
        <f t="shared" si="112"/>
        <v>0</v>
      </c>
      <c r="AL69" s="69" t="str">
        <f t="shared" si="87"/>
        <v>AccelLimited</v>
      </c>
      <c r="AM69" s="61">
        <f t="shared" si="88"/>
        <v>0</v>
      </c>
      <c r="AN69" s="71">
        <f t="shared" si="89"/>
        <v>0</v>
      </c>
      <c r="AO69" s="64">
        <f t="shared" si="90"/>
        <v>0</v>
      </c>
      <c r="AP69" s="72">
        <f t="shared" si="91"/>
        <v>0</v>
      </c>
      <c r="AQ69" s="79">
        <f t="shared" si="92"/>
        <v>0</v>
      </c>
      <c r="AR69" s="76">
        <f t="shared" si="93"/>
        <v>0</v>
      </c>
      <c r="AT69" s="115">
        <v>0</v>
      </c>
      <c r="AW69" s="118">
        <f t="shared" si="113"/>
        <v>4.1366253329685687</v>
      </c>
      <c r="AX69" s="117">
        <f t="shared" si="114"/>
        <v>0</v>
      </c>
      <c r="AY69" s="113">
        <f t="shared" si="115"/>
        <v>0</v>
      </c>
      <c r="AZ69" s="113">
        <f t="shared" si="94"/>
        <v>0</v>
      </c>
      <c r="BA69" s="118">
        <f t="shared" si="22"/>
        <v>4.1366253329685687</v>
      </c>
      <c r="BB69" s="114">
        <f t="shared" si="23"/>
        <v>0</v>
      </c>
      <c r="BC69" s="113">
        <f t="shared" si="58"/>
        <v>0</v>
      </c>
      <c r="BD69" s="113">
        <f t="shared" si="59"/>
        <v>0</v>
      </c>
      <c r="BE69" s="118">
        <f t="shared" si="60"/>
        <v>4.1366253329685687</v>
      </c>
      <c r="BF69" s="117">
        <f t="shared" si="95"/>
        <v>0</v>
      </c>
      <c r="BG69" s="113">
        <f t="shared" si="96"/>
        <v>0</v>
      </c>
      <c r="BH69" s="113">
        <f t="shared" si="97"/>
        <v>0</v>
      </c>
      <c r="BI69" s="118">
        <f t="shared" si="27"/>
        <v>4.1366253329685687</v>
      </c>
      <c r="BJ69" s="113"/>
      <c r="BK69" s="117">
        <f t="shared" si="98"/>
        <v>0</v>
      </c>
      <c r="BL69" s="113">
        <f t="shared" si="99"/>
        <v>0</v>
      </c>
      <c r="BM69" s="113">
        <f t="shared" si="100"/>
        <v>0</v>
      </c>
      <c r="BN69" s="118">
        <f t="shared" si="31"/>
        <v>4.1366253329685687</v>
      </c>
      <c r="BO69" s="117">
        <f t="shared" si="101"/>
        <v>0</v>
      </c>
      <c r="BP69" s="113">
        <f t="shared" si="102"/>
        <v>0</v>
      </c>
      <c r="BQ69" s="113">
        <f t="shared" si="103"/>
        <v>0</v>
      </c>
      <c r="BR69" s="118">
        <f t="shared" si="35"/>
        <v>4.1366253329685687</v>
      </c>
      <c r="BS69" s="117">
        <f t="shared" si="36"/>
        <v>0</v>
      </c>
      <c r="BT69" s="113">
        <f t="shared" si="37"/>
        <v>0</v>
      </c>
      <c r="BU69" s="113">
        <f t="shared" si="38"/>
        <v>0</v>
      </c>
      <c r="BV69" s="118">
        <f t="shared" si="61"/>
        <v>4.1366253329685687</v>
      </c>
      <c r="BW69" s="117">
        <f t="shared" si="104"/>
        <v>0</v>
      </c>
      <c r="BX69" s="113">
        <f t="shared" si="105"/>
        <v>0</v>
      </c>
      <c r="BY69" s="113">
        <f t="shared" si="106"/>
        <v>0</v>
      </c>
      <c r="BZ69" s="118">
        <f t="shared" si="42"/>
        <v>4.1366253329685687</v>
      </c>
      <c r="CC69" s="114">
        <f t="shared" si="62"/>
        <v>3.6694902110525516</v>
      </c>
      <c r="CD69" s="114">
        <f t="shared" si="107"/>
        <v>191.42774874624075</v>
      </c>
      <c r="CE69" s="114">
        <f t="shared" si="108"/>
        <v>1117.0303471874961</v>
      </c>
      <c r="CF69" s="114">
        <f t="shared" si="109"/>
        <v>3264.8806732612757</v>
      </c>
      <c r="CG69" s="114"/>
      <c r="CH69" s="114">
        <v>8</v>
      </c>
      <c r="CI69" s="113">
        <v>9</v>
      </c>
      <c r="CJ69" s="113">
        <f t="shared" si="120"/>
        <v>10</v>
      </c>
      <c r="CK69" s="113">
        <f t="shared" si="120"/>
        <v>11</v>
      </c>
      <c r="CL69" s="113">
        <f t="shared" si="120"/>
        <v>12</v>
      </c>
      <c r="CZ69" s="88"/>
      <c r="DA69" s="88"/>
      <c r="DB69" s="88"/>
      <c r="DC69" s="88"/>
      <c r="DD69" s="88"/>
      <c r="DE69" s="40"/>
      <c r="DF69" s="88"/>
    </row>
    <row r="70" spans="1:110" ht="13.8" thickBot="1" x14ac:dyDescent="0.3">
      <c r="A70" s="315">
        <v>0</v>
      </c>
      <c r="B70" s="411"/>
      <c r="C70" s="411"/>
      <c r="D70" s="307">
        <v>0</v>
      </c>
      <c r="E70" s="309" t="s">
        <v>213</v>
      </c>
      <c r="F70" s="308" t="s">
        <v>546</v>
      </c>
      <c r="G70" s="310" t="s">
        <v>422</v>
      </c>
      <c r="H70" s="311">
        <v>3500</v>
      </c>
      <c r="I70" s="311">
        <v>30000</v>
      </c>
      <c r="J70" s="312">
        <v>800000</v>
      </c>
      <c r="K70" s="313">
        <f t="shared" si="73"/>
        <v>0</v>
      </c>
      <c r="L70" s="414"/>
      <c r="M70" s="314">
        <f t="shared" si="80"/>
        <v>0</v>
      </c>
      <c r="N70" s="139">
        <f t="shared" si="119"/>
        <v>0</v>
      </c>
      <c r="O70" s="133">
        <f>N70/3.7</f>
        <v>0</v>
      </c>
      <c r="P70" s="80">
        <f t="shared" si="81"/>
        <v>0</v>
      </c>
      <c r="Q70" s="319">
        <f t="shared" si="118"/>
        <v>0</v>
      </c>
      <c r="R70" s="320">
        <f t="shared" si="78"/>
        <v>0</v>
      </c>
      <c r="S70" s="321">
        <f t="shared" si="110"/>
        <v>4.1366253329685687</v>
      </c>
      <c r="U70" s="102">
        <f t="shared" si="111"/>
        <v>0</v>
      </c>
      <c r="V70" s="77">
        <f t="shared" si="82"/>
        <v>0</v>
      </c>
      <c r="W70" s="77">
        <f t="shared" si="117"/>
        <v>0</v>
      </c>
      <c r="X70" s="75">
        <f>'Project description'!$I$6</f>
        <v>1.79</v>
      </c>
      <c r="Y70" s="75">
        <f>VLOOKUP(E70,'Project description'!$H$21:$I$24,2,0)</f>
        <v>40000</v>
      </c>
      <c r="Z70" s="74">
        <f t="shared" si="83"/>
        <v>0</v>
      </c>
      <c r="AA70" s="76">
        <f t="shared" si="52"/>
        <v>0</v>
      </c>
      <c r="AB70" s="76">
        <f t="shared" si="84"/>
        <v>0</v>
      </c>
      <c r="AC70" s="76">
        <f t="shared" si="85"/>
        <v>0</v>
      </c>
      <c r="AD70" s="66">
        <f t="shared" si="86"/>
        <v>0</v>
      </c>
      <c r="AE70" s="67" t="str">
        <f>IF(AND(AC70*AD70&lt;AB70,AC70*AD70*AD70&lt;AA70),"JerkOnly",IF(AC70*AA70&lt;AB70*AB70,"JerkVelocity","AccelReached"))</f>
        <v>AccelReached</v>
      </c>
      <c r="AF70" s="66">
        <f>IF(AND(AE70="JerkVelocity",AC70&lt;&gt;0),SQRT((AA70/AC70)),0)</f>
        <v>0</v>
      </c>
      <c r="AG70" s="60">
        <v>0</v>
      </c>
      <c r="AH70" s="61">
        <f>IF(AND(AE70="AccelReached",AC70 &lt;&gt;0),AB70/AC70,0)</f>
        <v>0</v>
      </c>
      <c r="AI70" s="62">
        <f>IF(AE70="AccelReached",AB70*AH70/2,0)</f>
        <v>0</v>
      </c>
      <c r="AJ70" s="61">
        <f>IF(AND(AE70="AccelReached",AB70&lt;&gt;0),(AA70-2*AI70)/AB70,0)</f>
        <v>0</v>
      </c>
      <c r="AK70" s="61">
        <f t="shared" si="112"/>
        <v>0</v>
      </c>
      <c r="AL70" s="69" t="str">
        <f t="shared" si="87"/>
        <v>AccelLimited</v>
      </c>
      <c r="AM70" s="61">
        <f t="shared" si="88"/>
        <v>0</v>
      </c>
      <c r="AN70" s="71">
        <f t="shared" si="89"/>
        <v>0</v>
      </c>
      <c r="AO70" s="64">
        <f t="shared" si="90"/>
        <v>0</v>
      </c>
      <c r="AP70" s="72">
        <f t="shared" si="91"/>
        <v>0</v>
      </c>
      <c r="AQ70" s="79">
        <f t="shared" si="92"/>
        <v>0</v>
      </c>
      <c r="AR70" s="76">
        <f t="shared" si="93"/>
        <v>0</v>
      </c>
      <c r="AT70" s="115">
        <v>0</v>
      </c>
      <c r="AW70" s="118">
        <f t="shared" si="113"/>
        <v>4.1366253329685687</v>
      </c>
      <c r="AX70" s="117">
        <f t="shared" si="114"/>
        <v>0</v>
      </c>
      <c r="AY70" s="113">
        <f t="shared" si="115"/>
        <v>0</v>
      </c>
      <c r="AZ70" s="113">
        <f t="shared" si="94"/>
        <v>0</v>
      </c>
      <c r="BA70" s="118">
        <f>AN70+AW70</f>
        <v>4.1366253329685687</v>
      </c>
      <c r="BB70" s="114">
        <f>AX70+AY70*AO70+0.5*AZ70*AO70*AO70</f>
        <v>0</v>
      </c>
      <c r="BC70" s="113">
        <f>AY70+AR70*AO70</f>
        <v>0</v>
      </c>
      <c r="BD70" s="113">
        <f>AZ70</f>
        <v>0</v>
      </c>
      <c r="BE70" s="118">
        <f>BA70+AO70</f>
        <v>4.1366253329685687</v>
      </c>
      <c r="BF70" s="117">
        <f t="shared" si="95"/>
        <v>0</v>
      </c>
      <c r="BG70" s="113">
        <f t="shared" si="96"/>
        <v>0</v>
      </c>
      <c r="BH70" s="113">
        <f t="shared" si="97"/>
        <v>0</v>
      </c>
      <c r="BI70" s="118">
        <f>BE70+AN70</f>
        <v>4.1366253329685687</v>
      </c>
      <c r="BJ70" s="113"/>
      <c r="BK70" s="117">
        <f t="shared" si="98"/>
        <v>0</v>
      </c>
      <c r="BL70" s="113">
        <f t="shared" si="99"/>
        <v>0</v>
      </c>
      <c r="BM70" s="113">
        <f t="shared" si="100"/>
        <v>0</v>
      </c>
      <c r="BN70" s="118">
        <f>BI70+AP70</f>
        <v>4.1366253329685687</v>
      </c>
      <c r="BO70" s="117">
        <f t="shared" si="101"/>
        <v>0</v>
      </c>
      <c r="BP70" s="113">
        <f t="shared" si="102"/>
        <v>0</v>
      </c>
      <c r="BQ70" s="113">
        <f t="shared" si="103"/>
        <v>0</v>
      </c>
      <c r="BR70" s="118">
        <f>BN70+AN70</f>
        <v>4.1366253329685687</v>
      </c>
      <c r="BS70" s="117">
        <f>BO70+BP70*AO70+0.5*BQ70*AO70*AO70</f>
        <v>0</v>
      </c>
      <c r="BT70" s="113">
        <f>BP70+BQ70*AO70</f>
        <v>0</v>
      </c>
      <c r="BU70" s="113">
        <f>BQ70</f>
        <v>0</v>
      </c>
      <c r="BV70" s="118">
        <f>BR70+AO70</f>
        <v>4.1366253329685687</v>
      </c>
      <c r="BW70" s="117">
        <f t="shared" si="104"/>
        <v>0</v>
      </c>
      <c r="BX70" s="113">
        <f t="shared" si="105"/>
        <v>0</v>
      </c>
      <c r="BY70" s="113">
        <f t="shared" si="106"/>
        <v>0</v>
      </c>
      <c r="BZ70" s="118">
        <f>BV70+AN70</f>
        <v>4.1366253329685687</v>
      </c>
      <c r="CC70" s="114">
        <f t="shared" si="62"/>
        <v>3.7194902110525514</v>
      </c>
      <c r="CD70" s="114">
        <f t="shared" si="107"/>
        <v>249.99999999999994</v>
      </c>
      <c r="CE70" s="114">
        <f t="shared" si="108"/>
        <v>1198.652364019028</v>
      </c>
      <c r="CF70" s="114">
        <f t="shared" si="109"/>
        <v>0</v>
      </c>
      <c r="CG70" s="114"/>
      <c r="CH70" s="114">
        <v>8</v>
      </c>
      <c r="CI70" s="113">
        <v>13</v>
      </c>
      <c r="CJ70" s="113">
        <f t="shared" ref="CJ70:CL85" si="121">CI70+1</f>
        <v>14</v>
      </c>
      <c r="CK70" s="113">
        <f t="shared" si="121"/>
        <v>15</v>
      </c>
      <c r="CL70" s="113">
        <f t="shared" si="121"/>
        <v>16</v>
      </c>
      <c r="CZ70" s="88"/>
      <c r="DA70" s="88"/>
      <c r="DB70" s="88"/>
      <c r="DC70" s="88"/>
      <c r="DD70" s="88"/>
      <c r="DE70" s="42"/>
      <c r="DF70" s="88"/>
    </row>
    <row r="71" spans="1:110" ht="13.8" thickBot="1" x14ac:dyDescent="0.3">
      <c r="A71" s="140">
        <v>0</v>
      </c>
      <c r="B71" s="410"/>
      <c r="C71" s="410"/>
      <c r="D71" s="41">
        <v>0</v>
      </c>
      <c r="E71" s="98" t="s">
        <v>213</v>
      </c>
      <c r="F71" s="171" t="s">
        <v>546</v>
      </c>
      <c r="G71" s="137" t="s">
        <v>422</v>
      </c>
      <c r="H71" s="132">
        <v>3500</v>
      </c>
      <c r="I71" s="132">
        <v>30000</v>
      </c>
      <c r="J71" s="148">
        <v>800000</v>
      </c>
      <c r="K71" s="151">
        <f t="shared" si="73"/>
        <v>0</v>
      </c>
      <c r="L71" s="413"/>
      <c r="M71" s="139">
        <f t="shared" si="80"/>
        <v>0</v>
      </c>
      <c r="N71" s="139">
        <f t="shared" si="119"/>
        <v>0</v>
      </c>
      <c r="O71" s="133">
        <f t="shared" ref="O71:O120" si="122">N71/3.7</f>
        <v>0</v>
      </c>
      <c r="P71" s="80">
        <f t="shared" si="81"/>
        <v>0</v>
      </c>
      <c r="Q71" s="322">
        <f t="shared" si="118"/>
        <v>0</v>
      </c>
      <c r="R71" s="323">
        <f t="shared" si="78"/>
        <v>0</v>
      </c>
      <c r="S71" s="324">
        <f t="shared" si="110"/>
        <v>4.1366253329685687</v>
      </c>
      <c r="U71" s="102">
        <f t="shared" si="111"/>
        <v>0</v>
      </c>
      <c r="V71" s="77">
        <f t="shared" si="82"/>
        <v>0</v>
      </c>
      <c r="W71" s="77">
        <f t="shared" si="117"/>
        <v>0</v>
      </c>
      <c r="X71" s="75">
        <f>'Project description'!$I$6</f>
        <v>1.79</v>
      </c>
      <c r="Y71" s="75">
        <f>VLOOKUP(E71,'Project description'!$H$21:$I$24,2,0)</f>
        <v>40000</v>
      </c>
      <c r="Z71" s="74">
        <f t="shared" si="83"/>
        <v>0</v>
      </c>
      <c r="AA71" s="76">
        <f t="shared" si="52"/>
        <v>0</v>
      </c>
      <c r="AB71" s="76">
        <f t="shared" si="84"/>
        <v>0</v>
      </c>
      <c r="AC71" s="76">
        <f t="shared" si="85"/>
        <v>0</v>
      </c>
      <c r="AD71" s="66">
        <f t="shared" si="86"/>
        <v>0</v>
      </c>
      <c r="AE71" s="67" t="str">
        <f t="shared" ref="AE71:AE120" si="123">IF(AND(AC71*AD71&lt;AB71,AC71*AD71*AD71&lt;AA71),"JerkOnly",IF(AC71*AA71&lt;AB71*AB71,"JerkVelocity","AccelReached"))</f>
        <v>AccelReached</v>
      </c>
      <c r="AF71" s="66">
        <f t="shared" ref="AF71:AF120" si="124">IF(AND(AE71="JerkVelocity",AC71&lt;&gt;0),SQRT((AA71/AC71)),0)</f>
        <v>0</v>
      </c>
      <c r="AG71" s="60">
        <v>0</v>
      </c>
      <c r="AH71" s="61">
        <f t="shared" ref="AH71:AH120" si="125">IF(AND(AE71="AccelReached",AC71 &lt;&gt;0),AB71/AC71,0)</f>
        <v>0</v>
      </c>
      <c r="AI71" s="62">
        <f t="shared" ref="AI71:AI120" si="126">IF(AE71="AccelReached",AB71*AH71/2,0)</f>
        <v>0</v>
      </c>
      <c r="AJ71" s="61">
        <f t="shared" ref="AJ71:AJ120" si="127">IF(AND(AE71="AccelReached",AB71&lt;&gt;0),(AA71-2*AI71)/AB71,0)</f>
        <v>0</v>
      </c>
      <c r="AK71" s="61">
        <f t="shared" si="112"/>
        <v>0</v>
      </c>
      <c r="AL71" s="69" t="str">
        <f t="shared" si="87"/>
        <v>AccelLimited</v>
      </c>
      <c r="AM71" s="61">
        <f t="shared" si="88"/>
        <v>0</v>
      </c>
      <c r="AN71" s="71">
        <f t="shared" si="89"/>
        <v>0</v>
      </c>
      <c r="AO71" s="64">
        <f t="shared" si="90"/>
        <v>0</v>
      </c>
      <c r="AP71" s="72">
        <f t="shared" si="91"/>
        <v>0</v>
      </c>
      <c r="AQ71" s="79">
        <f t="shared" si="92"/>
        <v>0</v>
      </c>
      <c r="AR71" s="76">
        <f t="shared" si="93"/>
        <v>0</v>
      </c>
      <c r="AT71" s="115">
        <v>0</v>
      </c>
      <c r="AW71" s="118">
        <f t="shared" si="113"/>
        <v>4.1366253329685687</v>
      </c>
      <c r="AX71" s="117">
        <f t="shared" si="114"/>
        <v>0</v>
      </c>
      <c r="AY71" s="113">
        <f t="shared" si="115"/>
        <v>0</v>
      </c>
      <c r="AZ71" s="113">
        <f t="shared" si="94"/>
        <v>0</v>
      </c>
      <c r="BA71" s="118">
        <f t="shared" ref="BA71:BA120" si="128">AN71+AW71</f>
        <v>4.1366253329685687</v>
      </c>
      <c r="BB71" s="114">
        <f t="shared" ref="BB71:BB120" si="129">AX71+AY71*AO71+0.5*AZ71*AO71*AO71</f>
        <v>0</v>
      </c>
      <c r="BC71" s="113">
        <f t="shared" ref="BC71:BC120" si="130">AY71+AR71*AO71</f>
        <v>0</v>
      </c>
      <c r="BD71" s="113">
        <f t="shared" ref="BD71:BD120" si="131">AZ71</f>
        <v>0</v>
      </c>
      <c r="BE71" s="118">
        <f t="shared" ref="BE71:BE120" si="132">BA71+AO71</f>
        <v>4.1366253329685687</v>
      </c>
      <c r="BF71" s="117">
        <f t="shared" si="95"/>
        <v>0</v>
      </c>
      <c r="BG71" s="113">
        <f t="shared" si="96"/>
        <v>0</v>
      </c>
      <c r="BH71" s="113">
        <f t="shared" si="97"/>
        <v>0</v>
      </c>
      <c r="BI71" s="118">
        <f t="shared" ref="BI71:BI120" si="133">BE71+AN71</f>
        <v>4.1366253329685687</v>
      </c>
      <c r="BJ71" s="113"/>
      <c r="BK71" s="117">
        <f t="shared" si="98"/>
        <v>0</v>
      </c>
      <c r="BL71" s="113">
        <f t="shared" si="99"/>
        <v>0</v>
      </c>
      <c r="BM71" s="113">
        <f t="shared" si="100"/>
        <v>0</v>
      </c>
      <c r="BN71" s="118">
        <f t="shared" ref="BN71:BN120" si="134">BI71+AP71</f>
        <v>4.1366253329685687</v>
      </c>
      <c r="BO71" s="117">
        <f t="shared" si="101"/>
        <v>0</v>
      </c>
      <c r="BP71" s="113">
        <f t="shared" si="102"/>
        <v>0</v>
      </c>
      <c r="BQ71" s="113">
        <f t="shared" si="103"/>
        <v>0</v>
      </c>
      <c r="BR71" s="118">
        <f t="shared" ref="BR71:BR120" si="135">BN71+AN71</f>
        <v>4.1366253329685687</v>
      </c>
      <c r="BS71" s="117">
        <f t="shared" ref="BS71:BS120" si="136">BO71+BP71*AO71+0.5*BQ71*AO71*AO71</f>
        <v>0</v>
      </c>
      <c r="BT71" s="113">
        <f t="shared" ref="BT71:BT120" si="137">BP71+BQ71*AO71</f>
        <v>0</v>
      </c>
      <c r="BU71" s="113">
        <f t="shared" ref="BU71:BU120" si="138">BQ71</f>
        <v>0</v>
      </c>
      <c r="BV71" s="118">
        <f t="shared" ref="BV71:BV120" si="139">BR71+AO71</f>
        <v>4.1366253329685687</v>
      </c>
      <c r="BW71" s="117">
        <f t="shared" si="104"/>
        <v>0</v>
      </c>
      <c r="BX71" s="113">
        <f t="shared" si="105"/>
        <v>0</v>
      </c>
      <c r="BY71" s="113">
        <f t="shared" si="106"/>
        <v>0</v>
      </c>
      <c r="BZ71" s="118">
        <f t="shared" ref="BZ71:BZ120" si="140">BV71+AN71</f>
        <v>4.1366253329685687</v>
      </c>
      <c r="CC71" s="114">
        <f t="shared" si="62"/>
        <v>0</v>
      </c>
      <c r="CD71" s="114">
        <f t="shared" si="107"/>
        <v>0</v>
      </c>
      <c r="CE71" s="114">
        <f t="shared" si="108"/>
        <v>249.99999999999994</v>
      </c>
      <c r="CF71" s="114">
        <f t="shared" si="109"/>
        <v>1198.652364019028</v>
      </c>
      <c r="CG71" s="114"/>
      <c r="CH71" s="114">
        <v>8</v>
      </c>
      <c r="CI71" s="113">
        <v>17</v>
      </c>
      <c r="CJ71" s="113">
        <f t="shared" si="121"/>
        <v>18</v>
      </c>
      <c r="CK71" s="113">
        <f t="shared" si="121"/>
        <v>19</v>
      </c>
      <c r="CL71" s="113">
        <f t="shared" si="121"/>
        <v>20</v>
      </c>
      <c r="CZ71" s="88"/>
      <c r="DA71" s="88"/>
      <c r="DB71" s="88"/>
      <c r="DC71" s="88"/>
      <c r="DD71" s="88"/>
      <c r="DE71" s="40"/>
      <c r="DF71" s="88"/>
    </row>
    <row r="72" spans="1:110" ht="13.8" thickBot="1" x14ac:dyDescent="0.3">
      <c r="A72" s="315">
        <v>0</v>
      </c>
      <c r="B72" s="411"/>
      <c r="C72" s="411"/>
      <c r="D72" s="307">
        <v>0</v>
      </c>
      <c r="E72" s="309" t="s">
        <v>213</v>
      </c>
      <c r="F72" s="308" t="s">
        <v>546</v>
      </c>
      <c r="G72" s="310" t="s">
        <v>422</v>
      </c>
      <c r="H72" s="311">
        <v>3500</v>
      </c>
      <c r="I72" s="311">
        <v>30000</v>
      </c>
      <c r="J72" s="312">
        <v>800000</v>
      </c>
      <c r="K72" s="313">
        <f t="shared" si="73"/>
        <v>0</v>
      </c>
      <c r="L72" s="414"/>
      <c r="M72" s="314">
        <f t="shared" si="80"/>
        <v>0</v>
      </c>
      <c r="N72" s="139">
        <f t="shared" si="119"/>
        <v>0</v>
      </c>
      <c r="O72" s="133">
        <f t="shared" si="122"/>
        <v>0</v>
      </c>
      <c r="P72" s="80">
        <f t="shared" si="81"/>
        <v>0</v>
      </c>
      <c r="Q72" s="319">
        <f t="shared" si="118"/>
        <v>0</v>
      </c>
      <c r="R72" s="320">
        <f t="shared" si="78"/>
        <v>0</v>
      </c>
      <c r="S72" s="321">
        <f t="shared" si="110"/>
        <v>4.1366253329685687</v>
      </c>
      <c r="U72" s="102">
        <f t="shared" si="111"/>
        <v>0</v>
      </c>
      <c r="V72" s="77">
        <f t="shared" si="82"/>
        <v>0</v>
      </c>
      <c r="W72" s="77">
        <f t="shared" si="117"/>
        <v>0</v>
      </c>
      <c r="X72" s="75">
        <f>'Project description'!$I$6</f>
        <v>1.79</v>
      </c>
      <c r="Y72" s="75">
        <f>VLOOKUP(E72,'Project description'!$H$21:$I$24,2,0)</f>
        <v>40000</v>
      </c>
      <c r="Z72" s="74">
        <f t="shared" si="83"/>
        <v>0</v>
      </c>
      <c r="AA72" s="76">
        <f t="shared" si="52"/>
        <v>0</v>
      </c>
      <c r="AB72" s="76">
        <f t="shared" si="84"/>
        <v>0</v>
      </c>
      <c r="AC72" s="76">
        <f t="shared" si="85"/>
        <v>0</v>
      </c>
      <c r="AD72" s="66">
        <f t="shared" si="86"/>
        <v>0</v>
      </c>
      <c r="AE72" s="67" t="str">
        <f t="shared" si="123"/>
        <v>AccelReached</v>
      </c>
      <c r="AF72" s="66">
        <f t="shared" si="124"/>
        <v>0</v>
      </c>
      <c r="AG72" s="60">
        <v>0</v>
      </c>
      <c r="AH72" s="61">
        <f t="shared" si="125"/>
        <v>0</v>
      </c>
      <c r="AI72" s="62">
        <f t="shared" si="126"/>
        <v>0</v>
      </c>
      <c r="AJ72" s="61">
        <f t="shared" si="127"/>
        <v>0</v>
      </c>
      <c r="AK72" s="61">
        <f t="shared" si="112"/>
        <v>0</v>
      </c>
      <c r="AL72" s="69" t="str">
        <f t="shared" si="87"/>
        <v>AccelLimited</v>
      </c>
      <c r="AM72" s="61">
        <f t="shared" si="88"/>
        <v>0</v>
      </c>
      <c r="AN72" s="71">
        <f t="shared" si="89"/>
        <v>0</v>
      </c>
      <c r="AO72" s="64">
        <f t="shared" si="90"/>
        <v>0</v>
      </c>
      <c r="AP72" s="72">
        <f t="shared" si="91"/>
        <v>0</v>
      </c>
      <c r="AQ72" s="79">
        <f t="shared" si="92"/>
        <v>0</v>
      </c>
      <c r="AR72" s="76">
        <f t="shared" si="93"/>
        <v>0</v>
      </c>
      <c r="AT72" s="115">
        <v>0</v>
      </c>
      <c r="AW72" s="118">
        <f t="shared" si="113"/>
        <v>4.1366253329685687</v>
      </c>
      <c r="AX72" s="117">
        <f t="shared" si="114"/>
        <v>0</v>
      </c>
      <c r="AY72" s="113">
        <f t="shared" si="115"/>
        <v>0</v>
      </c>
      <c r="AZ72" s="113">
        <f t="shared" si="94"/>
        <v>0</v>
      </c>
      <c r="BA72" s="118">
        <f t="shared" si="128"/>
        <v>4.1366253329685687</v>
      </c>
      <c r="BB72" s="114">
        <f t="shared" si="129"/>
        <v>0</v>
      </c>
      <c r="BC72" s="113">
        <f t="shared" si="130"/>
        <v>0</v>
      </c>
      <c r="BD72" s="113">
        <f t="shared" si="131"/>
        <v>0</v>
      </c>
      <c r="BE72" s="118">
        <f t="shared" si="132"/>
        <v>4.1366253329685687</v>
      </c>
      <c r="BF72" s="117">
        <f t="shared" si="95"/>
        <v>0</v>
      </c>
      <c r="BG72" s="113">
        <f t="shared" si="96"/>
        <v>0</v>
      </c>
      <c r="BH72" s="113">
        <f t="shared" si="97"/>
        <v>0</v>
      </c>
      <c r="BI72" s="118">
        <f t="shared" si="133"/>
        <v>4.1366253329685687</v>
      </c>
      <c r="BJ72" s="113"/>
      <c r="BK72" s="117">
        <f t="shared" si="98"/>
        <v>0</v>
      </c>
      <c r="BL72" s="113">
        <f t="shared" si="99"/>
        <v>0</v>
      </c>
      <c r="BM72" s="113">
        <f t="shared" si="100"/>
        <v>0</v>
      </c>
      <c r="BN72" s="118">
        <f t="shared" si="134"/>
        <v>4.1366253329685687</v>
      </c>
      <c r="BO72" s="117">
        <f t="shared" si="101"/>
        <v>0</v>
      </c>
      <c r="BP72" s="113">
        <f t="shared" si="102"/>
        <v>0</v>
      </c>
      <c r="BQ72" s="113">
        <f t="shared" si="103"/>
        <v>0</v>
      </c>
      <c r="BR72" s="118">
        <f t="shared" si="135"/>
        <v>4.1366253329685687</v>
      </c>
      <c r="BS72" s="117">
        <f t="shared" si="136"/>
        <v>0</v>
      </c>
      <c r="BT72" s="113">
        <f t="shared" si="137"/>
        <v>0</v>
      </c>
      <c r="BU72" s="113">
        <f t="shared" si="138"/>
        <v>0</v>
      </c>
      <c r="BV72" s="118">
        <f t="shared" si="139"/>
        <v>4.1366253329685687</v>
      </c>
      <c r="BW72" s="117">
        <f t="shared" si="104"/>
        <v>0</v>
      </c>
      <c r="BX72" s="113">
        <f t="shared" si="105"/>
        <v>0</v>
      </c>
      <c r="BY72" s="113">
        <f t="shared" si="106"/>
        <v>0</v>
      </c>
      <c r="BZ72" s="118">
        <f t="shared" si="140"/>
        <v>4.1366253329685687</v>
      </c>
      <c r="CC72" s="114">
        <f t="shared" si="62"/>
        <v>-3264.8806732612757</v>
      </c>
      <c r="CD72" s="114">
        <f t="shared" si="107"/>
        <v>3.7194902110525514</v>
      </c>
      <c r="CE72" s="114">
        <f t="shared" si="108"/>
        <v>308.57225125375919</v>
      </c>
      <c r="CF72" s="114">
        <f t="shared" si="109"/>
        <v>1117.0303471874961</v>
      </c>
      <c r="CG72" s="114"/>
      <c r="CH72" s="114">
        <v>8</v>
      </c>
      <c r="CI72" s="113">
        <v>21</v>
      </c>
      <c r="CJ72" s="113">
        <f t="shared" si="121"/>
        <v>22</v>
      </c>
      <c r="CK72" s="113">
        <f t="shared" si="121"/>
        <v>23</v>
      </c>
      <c r="CL72" s="113">
        <f t="shared" si="121"/>
        <v>24</v>
      </c>
      <c r="CZ72" s="88"/>
      <c r="DA72" s="88"/>
      <c r="DB72" s="88"/>
      <c r="DC72" s="88"/>
      <c r="DD72" s="88"/>
      <c r="DE72" s="40"/>
      <c r="DF72" s="88"/>
    </row>
    <row r="73" spans="1:110" ht="13.8" thickBot="1" x14ac:dyDescent="0.3">
      <c r="A73" s="140">
        <v>0</v>
      </c>
      <c r="B73" s="410"/>
      <c r="C73" s="410"/>
      <c r="D73" s="41">
        <v>0</v>
      </c>
      <c r="E73" s="98" t="s">
        <v>213</v>
      </c>
      <c r="F73" s="171" t="s">
        <v>546</v>
      </c>
      <c r="G73" s="137" t="s">
        <v>422</v>
      </c>
      <c r="H73" s="132">
        <v>3500</v>
      </c>
      <c r="I73" s="132">
        <v>30000</v>
      </c>
      <c r="J73" s="148">
        <v>800000</v>
      </c>
      <c r="K73" s="151">
        <f t="shared" si="73"/>
        <v>0</v>
      </c>
      <c r="L73" s="413"/>
      <c r="M73" s="139">
        <f t="shared" si="80"/>
        <v>0</v>
      </c>
      <c r="N73" s="139">
        <f t="shared" si="119"/>
        <v>0</v>
      </c>
      <c r="O73" s="133">
        <f t="shared" si="122"/>
        <v>0</v>
      </c>
      <c r="P73" s="80">
        <f t="shared" si="81"/>
        <v>0</v>
      </c>
      <c r="Q73" s="322">
        <f t="shared" si="118"/>
        <v>0</v>
      </c>
      <c r="R73" s="323">
        <f t="shared" si="78"/>
        <v>0</v>
      </c>
      <c r="S73" s="324">
        <f t="shared" si="110"/>
        <v>4.1366253329685687</v>
      </c>
      <c r="U73" s="102">
        <f t="shared" si="111"/>
        <v>0</v>
      </c>
      <c r="V73" s="77">
        <f t="shared" si="82"/>
        <v>0</v>
      </c>
      <c r="W73" s="77">
        <f t="shared" si="117"/>
        <v>0</v>
      </c>
      <c r="X73" s="75">
        <f>'Project description'!$I$6</f>
        <v>1.79</v>
      </c>
      <c r="Y73" s="75">
        <f>VLOOKUP(E73,'Project description'!$H$21:$I$24,2,0)</f>
        <v>40000</v>
      </c>
      <c r="Z73" s="74">
        <f t="shared" si="83"/>
        <v>0</v>
      </c>
      <c r="AA73" s="76">
        <f t="shared" si="52"/>
        <v>0</v>
      </c>
      <c r="AB73" s="76">
        <f t="shared" si="84"/>
        <v>0</v>
      </c>
      <c r="AC73" s="76">
        <f t="shared" si="85"/>
        <v>0</v>
      </c>
      <c r="AD73" s="66">
        <f t="shared" si="86"/>
        <v>0</v>
      </c>
      <c r="AE73" s="67" t="str">
        <f t="shared" si="123"/>
        <v>AccelReached</v>
      </c>
      <c r="AF73" s="66">
        <f t="shared" si="124"/>
        <v>0</v>
      </c>
      <c r="AG73" s="60">
        <v>0</v>
      </c>
      <c r="AH73" s="61">
        <f t="shared" si="125"/>
        <v>0</v>
      </c>
      <c r="AI73" s="62">
        <f t="shared" si="126"/>
        <v>0</v>
      </c>
      <c r="AJ73" s="61">
        <f t="shared" si="127"/>
        <v>0</v>
      </c>
      <c r="AK73" s="61">
        <f t="shared" si="112"/>
        <v>0</v>
      </c>
      <c r="AL73" s="69" t="str">
        <f t="shared" si="87"/>
        <v>AccelLimited</v>
      </c>
      <c r="AM73" s="61">
        <f t="shared" si="88"/>
        <v>0</v>
      </c>
      <c r="AN73" s="71">
        <f t="shared" si="89"/>
        <v>0</v>
      </c>
      <c r="AO73" s="64">
        <f t="shared" si="90"/>
        <v>0</v>
      </c>
      <c r="AP73" s="72">
        <f t="shared" si="91"/>
        <v>0</v>
      </c>
      <c r="AQ73" s="79">
        <f t="shared" si="92"/>
        <v>0</v>
      </c>
      <c r="AR73" s="76">
        <f t="shared" si="93"/>
        <v>0</v>
      </c>
      <c r="AT73" s="115">
        <v>0</v>
      </c>
      <c r="AW73" s="118">
        <f t="shared" si="113"/>
        <v>4.1366253329685687</v>
      </c>
      <c r="AX73" s="117">
        <f t="shared" si="114"/>
        <v>0</v>
      </c>
      <c r="AY73" s="113">
        <f t="shared" si="115"/>
        <v>0</v>
      </c>
      <c r="AZ73" s="113">
        <f t="shared" si="94"/>
        <v>0</v>
      </c>
      <c r="BA73" s="118">
        <f t="shared" si="128"/>
        <v>4.1366253329685687</v>
      </c>
      <c r="BB73" s="114">
        <f t="shared" si="129"/>
        <v>0</v>
      </c>
      <c r="BC73" s="113">
        <f t="shared" si="130"/>
        <v>0</v>
      </c>
      <c r="BD73" s="113">
        <f t="shared" si="131"/>
        <v>0</v>
      </c>
      <c r="BE73" s="118">
        <f t="shared" si="132"/>
        <v>4.1366253329685687</v>
      </c>
      <c r="BF73" s="117">
        <f t="shared" si="95"/>
        <v>0</v>
      </c>
      <c r="BG73" s="113">
        <f t="shared" si="96"/>
        <v>0</v>
      </c>
      <c r="BH73" s="113">
        <f t="shared" si="97"/>
        <v>0</v>
      </c>
      <c r="BI73" s="118">
        <f t="shared" si="133"/>
        <v>4.1366253329685687</v>
      </c>
      <c r="BJ73" s="113"/>
      <c r="BK73" s="117">
        <f t="shared" si="98"/>
        <v>0</v>
      </c>
      <c r="BL73" s="113">
        <f t="shared" si="99"/>
        <v>0</v>
      </c>
      <c r="BM73" s="113">
        <f t="shared" si="100"/>
        <v>0</v>
      </c>
      <c r="BN73" s="118">
        <f t="shared" si="134"/>
        <v>4.1366253329685687</v>
      </c>
      <c r="BO73" s="117">
        <f t="shared" si="101"/>
        <v>0</v>
      </c>
      <c r="BP73" s="113">
        <f t="shared" si="102"/>
        <v>0</v>
      </c>
      <c r="BQ73" s="113">
        <f t="shared" si="103"/>
        <v>0</v>
      </c>
      <c r="BR73" s="118">
        <f t="shared" si="135"/>
        <v>4.1366253329685687</v>
      </c>
      <c r="BS73" s="117">
        <f t="shared" si="136"/>
        <v>0</v>
      </c>
      <c r="BT73" s="113">
        <f t="shared" si="137"/>
        <v>0</v>
      </c>
      <c r="BU73" s="113">
        <f t="shared" si="138"/>
        <v>0</v>
      </c>
      <c r="BV73" s="118">
        <f t="shared" si="139"/>
        <v>4.1366253329685687</v>
      </c>
      <c r="BW73" s="117">
        <f t="shared" si="104"/>
        <v>0</v>
      </c>
      <c r="BX73" s="113">
        <f t="shared" si="105"/>
        <v>0</v>
      </c>
      <c r="BY73" s="113">
        <f t="shared" si="106"/>
        <v>0</v>
      </c>
      <c r="BZ73" s="118">
        <f t="shared" si="140"/>
        <v>4.1366253329685687</v>
      </c>
      <c r="CC73" s="114">
        <f t="shared" si="62"/>
        <v>-3264.8806732612757</v>
      </c>
      <c r="CD73" s="114">
        <f t="shared" si="107"/>
        <v>3.7694902110525512</v>
      </c>
      <c r="CE73" s="114">
        <f t="shared" si="108"/>
        <v>498.63963305280771</v>
      </c>
      <c r="CF73" s="114">
        <f t="shared" si="109"/>
        <v>81.622016831531937</v>
      </c>
      <c r="CG73" s="114"/>
      <c r="CH73" s="114">
        <v>8</v>
      </c>
      <c r="CI73" s="113">
        <v>25</v>
      </c>
      <c r="CJ73" s="113">
        <f t="shared" si="121"/>
        <v>26</v>
      </c>
      <c r="CK73" s="113">
        <f t="shared" si="121"/>
        <v>27</v>
      </c>
      <c r="CL73" s="113">
        <f t="shared" si="121"/>
        <v>28</v>
      </c>
      <c r="CZ73" s="88"/>
      <c r="DA73" s="88"/>
      <c r="DB73" s="88"/>
      <c r="DC73" s="88"/>
      <c r="DD73" s="88"/>
      <c r="DE73" s="40"/>
      <c r="DF73" s="88"/>
    </row>
    <row r="74" spans="1:110" ht="13.8" thickBot="1" x14ac:dyDescent="0.3">
      <c r="A74" s="315">
        <v>0</v>
      </c>
      <c r="B74" s="411"/>
      <c r="C74" s="411"/>
      <c r="D74" s="307">
        <v>0</v>
      </c>
      <c r="E74" s="309" t="s">
        <v>213</v>
      </c>
      <c r="F74" s="308" t="s">
        <v>546</v>
      </c>
      <c r="G74" s="310" t="s">
        <v>422</v>
      </c>
      <c r="H74" s="311">
        <v>3500</v>
      </c>
      <c r="I74" s="311">
        <v>30000</v>
      </c>
      <c r="J74" s="312">
        <v>800000</v>
      </c>
      <c r="K74" s="313">
        <f t="shared" si="73"/>
        <v>0</v>
      </c>
      <c r="L74" s="414"/>
      <c r="M74" s="314">
        <f t="shared" si="80"/>
        <v>0</v>
      </c>
      <c r="N74" s="139">
        <f t="shared" si="119"/>
        <v>0</v>
      </c>
      <c r="O74" s="133">
        <f t="shared" si="122"/>
        <v>0</v>
      </c>
      <c r="P74" s="80">
        <f t="shared" si="81"/>
        <v>0</v>
      </c>
      <c r="Q74" s="319">
        <f t="shared" si="118"/>
        <v>0</v>
      </c>
      <c r="R74" s="320">
        <f t="shared" si="78"/>
        <v>0</v>
      </c>
      <c r="S74" s="321">
        <f t="shared" si="110"/>
        <v>4.1366253329685687</v>
      </c>
      <c r="U74" s="102">
        <f t="shared" si="111"/>
        <v>0</v>
      </c>
      <c r="V74" s="77">
        <f t="shared" si="82"/>
        <v>0</v>
      </c>
      <c r="W74" s="77">
        <f t="shared" si="117"/>
        <v>0</v>
      </c>
      <c r="X74" s="75">
        <f>'Project description'!$I$6</f>
        <v>1.79</v>
      </c>
      <c r="Y74" s="75">
        <f>VLOOKUP(E74,'Project description'!$H$21:$I$24,2,0)</f>
        <v>40000</v>
      </c>
      <c r="Z74" s="74">
        <f t="shared" si="83"/>
        <v>0</v>
      </c>
      <c r="AA74" s="76">
        <f t="shared" si="52"/>
        <v>0</v>
      </c>
      <c r="AB74" s="76">
        <f t="shared" si="84"/>
        <v>0</v>
      </c>
      <c r="AC74" s="76">
        <f t="shared" si="85"/>
        <v>0</v>
      </c>
      <c r="AD74" s="66">
        <f t="shared" si="86"/>
        <v>0</v>
      </c>
      <c r="AE74" s="67" t="str">
        <f t="shared" si="123"/>
        <v>AccelReached</v>
      </c>
      <c r="AF74" s="66">
        <f t="shared" si="124"/>
        <v>0</v>
      </c>
      <c r="AG74" s="60">
        <v>0</v>
      </c>
      <c r="AH74" s="61">
        <f t="shared" si="125"/>
        <v>0</v>
      </c>
      <c r="AI74" s="62">
        <f t="shared" si="126"/>
        <v>0</v>
      </c>
      <c r="AJ74" s="61">
        <f t="shared" si="127"/>
        <v>0</v>
      </c>
      <c r="AK74" s="61">
        <f t="shared" si="112"/>
        <v>0</v>
      </c>
      <c r="AL74" s="69" t="str">
        <f t="shared" si="87"/>
        <v>AccelLimited</v>
      </c>
      <c r="AM74" s="61">
        <f t="shared" si="88"/>
        <v>0</v>
      </c>
      <c r="AN74" s="71">
        <f t="shared" si="89"/>
        <v>0</v>
      </c>
      <c r="AO74" s="64">
        <f t="shared" si="90"/>
        <v>0</v>
      </c>
      <c r="AP74" s="72">
        <f t="shared" si="91"/>
        <v>0</v>
      </c>
      <c r="AQ74" s="79">
        <f t="shared" si="92"/>
        <v>0</v>
      </c>
      <c r="AR74" s="76">
        <f t="shared" si="93"/>
        <v>0</v>
      </c>
      <c r="AT74" s="115">
        <v>0</v>
      </c>
      <c r="AW74" s="118">
        <f t="shared" si="113"/>
        <v>4.1366253329685687</v>
      </c>
      <c r="AX74" s="117">
        <f t="shared" si="114"/>
        <v>0</v>
      </c>
      <c r="AY74" s="113">
        <f t="shared" si="115"/>
        <v>0</v>
      </c>
      <c r="AZ74" s="113">
        <f t="shared" si="94"/>
        <v>0</v>
      </c>
      <c r="BA74" s="118">
        <f t="shared" si="128"/>
        <v>4.1366253329685687</v>
      </c>
      <c r="BB74" s="114">
        <f t="shared" si="129"/>
        <v>0</v>
      </c>
      <c r="BC74" s="113">
        <f t="shared" si="130"/>
        <v>0</v>
      </c>
      <c r="BD74" s="113">
        <f t="shared" si="131"/>
        <v>0</v>
      </c>
      <c r="BE74" s="118">
        <f t="shared" si="132"/>
        <v>4.1366253329685687</v>
      </c>
      <c r="BF74" s="117">
        <f t="shared" si="95"/>
        <v>0</v>
      </c>
      <c r="BG74" s="113">
        <f t="shared" si="96"/>
        <v>0</v>
      </c>
      <c r="BH74" s="113">
        <f t="shared" si="97"/>
        <v>0</v>
      </c>
      <c r="BI74" s="118">
        <f t="shared" si="133"/>
        <v>4.1366253329685687</v>
      </c>
      <c r="BJ74" s="113"/>
      <c r="BK74" s="117">
        <f t="shared" si="98"/>
        <v>0</v>
      </c>
      <c r="BL74" s="113">
        <f t="shared" si="99"/>
        <v>0</v>
      </c>
      <c r="BM74" s="113">
        <f t="shared" si="100"/>
        <v>0</v>
      </c>
      <c r="BN74" s="118">
        <f t="shared" si="134"/>
        <v>4.1366253329685687</v>
      </c>
      <c r="BO74" s="117">
        <f t="shared" si="101"/>
        <v>0</v>
      </c>
      <c r="BP74" s="113">
        <f t="shared" si="102"/>
        <v>0</v>
      </c>
      <c r="BQ74" s="113">
        <f t="shared" si="103"/>
        <v>0</v>
      </c>
      <c r="BR74" s="118">
        <f t="shared" si="135"/>
        <v>4.1366253329685687</v>
      </c>
      <c r="BS74" s="117">
        <f t="shared" si="136"/>
        <v>0</v>
      </c>
      <c r="BT74" s="113">
        <f t="shared" si="137"/>
        <v>0</v>
      </c>
      <c r="BU74" s="113">
        <f t="shared" si="138"/>
        <v>0</v>
      </c>
      <c r="BV74" s="118">
        <f t="shared" si="139"/>
        <v>4.1366253329685687</v>
      </c>
      <c r="BW74" s="117">
        <f t="shared" si="104"/>
        <v>0</v>
      </c>
      <c r="BX74" s="113">
        <f t="shared" si="105"/>
        <v>0</v>
      </c>
      <c r="BY74" s="113">
        <f t="shared" si="106"/>
        <v>0</v>
      </c>
      <c r="BZ74" s="118">
        <f t="shared" si="140"/>
        <v>4.1366253329685687</v>
      </c>
      <c r="CC74" s="114">
        <f t="shared" si="62"/>
        <v>0</v>
      </c>
      <c r="CD74" s="114">
        <f t="shared" si="107"/>
        <v>4.0866253329685689</v>
      </c>
      <c r="CE74" s="114">
        <f t="shared" si="108"/>
        <v>499.99999999999989</v>
      </c>
      <c r="CF74" s="114">
        <f t="shared" si="109"/>
        <v>0</v>
      </c>
      <c r="CG74" s="114"/>
      <c r="CH74" s="114">
        <v>8</v>
      </c>
      <c r="CI74" s="113">
        <v>29</v>
      </c>
      <c r="CJ74" s="113">
        <f t="shared" si="121"/>
        <v>30</v>
      </c>
      <c r="CK74" s="113">
        <f t="shared" si="121"/>
        <v>31</v>
      </c>
      <c r="CL74" s="113">
        <f t="shared" si="121"/>
        <v>32</v>
      </c>
      <c r="CZ74" s="88"/>
      <c r="DA74" s="88"/>
      <c r="DB74" s="88"/>
      <c r="DC74" s="88"/>
      <c r="DD74" s="88"/>
      <c r="DE74" s="40"/>
      <c r="DF74" s="88"/>
    </row>
    <row r="75" spans="1:110" ht="13.8" thickBot="1" x14ac:dyDescent="0.3">
      <c r="A75" s="140">
        <v>0</v>
      </c>
      <c r="B75" s="410"/>
      <c r="C75" s="410"/>
      <c r="D75" s="41">
        <v>0</v>
      </c>
      <c r="E75" s="98" t="s">
        <v>213</v>
      </c>
      <c r="F75" s="171" t="s">
        <v>546</v>
      </c>
      <c r="G75" s="137" t="s">
        <v>422</v>
      </c>
      <c r="H75" s="132">
        <v>3500</v>
      </c>
      <c r="I75" s="132">
        <v>30000</v>
      </c>
      <c r="J75" s="148">
        <v>800000</v>
      </c>
      <c r="K75" s="151">
        <f t="shared" si="73"/>
        <v>0</v>
      </c>
      <c r="L75" s="413"/>
      <c r="M75" s="139">
        <f t="shared" ref="M75:M106" si="141">IF(AB75&lt;=0,0,IF(E75="Straight",N75*AG$3,IF(E75="180° Curve",N75*AG$4,IF(E75="45° Curve",N75*AG$5,IF(E75="22.5° Curve",N75*AG$6)))))</f>
        <v>0</v>
      </c>
      <c r="N75" s="139">
        <f t="shared" si="119"/>
        <v>0</v>
      </c>
      <c r="O75" s="133">
        <f t="shared" si="122"/>
        <v>0</v>
      </c>
      <c r="P75" s="80">
        <f t="shared" ref="P75:P106" si="142">IF((N75-$F$6)&gt;0,(N75-$F$6)/($F$5-$F$6),0)</f>
        <v>0</v>
      </c>
      <c r="Q75" s="322">
        <f t="shared" si="118"/>
        <v>0</v>
      </c>
      <c r="R75" s="323">
        <f t="shared" si="78"/>
        <v>0</v>
      </c>
      <c r="S75" s="324">
        <f t="shared" si="110"/>
        <v>4.1366253329685687</v>
      </c>
      <c r="U75" s="102">
        <f t="shared" si="111"/>
        <v>0</v>
      </c>
      <c r="V75" s="77">
        <f t="shared" ref="V75:V106" si="143">IF(D75&gt;0,IF((4/D75)*U75&lt;Y75,(4/D75)*U75,Y75),0)</f>
        <v>0</v>
      </c>
      <c r="W75" s="77">
        <f t="shared" si="117"/>
        <v>0</v>
      </c>
      <c r="X75" s="75">
        <f>'Project description'!$I$6</f>
        <v>1.79</v>
      </c>
      <c r="Y75" s="75">
        <f>VLOOKUP(E75,'Project description'!$H$21:$I$24,2,0)</f>
        <v>40000</v>
      </c>
      <c r="Z75" s="74">
        <f t="shared" ref="Z75:Z106" si="144">A75</f>
        <v>0</v>
      </c>
      <c r="AA75" s="76">
        <f t="shared" si="52"/>
        <v>0</v>
      </c>
      <c r="AB75" s="76">
        <f t="shared" ref="AB75:AB106" si="145">IF($G75="Best Fit",V75,I75)</f>
        <v>0</v>
      </c>
      <c r="AC75" s="76">
        <f t="shared" ref="AC75:AC106" si="146">IF($G75="Best Fit",W75,J75)</f>
        <v>0</v>
      </c>
      <c r="AD75" s="66">
        <f t="shared" ref="AD75:AD106" si="147">IF(AC75 &lt;&gt; 0,POWER(A75/(2*AC75),1/3),0)</f>
        <v>0</v>
      </c>
      <c r="AE75" s="67" t="str">
        <f t="shared" si="123"/>
        <v>AccelReached</v>
      </c>
      <c r="AF75" s="66">
        <f t="shared" si="124"/>
        <v>0</v>
      </c>
      <c r="AG75" s="60">
        <v>0</v>
      </c>
      <c r="AH75" s="61">
        <f t="shared" si="125"/>
        <v>0</v>
      </c>
      <c r="AI75" s="62">
        <f t="shared" si="126"/>
        <v>0</v>
      </c>
      <c r="AJ75" s="61">
        <f t="shared" si="127"/>
        <v>0</v>
      </c>
      <c r="AK75" s="61">
        <f t="shared" si="112"/>
        <v>0</v>
      </c>
      <c r="AL75" s="69" t="str">
        <f t="shared" ref="AL75:AL106" si="148">IF(AK75&gt;0,"VelocityReached","AccelLimited")</f>
        <v>AccelLimited</v>
      </c>
      <c r="AM75" s="61">
        <f t="shared" ref="AM75:AM106" si="149">IF(AND(AL75="AccelLimited",AE75="AccelReached",AB75&lt;&gt;0),-1.5*AH75+SQRT(AH75*AH75/4+A75/AB75),0)</f>
        <v>0</v>
      </c>
      <c r="AN75" s="71">
        <f t="shared" ref="AN75:AN106" si="150">IF(AH75&lt;&gt;0,AH75,IF(AF75&lt;&gt;0,AF75,AD75))</f>
        <v>0</v>
      </c>
      <c r="AO75" s="64">
        <f t="shared" ref="AO75:AO106" si="151">IF(AL75="AccelLimited",AM75,AJ75)</f>
        <v>0</v>
      </c>
      <c r="AP75" s="72">
        <f t="shared" ref="AP75:AP106" si="152">IF(AK75&gt;0,AK75,IF(AG75&gt;0,AG75,0))</f>
        <v>0</v>
      </c>
      <c r="AQ75" s="79">
        <f t="shared" ref="AQ75:AQ106" si="153">AN75*AN75*AC75+AO75*AB75</f>
        <v>0</v>
      </c>
      <c r="AR75" s="76">
        <f t="shared" ref="AR75:AR106" si="154">IF(OR(AM75&gt;0,AK75&gt;0),AB75,AN75*AC75)</f>
        <v>0</v>
      </c>
      <c r="AT75" s="115">
        <v>0</v>
      </c>
      <c r="AW75" s="118">
        <f t="shared" si="113"/>
        <v>4.1366253329685687</v>
      </c>
      <c r="AX75" s="117">
        <f t="shared" si="114"/>
        <v>0</v>
      </c>
      <c r="AY75" s="113">
        <f t="shared" si="115"/>
        <v>0</v>
      </c>
      <c r="AZ75" s="113">
        <f t="shared" ref="AZ75:AZ106" si="155">AC75*AN75</f>
        <v>0</v>
      </c>
      <c r="BA75" s="118">
        <f t="shared" si="128"/>
        <v>4.1366253329685687</v>
      </c>
      <c r="BB75" s="114">
        <f t="shared" si="129"/>
        <v>0</v>
      </c>
      <c r="BC75" s="113">
        <f t="shared" si="130"/>
        <v>0</v>
      </c>
      <c r="BD75" s="113">
        <f t="shared" si="131"/>
        <v>0</v>
      </c>
      <c r="BE75" s="118">
        <f t="shared" si="132"/>
        <v>4.1366253329685687</v>
      </c>
      <c r="BF75" s="117">
        <f t="shared" ref="BF75:BF106" si="156">BB75+BC75*AN75+0.5*BD75*AN75*AN75-1/6*AC75*AN75*AN75*AN75</f>
        <v>0</v>
      </c>
      <c r="BG75" s="113">
        <f t="shared" ref="BG75:BG106" si="157">BC75+BD75*AN75-0.5*AC75*AN75*AN75</f>
        <v>0</v>
      </c>
      <c r="BH75" s="113">
        <f t="shared" ref="BH75:BH106" si="158">BD75-AC75*AN75</f>
        <v>0</v>
      </c>
      <c r="BI75" s="118">
        <f t="shared" si="133"/>
        <v>4.1366253329685687</v>
      </c>
      <c r="BJ75" s="113"/>
      <c r="BK75" s="117">
        <f t="shared" ref="BK75:BK106" si="159">BF75+AP75*AA75</f>
        <v>0</v>
      </c>
      <c r="BL75" s="113">
        <f t="shared" ref="BL75:BL106" si="160">BG75</f>
        <v>0</v>
      </c>
      <c r="BM75" s="113">
        <f t="shared" ref="BM75:BM106" si="161">BH75</f>
        <v>0</v>
      </c>
      <c r="BN75" s="118">
        <f t="shared" si="134"/>
        <v>4.1366253329685687</v>
      </c>
      <c r="BO75" s="117">
        <f t="shared" ref="BO75:BO106" si="162">BK75+BL75*AN75-0.5*BM75*AN75*AN75-1/6*AC75*AN75*AN75*AN75</f>
        <v>0</v>
      </c>
      <c r="BP75" s="113">
        <f t="shared" ref="BP75:BP106" si="163">BL75+BM75*AN75-0.5*AC75*AN75*AN75</f>
        <v>0</v>
      </c>
      <c r="BQ75" s="113">
        <f t="shared" ref="BQ75:BQ106" si="164">BM75-AC75*AN75</f>
        <v>0</v>
      </c>
      <c r="BR75" s="118">
        <f t="shared" si="135"/>
        <v>4.1366253329685687</v>
      </c>
      <c r="BS75" s="117">
        <f t="shared" si="136"/>
        <v>0</v>
      </c>
      <c r="BT75" s="113">
        <f t="shared" si="137"/>
        <v>0</v>
      </c>
      <c r="BU75" s="113">
        <f t="shared" si="138"/>
        <v>0</v>
      </c>
      <c r="BV75" s="118">
        <f t="shared" si="139"/>
        <v>4.1366253329685687</v>
      </c>
      <c r="BW75" s="117">
        <f t="shared" ref="BW75:BW106" si="165">BS75+BT75*AN75+0.5*BU75*AN75*AN75+1/6*AC75*AN75*AN75*AN75</f>
        <v>0</v>
      </c>
      <c r="BX75" s="113">
        <f t="shared" ref="BX75:BX106" si="166">BT75+BU75*AN75+0.5*AC75*AN75*AN75</f>
        <v>0</v>
      </c>
      <c r="BY75" s="113">
        <f t="shared" ref="BY75:BY106" si="167">BU75+AC75*AN75</f>
        <v>0</v>
      </c>
      <c r="BZ75" s="118">
        <f t="shared" si="140"/>
        <v>4.1366253329685687</v>
      </c>
      <c r="CC75" s="114">
        <f t="shared" si="62"/>
        <v>4.1366253329685687</v>
      </c>
      <c r="CD75" s="114">
        <f t="shared" ref="CD75:CD106" si="168">INDEX($AT$11:$BZ$120,$CH75,CI75)</f>
        <v>0</v>
      </c>
      <c r="CE75" s="114">
        <f t="shared" ref="CE75:CE106" si="169">INDEX($AT$11:$BZ$120,$CH75,CJ75)</f>
        <v>0</v>
      </c>
      <c r="CF75" s="114">
        <f t="shared" ref="CF75:CF106" si="170">INDEX($AT$11:$BZ$120,$CH75,CK75)</f>
        <v>0</v>
      </c>
      <c r="CG75" s="114"/>
      <c r="CH75" s="114">
        <v>9</v>
      </c>
      <c r="CI75" s="113">
        <v>1</v>
      </c>
      <c r="CJ75" s="113">
        <f t="shared" si="121"/>
        <v>2</v>
      </c>
      <c r="CK75" s="113">
        <f t="shared" si="121"/>
        <v>3</v>
      </c>
      <c r="CL75" s="113">
        <f t="shared" si="121"/>
        <v>4</v>
      </c>
      <c r="CZ75" s="88"/>
      <c r="DA75" s="88"/>
      <c r="DB75" s="88"/>
      <c r="DC75" s="88"/>
      <c r="DD75" s="88"/>
      <c r="DE75" s="40"/>
      <c r="DF75" s="88"/>
    </row>
    <row r="76" spans="1:110" ht="13.8" thickBot="1" x14ac:dyDescent="0.3">
      <c r="A76" s="315">
        <v>0</v>
      </c>
      <c r="B76" s="411"/>
      <c r="C76" s="411"/>
      <c r="D76" s="307">
        <v>0</v>
      </c>
      <c r="E76" s="309" t="s">
        <v>213</v>
      </c>
      <c r="F76" s="308" t="s">
        <v>546</v>
      </c>
      <c r="G76" s="310" t="s">
        <v>422</v>
      </c>
      <c r="H76" s="311">
        <v>3500</v>
      </c>
      <c r="I76" s="311">
        <v>30000</v>
      </c>
      <c r="J76" s="312">
        <v>800000</v>
      </c>
      <c r="K76" s="313">
        <f t="shared" si="73"/>
        <v>0</v>
      </c>
      <c r="L76" s="414"/>
      <c r="M76" s="314">
        <f t="shared" si="141"/>
        <v>0</v>
      </c>
      <c r="N76" s="139">
        <f t="shared" si="119"/>
        <v>0</v>
      </c>
      <c r="O76" s="133">
        <f t="shared" si="122"/>
        <v>0</v>
      </c>
      <c r="P76" s="80">
        <f t="shared" si="142"/>
        <v>0</v>
      </c>
      <c r="Q76" s="319">
        <f t="shared" si="118"/>
        <v>0</v>
      </c>
      <c r="R76" s="320">
        <f t="shared" si="78"/>
        <v>0</v>
      </c>
      <c r="S76" s="321">
        <f t="shared" ref="S76:S107" si="171">S75+K76</f>
        <v>4.1366253329685687</v>
      </c>
      <c r="U76" s="102">
        <f t="shared" ref="U76:U107" si="172">IF(D76&gt;0,IF((4/D76)*(A76/2)&lt;4000,(4/D76)*(A76/2),4000),0)</f>
        <v>0</v>
      </c>
      <c r="V76" s="77">
        <f t="shared" si="143"/>
        <v>0</v>
      </c>
      <c r="W76" s="77">
        <f t="shared" si="117"/>
        <v>0</v>
      </c>
      <c r="X76" s="75">
        <f>'Project description'!$I$6</f>
        <v>1.79</v>
      </c>
      <c r="Y76" s="75">
        <f>VLOOKUP(E76,'Project description'!$H$21:$I$24,2,0)</f>
        <v>40000</v>
      </c>
      <c r="Z76" s="74">
        <f t="shared" si="144"/>
        <v>0</v>
      </c>
      <c r="AA76" s="76">
        <f t="shared" ref="AA76:AA120" si="173">U76</f>
        <v>0</v>
      </c>
      <c r="AB76" s="76">
        <f t="shared" si="145"/>
        <v>0</v>
      </c>
      <c r="AC76" s="76">
        <f t="shared" si="146"/>
        <v>0</v>
      </c>
      <c r="AD76" s="66">
        <f t="shared" si="147"/>
        <v>0</v>
      </c>
      <c r="AE76" s="67" t="str">
        <f t="shared" si="123"/>
        <v>AccelReached</v>
      </c>
      <c r="AF76" s="66">
        <f t="shared" si="124"/>
        <v>0</v>
      </c>
      <c r="AG76" s="60">
        <v>0</v>
      </c>
      <c r="AH76" s="61">
        <f t="shared" si="125"/>
        <v>0</v>
      </c>
      <c r="AI76" s="62">
        <f t="shared" si="126"/>
        <v>0</v>
      </c>
      <c r="AJ76" s="61">
        <f t="shared" si="127"/>
        <v>0</v>
      </c>
      <c r="AK76" s="61">
        <f t="shared" ref="AK76:AK107" si="174">IF(AND(AE76="AccelReached", AA76&lt;&gt;0),(A76-(AH76*AI76*4+AJ76*AI76*2+AB76*AJ76*AH76*2 +AJ76*AJ76*AB76))/AA76,0)</f>
        <v>0</v>
      </c>
      <c r="AL76" s="69" t="str">
        <f t="shared" si="148"/>
        <v>AccelLimited</v>
      </c>
      <c r="AM76" s="61">
        <f t="shared" si="149"/>
        <v>0</v>
      </c>
      <c r="AN76" s="71">
        <f t="shared" si="150"/>
        <v>0</v>
      </c>
      <c r="AO76" s="64">
        <f t="shared" si="151"/>
        <v>0</v>
      </c>
      <c r="AP76" s="72">
        <f t="shared" si="152"/>
        <v>0</v>
      </c>
      <c r="AQ76" s="79">
        <f t="shared" si="153"/>
        <v>0</v>
      </c>
      <c r="AR76" s="76">
        <f t="shared" si="154"/>
        <v>0</v>
      </c>
      <c r="AT76" s="115">
        <v>0</v>
      </c>
      <c r="AW76" s="118">
        <f t="shared" ref="AW76:AW107" si="175">S75</f>
        <v>4.1366253329685687</v>
      </c>
      <c r="AX76" s="117">
        <f t="shared" ref="AX76:AX107" si="176">1/6*AC76*AN76*AN76*AN76+AT76</f>
        <v>0</v>
      </c>
      <c r="AY76" s="113">
        <f t="shared" ref="AY76:AY107" si="177">0.5*AC76*AN76*AN76</f>
        <v>0</v>
      </c>
      <c r="AZ76" s="113">
        <f t="shared" si="155"/>
        <v>0</v>
      </c>
      <c r="BA76" s="118">
        <f t="shared" si="128"/>
        <v>4.1366253329685687</v>
      </c>
      <c r="BB76" s="114">
        <f t="shared" si="129"/>
        <v>0</v>
      </c>
      <c r="BC76" s="113">
        <f t="shared" si="130"/>
        <v>0</v>
      </c>
      <c r="BD76" s="113">
        <f t="shared" si="131"/>
        <v>0</v>
      </c>
      <c r="BE76" s="118">
        <f t="shared" si="132"/>
        <v>4.1366253329685687</v>
      </c>
      <c r="BF76" s="117">
        <f t="shared" si="156"/>
        <v>0</v>
      </c>
      <c r="BG76" s="113">
        <f t="shared" si="157"/>
        <v>0</v>
      </c>
      <c r="BH76" s="113">
        <f t="shared" si="158"/>
        <v>0</v>
      </c>
      <c r="BI76" s="118">
        <f t="shared" si="133"/>
        <v>4.1366253329685687</v>
      </c>
      <c r="BJ76" s="113"/>
      <c r="BK76" s="117">
        <f t="shared" si="159"/>
        <v>0</v>
      </c>
      <c r="BL76" s="113">
        <f t="shared" si="160"/>
        <v>0</v>
      </c>
      <c r="BM76" s="113">
        <f t="shared" si="161"/>
        <v>0</v>
      </c>
      <c r="BN76" s="118">
        <f t="shared" si="134"/>
        <v>4.1366253329685687</v>
      </c>
      <c r="BO76" s="117">
        <f t="shared" si="162"/>
        <v>0</v>
      </c>
      <c r="BP76" s="113">
        <f t="shared" si="163"/>
        <v>0</v>
      </c>
      <c r="BQ76" s="113">
        <f t="shared" si="164"/>
        <v>0</v>
      </c>
      <c r="BR76" s="118">
        <f t="shared" si="135"/>
        <v>4.1366253329685687</v>
      </c>
      <c r="BS76" s="117">
        <f t="shared" si="136"/>
        <v>0</v>
      </c>
      <c r="BT76" s="113">
        <f t="shared" si="137"/>
        <v>0</v>
      </c>
      <c r="BU76" s="113">
        <f t="shared" si="138"/>
        <v>0</v>
      </c>
      <c r="BV76" s="118">
        <f t="shared" si="139"/>
        <v>4.1366253329685687</v>
      </c>
      <c r="BW76" s="117">
        <f t="shared" si="165"/>
        <v>0</v>
      </c>
      <c r="BX76" s="113">
        <f t="shared" si="166"/>
        <v>0</v>
      </c>
      <c r="BY76" s="113">
        <f t="shared" si="167"/>
        <v>0</v>
      </c>
      <c r="BZ76" s="118">
        <f t="shared" si="140"/>
        <v>4.1366253329685687</v>
      </c>
      <c r="CC76" s="114">
        <f t="shared" ref="CC76:CC140" si="178">INDEX($AT$11:$BZ$120,$CH76,CL76)</f>
        <v>4.1366253329685687</v>
      </c>
      <c r="CD76" s="114">
        <f t="shared" si="168"/>
        <v>0</v>
      </c>
      <c r="CE76" s="114">
        <f t="shared" si="169"/>
        <v>0</v>
      </c>
      <c r="CF76" s="114">
        <f t="shared" si="170"/>
        <v>0</v>
      </c>
      <c r="CG76" s="114"/>
      <c r="CH76" s="114">
        <v>9</v>
      </c>
      <c r="CI76" s="113">
        <v>5</v>
      </c>
      <c r="CJ76" s="113">
        <f t="shared" si="121"/>
        <v>6</v>
      </c>
      <c r="CK76" s="113">
        <f t="shared" si="121"/>
        <v>7</v>
      </c>
      <c r="CL76" s="113">
        <f t="shared" si="121"/>
        <v>8</v>
      </c>
      <c r="CZ76" s="88"/>
      <c r="DA76" s="88"/>
      <c r="DB76" s="88"/>
      <c r="DC76" s="88"/>
      <c r="DD76" s="88"/>
      <c r="DE76" s="40"/>
      <c r="DF76" s="88"/>
    </row>
    <row r="77" spans="1:110" ht="13.8" thickBot="1" x14ac:dyDescent="0.3">
      <c r="A77" s="140">
        <v>0</v>
      </c>
      <c r="B77" s="410"/>
      <c r="C77" s="410"/>
      <c r="D77" s="41">
        <v>0</v>
      </c>
      <c r="E77" s="98" t="s">
        <v>213</v>
      </c>
      <c r="F77" s="171" t="s">
        <v>546</v>
      </c>
      <c r="G77" s="137" t="s">
        <v>422</v>
      </c>
      <c r="H77" s="132">
        <v>3500</v>
      </c>
      <c r="I77" s="132">
        <v>30000</v>
      </c>
      <c r="J77" s="148">
        <v>800000</v>
      </c>
      <c r="K77" s="151">
        <f t="shared" ref="K77:K120" si="179">4*AN77+2*AO77+AP77</f>
        <v>0</v>
      </c>
      <c r="L77" s="413"/>
      <c r="M77" s="139">
        <f t="shared" si="141"/>
        <v>0</v>
      </c>
      <c r="N77" s="139">
        <f t="shared" si="119"/>
        <v>0</v>
      </c>
      <c r="O77" s="133">
        <f t="shared" si="122"/>
        <v>0</v>
      </c>
      <c r="P77" s="80">
        <f t="shared" si="142"/>
        <v>0</v>
      </c>
      <c r="Q77" s="322">
        <f t="shared" si="118"/>
        <v>0</v>
      </c>
      <c r="R77" s="323">
        <f t="shared" si="78"/>
        <v>0</v>
      </c>
      <c r="S77" s="324">
        <f t="shared" si="171"/>
        <v>4.1366253329685687</v>
      </c>
      <c r="U77" s="102">
        <f t="shared" si="172"/>
        <v>0</v>
      </c>
      <c r="V77" s="77">
        <f t="shared" si="143"/>
        <v>0</v>
      </c>
      <c r="W77" s="77">
        <f t="shared" ref="W77:W108" si="180">IF(D77&gt;0,(4/D77)*(4/D77)*U77,0)</f>
        <v>0</v>
      </c>
      <c r="X77" s="75">
        <f>'Project description'!$I$6</f>
        <v>1.79</v>
      </c>
      <c r="Y77" s="75">
        <f>VLOOKUP(E77,'Project description'!$H$21:$I$24,2,0)</f>
        <v>40000</v>
      </c>
      <c r="Z77" s="74">
        <f t="shared" si="144"/>
        <v>0</v>
      </c>
      <c r="AA77" s="76">
        <f t="shared" si="173"/>
        <v>0</v>
      </c>
      <c r="AB77" s="76">
        <f t="shared" si="145"/>
        <v>0</v>
      </c>
      <c r="AC77" s="76">
        <f t="shared" si="146"/>
        <v>0</v>
      </c>
      <c r="AD77" s="66">
        <f t="shared" si="147"/>
        <v>0</v>
      </c>
      <c r="AE77" s="67" t="str">
        <f t="shared" si="123"/>
        <v>AccelReached</v>
      </c>
      <c r="AF77" s="66">
        <f t="shared" si="124"/>
        <v>0</v>
      </c>
      <c r="AG77" s="60">
        <v>0</v>
      </c>
      <c r="AH77" s="61">
        <f t="shared" si="125"/>
        <v>0</v>
      </c>
      <c r="AI77" s="62">
        <f t="shared" si="126"/>
        <v>0</v>
      </c>
      <c r="AJ77" s="61">
        <f t="shared" si="127"/>
        <v>0</v>
      </c>
      <c r="AK77" s="61">
        <f t="shared" si="174"/>
        <v>0</v>
      </c>
      <c r="AL77" s="69" t="str">
        <f t="shared" si="148"/>
        <v>AccelLimited</v>
      </c>
      <c r="AM77" s="61">
        <f t="shared" si="149"/>
        <v>0</v>
      </c>
      <c r="AN77" s="71">
        <f t="shared" si="150"/>
        <v>0</v>
      </c>
      <c r="AO77" s="64">
        <f t="shared" si="151"/>
        <v>0</v>
      </c>
      <c r="AP77" s="72">
        <f t="shared" si="152"/>
        <v>0</v>
      </c>
      <c r="AQ77" s="79">
        <f t="shared" si="153"/>
        <v>0</v>
      </c>
      <c r="AR77" s="76">
        <f t="shared" si="154"/>
        <v>0</v>
      </c>
      <c r="AT77" s="115">
        <v>0</v>
      </c>
      <c r="AW77" s="118">
        <f t="shared" si="175"/>
        <v>4.1366253329685687</v>
      </c>
      <c r="AX77" s="117">
        <f t="shared" si="176"/>
        <v>0</v>
      </c>
      <c r="AY77" s="113">
        <f t="shared" si="177"/>
        <v>0</v>
      </c>
      <c r="AZ77" s="113">
        <f t="shared" si="155"/>
        <v>0</v>
      </c>
      <c r="BA77" s="118">
        <f t="shared" si="128"/>
        <v>4.1366253329685687</v>
      </c>
      <c r="BB77" s="114">
        <f t="shared" si="129"/>
        <v>0</v>
      </c>
      <c r="BC77" s="113">
        <f t="shared" si="130"/>
        <v>0</v>
      </c>
      <c r="BD77" s="113">
        <f t="shared" si="131"/>
        <v>0</v>
      </c>
      <c r="BE77" s="118">
        <f t="shared" si="132"/>
        <v>4.1366253329685687</v>
      </c>
      <c r="BF77" s="117">
        <f t="shared" si="156"/>
        <v>0</v>
      </c>
      <c r="BG77" s="113">
        <f t="shared" si="157"/>
        <v>0</v>
      </c>
      <c r="BH77" s="113">
        <f t="shared" si="158"/>
        <v>0</v>
      </c>
      <c r="BI77" s="118">
        <f t="shared" si="133"/>
        <v>4.1366253329685687</v>
      </c>
      <c r="BJ77" s="113"/>
      <c r="BK77" s="117">
        <f t="shared" si="159"/>
        <v>0</v>
      </c>
      <c r="BL77" s="113">
        <f t="shared" si="160"/>
        <v>0</v>
      </c>
      <c r="BM77" s="113">
        <f t="shared" si="161"/>
        <v>0</v>
      </c>
      <c r="BN77" s="118">
        <f t="shared" si="134"/>
        <v>4.1366253329685687</v>
      </c>
      <c r="BO77" s="117">
        <f t="shared" si="162"/>
        <v>0</v>
      </c>
      <c r="BP77" s="113">
        <f t="shared" si="163"/>
        <v>0</v>
      </c>
      <c r="BQ77" s="113">
        <f t="shared" si="164"/>
        <v>0</v>
      </c>
      <c r="BR77" s="118">
        <f t="shared" si="135"/>
        <v>4.1366253329685687</v>
      </c>
      <c r="BS77" s="117">
        <f t="shared" si="136"/>
        <v>0</v>
      </c>
      <c r="BT77" s="113">
        <f t="shared" si="137"/>
        <v>0</v>
      </c>
      <c r="BU77" s="113">
        <f t="shared" si="138"/>
        <v>0</v>
      </c>
      <c r="BV77" s="118">
        <f t="shared" si="139"/>
        <v>4.1366253329685687</v>
      </c>
      <c r="BW77" s="117">
        <f t="shared" si="165"/>
        <v>0</v>
      </c>
      <c r="BX77" s="113">
        <f t="shared" si="166"/>
        <v>0</v>
      </c>
      <c r="BY77" s="113">
        <f t="shared" si="167"/>
        <v>0</v>
      </c>
      <c r="BZ77" s="118">
        <f t="shared" si="140"/>
        <v>4.1366253329685687</v>
      </c>
      <c r="CC77" s="114">
        <f t="shared" si="178"/>
        <v>4.1366253329685687</v>
      </c>
      <c r="CD77" s="114">
        <f t="shared" si="168"/>
        <v>0</v>
      </c>
      <c r="CE77" s="114">
        <f t="shared" si="169"/>
        <v>0</v>
      </c>
      <c r="CF77" s="114">
        <f t="shared" si="170"/>
        <v>0</v>
      </c>
      <c r="CG77" s="114"/>
      <c r="CH77" s="114">
        <v>9</v>
      </c>
      <c r="CI77" s="113">
        <v>9</v>
      </c>
      <c r="CJ77" s="113">
        <f t="shared" si="121"/>
        <v>10</v>
      </c>
      <c r="CK77" s="113">
        <f t="shared" si="121"/>
        <v>11</v>
      </c>
      <c r="CL77" s="113">
        <f t="shared" si="121"/>
        <v>12</v>
      </c>
      <c r="CZ77" s="88"/>
      <c r="DA77" s="88"/>
      <c r="DB77" s="88"/>
      <c r="DC77" s="88"/>
      <c r="DD77" s="88"/>
      <c r="DE77" s="40"/>
      <c r="DF77" s="88"/>
    </row>
    <row r="78" spans="1:110" ht="13.8" thickBot="1" x14ac:dyDescent="0.3">
      <c r="A78" s="315">
        <v>0</v>
      </c>
      <c r="B78" s="411"/>
      <c r="C78" s="411"/>
      <c r="D78" s="307">
        <v>0</v>
      </c>
      <c r="E78" s="309" t="s">
        <v>213</v>
      </c>
      <c r="F78" s="308" t="s">
        <v>546</v>
      </c>
      <c r="G78" s="310" t="s">
        <v>422</v>
      </c>
      <c r="H78" s="311">
        <v>3500</v>
      </c>
      <c r="I78" s="311">
        <v>30000</v>
      </c>
      <c r="J78" s="312">
        <v>800000</v>
      </c>
      <c r="K78" s="313">
        <f t="shared" si="179"/>
        <v>0</v>
      </c>
      <c r="L78" s="414"/>
      <c r="M78" s="314">
        <f t="shared" si="141"/>
        <v>0</v>
      </c>
      <c r="N78" s="139">
        <f t="shared" si="119"/>
        <v>0</v>
      </c>
      <c r="O78" s="133">
        <f t="shared" si="122"/>
        <v>0</v>
      </c>
      <c r="P78" s="80">
        <f t="shared" si="142"/>
        <v>0</v>
      </c>
      <c r="Q78" s="319">
        <f t="shared" si="118"/>
        <v>0</v>
      </c>
      <c r="R78" s="320">
        <f t="shared" si="78"/>
        <v>0</v>
      </c>
      <c r="S78" s="321">
        <f t="shared" si="171"/>
        <v>4.1366253329685687</v>
      </c>
      <c r="U78" s="102">
        <f t="shared" si="172"/>
        <v>0</v>
      </c>
      <c r="V78" s="77">
        <f t="shared" si="143"/>
        <v>0</v>
      </c>
      <c r="W78" s="77">
        <f t="shared" si="180"/>
        <v>0</v>
      </c>
      <c r="X78" s="75">
        <f>'Project description'!$I$6</f>
        <v>1.79</v>
      </c>
      <c r="Y78" s="75">
        <f>VLOOKUP(E78,'Project description'!$H$21:$I$24,2,0)</f>
        <v>40000</v>
      </c>
      <c r="Z78" s="74">
        <f t="shared" si="144"/>
        <v>0</v>
      </c>
      <c r="AA78" s="76">
        <f t="shared" si="173"/>
        <v>0</v>
      </c>
      <c r="AB78" s="76">
        <f t="shared" si="145"/>
        <v>0</v>
      </c>
      <c r="AC78" s="76">
        <f t="shared" si="146"/>
        <v>0</v>
      </c>
      <c r="AD78" s="66">
        <f t="shared" si="147"/>
        <v>0</v>
      </c>
      <c r="AE78" s="67" t="str">
        <f t="shared" si="123"/>
        <v>AccelReached</v>
      </c>
      <c r="AF78" s="66">
        <f t="shared" si="124"/>
        <v>0</v>
      </c>
      <c r="AG78" s="60">
        <v>0</v>
      </c>
      <c r="AH78" s="61">
        <f t="shared" si="125"/>
        <v>0</v>
      </c>
      <c r="AI78" s="62">
        <f t="shared" si="126"/>
        <v>0</v>
      </c>
      <c r="AJ78" s="61">
        <f t="shared" si="127"/>
        <v>0</v>
      </c>
      <c r="AK78" s="61">
        <f t="shared" si="174"/>
        <v>0</v>
      </c>
      <c r="AL78" s="69" t="str">
        <f t="shared" si="148"/>
        <v>AccelLimited</v>
      </c>
      <c r="AM78" s="61">
        <f t="shared" si="149"/>
        <v>0</v>
      </c>
      <c r="AN78" s="71">
        <f t="shared" si="150"/>
        <v>0</v>
      </c>
      <c r="AO78" s="64">
        <f t="shared" si="151"/>
        <v>0</v>
      </c>
      <c r="AP78" s="72">
        <f t="shared" si="152"/>
        <v>0</v>
      </c>
      <c r="AQ78" s="79">
        <f t="shared" si="153"/>
        <v>0</v>
      </c>
      <c r="AR78" s="76">
        <f t="shared" si="154"/>
        <v>0</v>
      </c>
      <c r="AT78" s="115">
        <v>0</v>
      </c>
      <c r="AW78" s="118">
        <f t="shared" si="175"/>
        <v>4.1366253329685687</v>
      </c>
      <c r="AX78" s="117">
        <f t="shared" si="176"/>
        <v>0</v>
      </c>
      <c r="AY78" s="113">
        <f t="shared" si="177"/>
        <v>0</v>
      </c>
      <c r="AZ78" s="113">
        <f t="shared" si="155"/>
        <v>0</v>
      </c>
      <c r="BA78" s="118">
        <f t="shared" si="128"/>
        <v>4.1366253329685687</v>
      </c>
      <c r="BB78" s="114">
        <f t="shared" si="129"/>
        <v>0</v>
      </c>
      <c r="BC78" s="113">
        <f t="shared" si="130"/>
        <v>0</v>
      </c>
      <c r="BD78" s="113">
        <f t="shared" si="131"/>
        <v>0</v>
      </c>
      <c r="BE78" s="118">
        <f t="shared" si="132"/>
        <v>4.1366253329685687</v>
      </c>
      <c r="BF78" s="117">
        <f t="shared" si="156"/>
        <v>0</v>
      </c>
      <c r="BG78" s="113">
        <f t="shared" si="157"/>
        <v>0</v>
      </c>
      <c r="BH78" s="113">
        <f t="shared" si="158"/>
        <v>0</v>
      </c>
      <c r="BI78" s="118">
        <f t="shared" si="133"/>
        <v>4.1366253329685687</v>
      </c>
      <c r="BJ78" s="113"/>
      <c r="BK78" s="117">
        <f t="shared" si="159"/>
        <v>0</v>
      </c>
      <c r="BL78" s="113">
        <f t="shared" si="160"/>
        <v>0</v>
      </c>
      <c r="BM78" s="113">
        <f t="shared" si="161"/>
        <v>0</v>
      </c>
      <c r="BN78" s="118">
        <f t="shared" si="134"/>
        <v>4.1366253329685687</v>
      </c>
      <c r="BO78" s="117">
        <f t="shared" si="162"/>
        <v>0</v>
      </c>
      <c r="BP78" s="113">
        <f t="shared" si="163"/>
        <v>0</v>
      </c>
      <c r="BQ78" s="113">
        <f t="shared" si="164"/>
        <v>0</v>
      </c>
      <c r="BR78" s="118">
        <f t="shared" si="135"/>
        <v>4.1366253329685687</v>
      </c>
      <c r="BS78" s="117">
        <f t="shared" si="136"/>
        <v>0</v>
      </c>
      <c r="BT78" s="113">
        <f t="shared" si="137"/>
        <v>0</v>
      </c>
      <c r="BU78" s="113">
        <f t="shared" si="138"/>
        <v>0</v>
      </c>
      <c r="BV78" s="118">
        <f t="shared" si="139"/>
        <v>4.1366253329685687</v>
      </c>
      <c r="BW78" s="117">
        <f t="shared" si="165"/>
        <v>0</v>
      </c>
      <c r="BX78" s="113">
        <f t="shared" si="166"/>
        <v>0</v>
      </c>
      <c r="BY78" s="113">
        <f t="shared" si="167"/>
        <v>0</v>
      </c>
      <c r="BZ78" s="118">
        <f t="shared" si="140"/>
        <v>4.1366253329685687</v>
      </c>
      <c r="CC78" s="114">
        <f t="shared" si="178"/>
        <v>4.1366253329685687</v>
      </c>
      <c r="CD78" s="114">
        <f t="shared" si="168"/>
        <v>0</v>
      </c>
      <c r="CE78" s="114">
        <f t="shared" si="169"/>
        <v>0</v>
      </c>
      <c r="CF78" s="114">
        <f t="shared" si="170"/>
        <v>0</v>
      </c>
      <c r="CG78" s="114"/>
      <c r="CH78" s="114">
        <v>9</v>
      </c>
      <c r="CI78" s="113">
        <v>13</v>
      </c>
      <c r="CJ78" s="113">
        <f t="shared" si="121"/>
        <v>14</v>
      </c>
      <c r="CK78" s="113">
        <f t="shared" si="121"/>
        <v>15</v>
      </c>
      <c r="CL78" s="113">
        <f t="shared" si="121"/>
        <v>16</v>
      </c>
      <c r="CZ78" s="88"/>
      <c r="DA78" s="88"/>
      <c r="DB78" s="88"/>
      <c r="DC78" s="88"/>
      <c r="DD78" s="88"/>
      <c r="DE78" s="40"/>
      <c r="DF78" s="88"/>
    </row>
    <row r="79" spans="1:110" ht="13.8" thickBot="1" x14ac:dyDescent="0.3">
      <c r="A79" s="140">
        <v>0</v>
      </c>
      <c r="B79" s="410"/>
      <c r="C79" s="410"/>
      <c r="D79" s="41">
        <v>0</v>
      </c>
      <c r="E79" s="98" t="s">
        <v>213</v>
      </c>
      <c r="F79" s="171" t="s">
        <v>546</v>
      </c>
      <c r="G79" s="137" t="s">
        <v>422</v>
      </c>
      <c r="H79" s="132">
        <v>3500</v>
      </c>
      <c r="I79" s="132">
        <v>30000</v>
      </c>
      <c r="J79" s="148">
        <v>800000</v>
      </c>
      <c r="K79" s="151">
        <f t="shared" si="179"/>
        <v>0</v>
      </c>
      <c r="L79" s="413"/>
      <c r="M79" s="139">
        <f t="shared" si="141"/>
        <v>0</v>
      </c>
      <c r="N79" s="139">
        <f t="shared" si="119"/>
        <v>0</v>
      </c>
      <c r="O79" s="133">
        <f t="shared" si="122"/>
        <v>0</v>
      </c>
      <c r="P79" s="80">
        <f t="shared" si="142"/>
        <v>0</v>
      </c>
      <c r="Q79" s="322">
        <f t="shared" ref="Q79:Q110" si="181">M79*BC79/1000/0.66</f>
        <v>0</v>
      </c>
      <c r="R79" s="323">
        <f t="shared" si="78"/>
        <v>0</v>
      </c>
      <c r="S79" s="324">
        <f t="shared" si="171"/>
        <v>4.1366253329685687</v>
      </c>
      <c r="U79" s="102">
        <f t="shared" si="172"/>
        <v>0</v>
      </c>
      <c r="V79" s="77">
        <f t="shared" si="143"/>
        <v>0</v>
      </c>
      <c r="W79" s="77">
        <f t="shared" si="180"/>
        <v>0</v>
      </c>
      <c r="X79" s="75">
        <f>'Project description'!$I$6</f>
        <v>1.79</v>
      </c>
      <c r="Y79" s="75">
        <f>VLOOKUP(E79,'Project description'!$H$21:$I$24,2,0)</f>
        <v>40000</v>
      </c>
      <c r="Z79" s="74">
        <f t="shared" si="144"/>
        <v>0</v>
      </c>
      <c r="AA79" s="76">
        <f t="shared" si="173"/>
        <v>0</v>
      </c>
      <c r="AB79" s="76">
        <f t="shared" si="145"/>
        <v>0</v>
      </c>
      <c r="AC79" s="76">
        <f t="shared" si="146"/>
        <v>0</v>
      </c>
      <c r="AD79" s="66">
        <f t="shared" si="147"/>
        <v>0</v>
      </c>
      <c r="AE79" s="67" t="str">
        <f t="shared" si="123"/>
        <v>AccelReached</v>
      </c>
      <c r="AF79" s="66">
        <f t="shared" si="124"/>
        <v>0</v>
      </c>
      <c r="AG79" s="60">
        <v>0</v>
      </c>
      <c r="AH79" s="61">
        <f t="shared" si="125"/>
        <v>0</v>
      </c>
      <c r="AI79" s="62">
        <f t="shared" si="126"/>
        <v>0</v>
      </c>
      <c r="AJ79" s="61">
        <f t="shared" si="127"/>
        <v>0</v>
      </c>
      <c r="AK79" s="61">
        <f t="shared" si="174"/>
        <v>0</v>
      </c>
      <c r="AL79" s="69" t="str">
        <f t="shared" si="148"/>
        <v>AccelLimited</v>
      </c>
      <c r="AM79" s="61">
        <f t="shared" si="149"/>
        <v>0</v>
      </c>
      <c r="AN79" s="71">
        <f t="shared" si="150"/>
        <v>0</v>
      </c>
      <c r="AO79" s="64">
        <f t="shared" si="151"/>
        <v>0</v>
      </c>
      <c r="AP79" s="72">
        <f t="shared" si="152"/>
        <v>0</v>
      </c>
      <c r="AQ79" s="79">
        <f t="shared" si="153"/>
        <v>0</v>
      </c>
      <c r="AR79" s="76">
        <f t="shared" si="154"/>
        <v>0</v>
      </c>
      <c r="AT79" s="115">
        <v>0</v>
      </c>
      <c r="AW79" s="118">
        <f t="shared" si="175"/>
        <v>4.1366253329685687</v>
      </c>
      <c r="AX79" s="117">
        <f t="shared" si="176"/>
        <v>0</v>
      </c>
      <c r="AY79" s="113">
        <f t="shared" si="177"/>
        <v>0</v>
      </c>
      <c r="AZ79" s="113">
        <f t="shared" si="155"/>
        <v>0</v>
      </c>
      <c r="BA79" s="118">
        <f t="shared" si="128"/>
        <v>4.1366253329685687</v>
      </c>
      <c r="BB79" s="114">
        <f t="shared" si="129"/>
        <v>0</v>
      </c>
      <c r="BC79" s="113">
        <f t="shared" si="130"/>
        <v>0</v>
      </c>
      <c r="BD79" s="113">
        <f t="shared" si="131"/>
        <v>0</v>
      </c>
      <c r="BE79" s="118">
        <f t="shared" si="132"/>
        <v>4.1366253329685687</v>
      </c>
      <c r="BF79" s="117">
        <f t="shared" si="156"/>
        <v>0</v>
      </c>
      <c r="BG79" s="113">
        <f t="shared" si="157"/>
        <v>0</v>
      </c>
      <c r="BH79" s="113">
        <f t="shared" si="158"/>
        <v>0</v>
      </c>
      <c r="BI79" s="118">
        <f t="shared" si="133"/>
        <v>4.1366253329685687</v>
      </c>
      <c r="BJ79" s="113"/>
      <c r="BK79" s="117">
        <f t="shared" si="159"/>
        <v>0</v>
      </c>
      <c r="BL79" s="113">
        <f t="shared" si="160"/>
        <v>0</v>
      </c>
      <c r="BM79" s="113">
        <f t="shared" si="161"/>
        <v>0</v>
      </c>
      <c r="BN79" s="118">
        <f t="shared" si="134"/>
        <v>4.1366253329685687</v>
      </c>
      <c r="BO79" s="117">
        <f t="shared" si="162"/>
        <v>0</v>
      </c>
      <c r="BP79" s="113">
        <f t="shared" si="163"/>
        <v>0</v>
      </c>
      <c r="BQ79" s="113">
        <f t="shared" si="164"/>
        <v>0</v>
      </c>
      <c r="BR79" s="118">
        <f t="shared" si="135"/>
        <v>4.1366253329685687</v>
      </c>
      <c r="BS79" s="117">
        <f t="shared" si="136"/>
        <v>0</v>
      </c>
      <c r="BT79" s="113">
        <f t="shared" si="137"/>
        <v>0</v>
      </c>
      <c r="BU79" s="113">
        <f t="shared" si="138"/>
        <v>0</v>
      </c>
      <c r="BV79" s="118">
        <f t="shared" si="139"/>
        <v>4.1366253329685687</v>
      </c>
      <c r="BW79" s="117">
        <f t="shared" si="165"/>
        <v>0</v>
      </c>
      <c r="BX79" s="113">
        <f t="shared" si="166"/>
        <v>0</v>
      </c>
      <c r="BY79" s="113">
        <f t="shared" si="167"/>
        <v>0</v>
      </c>
      <c r="BZ79" s="118">
        <f t="shared" si="140"/>
        <v>4.1366253329685687</v>
      </c>
      <c r="CC79" s="114">
        <f t="shared" si="178"/>
        <v>0</v>
      </c>
      <c r="CD79" s="114">
        <f t="shared" si="168"/>
        <v>0</v>
      </c>
      <c r="CE79" s="114">
        <f t="shared" si="169"/>
        <v>0</v>
      </c>
      <c r="CF79" s="114">
        <f t="shared" si="170"/>
        <v>0</v>
      </c>
      <c r="CG79" s="114"/>
      <c r="CH79" s="114">
        <v>9</v>
      </c>
      <c r="CI79" s="113">
        <v>17</v>
      </c>
      <c r="CJ79" s="113">
        <f t="shared" si="121"/>
        <v>18</v>
      </c>
      <c r="CK79" s="113">
        <f t="shared" si="121"/>
        <v>19</v>
      </c>
      <c r="CL79" s="113">
        <f t="shared" si="121"/>
        <v>20</v>
      </c>
      <c r="CZ79" s="88"/>
      <c r="DA79" s="88"/>
      <c r="DB79" s="88"/>
      <c r="DC79" s="88"/>
      <c r="DD79" s="88"/>
      <c r="DE79" s="40"/>
      <c r="DF79" s="88"/>
    </row>
    <row r="80" spans="1:110" ht="13.8" thickBot="1" x14ac:dyDescent="0.3">
      <c r="A80" s="315">
        <v>0</v>
      </c>
      <c r="B80" s="411"/>
      <c r="C80" s="411"/>
      <c r="D80" s="307">
        <v>0</v>
      </c>
      <c r="E80" s="309" t="s">
        <v>213</v>
      </c>
      <c r="F80" s="308" t="s">
        <v>546</v>
      </c>
      <c r="G80" s="310" t="s">
        <v>422</v>
      </c>
      <c r="H80" s="311">
        <v>3500</v>
      </c>
      <c r="I80" s="311">
        <v>30000</v>
      </c>
      <c r="J80" s="312">
        <v>800000</v>
      </c>
      <c r="K80" s="313">
        <f t="shared" si="179"/>
        <v>0</v>
      </c>
      <c r="L80" s="414"/>
      <c r="M80" s="314">
        <f t="shared" si="141"/>
        <v>0</v>
      </c>
      <c r="N80" s="139">
        <f t="shared" si="119"/>
        <v>0</v>
      </c>
      <c r="O80" s="133">
        <f t="shared" si="122"/>
        <v>0</v>
      </c>
      <c r="P80" s="80">
        <f t="shared" si="142"/>
        <v>0</v>
      </c>
      <c r="Q80" s="319">
        <f t="shared" si="181"/>
        <v>0</v>
      </c>
      <c r="R80" s="320">
        <f t="shared" si="78"/>
        <v>0</v>
      </c>
      <c r="S80" s="321">
        <f t="shared" si="171"/>
        <v>4.1366253329685687</v>
      </c>
      <c r="U80" s="102">
        <f t="shared" si="172"/>
        <v>0</v>
      </c>
      <c r="V80" s="77">
        <f t="shared" si="143"/>
        <v>0</v>
      </c>
      <c r="W80" s="77">
        <f t="shared" si="180"/>
        <v>0</v>
      </c>
      <c r="X80" s="75">
        <f>'Project description'!$I$6</f>
        <v>1.79</v>
      </c>
      <c r="Y80" s="75">
        <f>VLOOKUP(E80,'Project description'!$H$21:$I$24,2,0)</f>
        <v>40000</v>
      </c>
      <c r="Z80" s="74">
        <f t="shared" si="144"/>
        <v>0</v>
      </c>
      <c r="AA80" s="76">
        <f t="shared" si="173"/>
        <v>0</v>
      </c>
      <c r="AB80" s="76">
        <f t="shared" si="145"/>
        <v>0</v>
      </c>
      <c r="AC80" s="76">
        <f t="shared" si="146"/>
        <v>0</v>
      </c>
      <c r="AD80" s="66">
        <f t="shared" si="147"/>
        <v>0</v>
      </c>
      <c r="AE80" s="67" t="str">
        <f t="shared" si="123"/>
        <v>AccelReached</v>
      </c>
      <c r="AF80" s="66">
        <f t="shared" si="124"/>
        <v>0</v>
      </c>
      <c r="AG80" s="60">
        <v>0</v>
      </c>
      <c r="AH80" s="61">
        <f t="shared" si="125"/>
        <v>0</v>
      </c>
      <c r="AI80" s="62">
        <f t="shared" si="126"/>
        <v>0</v>
      </c>
      <c r="AJ80" s="61">
        <f t="shared" si="127"/>
        <v>0</v>
      </c>
      <c r="AK80" s="61">
        <f t="shared" si="174"/>
        <v>0</v>
      </c>
      <c r="AL80" s="69" t="str">
        <f t="shared" si="148"/>
        <v>AccelLimited</v>
      </c>
      <c r="AM80" s="61">
        <f t="shared" si="149"/>
        <v>0</v>
      </c>
      <c r="AN80" s="71">
        <f t="shared" si="150"/>
        <v>0</v>
      </c>
      <c r="AO80" s="64">
        <f t="shared" si="151"/>
        <v>0</v>
      </c>
      <c r="AP80" s="72">
        <f t="shared" si="152"/>
        <v>0</v>
      </c>
      <c r="AQ80" s="79">
        <f t="shared" si="153"/>
        <v>0</v>
      </c>
      <c r="AR80" s="76">
        <f t="shared" si="154"/>
        <v>0</v>
      </c>
      <c r="AT80" s="115">
        <v>0</v>
      </c>
      <c r="AW80" s="118">
        <f t="shared" si="175"/>
        <v>4.1366253329685687</v>
      </c>
      <c r="AX80" s="117">
        <f t="shared" si="176"/>
        <v>0</v>
      </c>
      <c r="AY80" s="113">
        <f t="shared" si="177"/>
        <v>0</v>
      </c>
      <c r="AZ80" s="113">
        <f t="shared" si="155"/>
        <v>0</v>
      </c>
      <c r="BA80" s="118">
        <f t="shared" si="128"/>
        <v>4.1366253329685687</v>
      </c>
      <c r="BB80" s="114">
        <f t="shared" si="129"/>
        <v>0</v>
      </c>
      <c r="BC80" s="113">
        <f t="shared" si="130"/>
        <v>0</v>
      </c>
      <c r="BD80" s="113">
        <f t="shared" si="131"/>
        <v>0</v>
      </c>
      <c r="BE80" s="118">
        <f t="shared" si="132"/>
        <v>4.1366253329685687</v>
      </c>
      <c r="BF80" s="117">
        <f t="shared" si="156"/>
        <v>0</v>
      </c>
      <c r="BG80" s="113">
        <f t="shared" si="157"/>
        <v>0</v>
      </c>
      <c r="BH80" s="113">
        <f t="shared" si="158"/>
        <v>0</v>
      </c>
      <c r="BI80" s="118">
        <f t="shared" si="133"/>
        <v>4.1366253329685687</v>
      </c>
      <c r="BJ80" s="113"/>
      <c r="BK80" s="117">
        <f t="shared" si="159"/>
        <v>0</v>
      </c>
      <c r="BL80" s="113">
        <f t="shared" si="160"/>
        <v>0</v>
      </c>
      <c r="BM80" s="113">
        <f t="shared" si="161"/>
        <v>0</v>
      </c>
      <c r="BN80" s="118">
        <f t="shared" si="134"/>
        <v>4.1366253329685687</v>
      </c>
      <c r="BO80" s="117">
        <f t="shared" si="162"/>
        <v>0</v>
      </c>
      <c r="BP80" s="113">
        <f t="shared" si="163"/>
        <v>0</v>
      </c>
      <c r="BQ80" s="113">
        <f t="shared" si="164"/>
        <v>0</v>
      </c>
      <c r="BR80" s="118">
        <f t="shared" si="135"/>
        <v>4.1366253329685687</v>
      </c>
      <c r="BS80" s="117">
        <f t="shared" si="136"/>
        <v>0</v>
      </c>
      <c r="BT80" s="113">
        <f t="shared" si="137"/>
        <v>0</v>
      </c>
      <c r="BU80" s="113">
        <f t="shared" si="138"/>
        <v>0</v>
      </c>
      <c r="BV80" s="118">
        <f t="shared" si="139"/>
        <v>4.1366253329685687</v>
      </c>
      <c r="BW80" s="117">
        <f t="shared" si="165"/>
        <v>0</v>
      </c>
      <c r="BX80" s="113">
        <f t="shared" si="166"/>
        <v>0</v>
      </c>
      <c r="BY80" s="113">
        <f t="shared" si="167"/>
        <v>0</v>
      </c>
      <c r="BZ80" s="118">
        <f t="shared" si="140"/>
        <v>4.1366253329685687</v>
      </c>
      <c r="CC80" s="114">
        <f t="shared" si="178"/>
        <v>0</v>
      </c>
      <c r="CD80" s="114">
        <f t="shared" si="168"/>
        <v>4.1366253329685687</v>
      </c>
      <c r="CE80" s="114">
        <f t="shared" si="169"/>
        <v>0</v>
      </c>
      <c r="CF80" s="114">
        <f t="shared" si="170"/>
        <v>0</v>
      </c>
      <c r="CG80" s="114"/>
      <c r="CH80" s="114">
        <v>9</v>
      </c>
      <c r="CI80" s="113">
        <v>21</v>
      </c>
      <c r="CJ80" s="113">
        <f t="shared" si="121"/>
        <v>22</v>
      </c>
      <c r="CK80" s="113">
        <f t="shared" si="121"/>
        <v>23</v>
      </c>
      <c r="CL80" s="113">
        <f t="shared" si="121"/>
        <v>24</v>
      </c>
      <c r="CZ80" s="88"/>
      <c r="DA80" s="88"/>
      <c r="DB80" s="88"/>
      <c r="DC80" s="88"/>
      <c r="DD80" s="88"/>
      <c r="DE80" s="40"/>
      <c r="DF80" s="88"/>
    </row>
    <row r="81" spans="1:110" ht="13.8" thickBot="1" x14ac:dyDescent="0.3">
      <c r="A81" s="140">
        <v>0</v>
      </c>
      <c r="B81" s="410"/>
      <c r="C81" s="410"/>
      <c r="D81" s="41">
        <v>0</v>
      </c>
      <c r="E81" s="98" t="s">
        <v>213</v>
      </c>
      <c r="F81" s="171" t="s">
        <v>546</v>
      </c>
      <c r="G81" s="137" t="s">
        <v>422</v>
      </c>
      <c r="H81" s="132">
        <v>3500</v>
      </c>
      <c r="I81" s="132">
        <v>30000</v>
      </c>
      <c r="J81" s="148">
        <v>800000</v>
      </c>
      <c r="K81" s="151">
        <f t="shared" si="179"/>
        <v>0</v>
      </c>
      <c r="L81" s="413"/>
      <c r="M81" s="139">
        <f t="shared" si="141"/>
        <v>0</v>
      </c>
      <c r="N81" s="139">
        <f t="shared" si="119"/>
        <v>0</v>
      </c>
      <c r="O81" s="133">
        <f t="shared" si="122"/>
        <v>0</v>
      </c>
      <c r="P81" s="80">
        <f t="shared" si="142"/>
        <v>0</v>
      </c>
      <c r="Q81" s="322">
        <f t="shared" si="181"/>
        <v>0</v>
      </c>
      <c r="R81" s="323">
        <f t="shared" si="78"/>
        <v>0</v>
      </c>
      <c r="S81" s="324">
        <f t="shared" si="171"/>
        <v>4.1366253329685687</v>
      </c>
      <c r="U81" s="102">
        <f t="shared" si="172"/>
        <v>0</v>
      </c>
      <c r="V81" s="77">
        <f t="shared" si="143"/>
        <v>0</v>
      </c>
      <c r="W81" s="77">
        <f t="shared" si="180"/>
        <v>0</v>
      </c>
      <c r="X81" s="75">
        <f>'Project description'!$I$6</f>
        <v>1.79</v>
      </c>
      <c r="Y81" s="75">
        <f>VLOOKUP(E81,'Project description'!$H$21:$I$24,2,0)</f>
        <v>40000</v>
      </c>
      <c r="Z81" s="74">
        <f t="shared" si="144"/>
        <v>0</v>
      </c>
      <c r="AA81" s="76">
        <f t="shared" si="173"/>
        <v>0</v>
      </c>
      <c r="AB81" s="76">
        <f t="shared" si="145"/>
        <v>0</v>
      </c>
      <c r="AC81" s="76">
        <f t="shared" si="146"/>
        <v>0</v>
      </c>
      <c r="AD81" s="66">
        <f t="shared" si="147"/>
        <v>0</v>
      </c>
      <c r="AE81" s="67" t="str">
        <f t="shared" si="123"/>
        <v>AccelReached</v>
      </c>
      <c r="AF81" s="66">
        <f t="shared" si="124"/>
        <v>0</v>
      </c>
      <c r="AG81" s="60">
        <v>0</v>
      </c>
      <c r="AH81" s="61">
        <f t="shared" si="125"/>
        <v>0</v>
      </c>
      <c r="AI81" s="62">
        <f t="shared" si="126"/>
        <v>0</v>
      </c>
      <c r="AJ81" s="61">
        <f t="shared" si="127"/>
        <v>0</v>
      </c>
      <c r="AK81" s="61">
        <f t="shared" si="174"/>
        <v>0</v>
      </c>
      <c r="AL81" s="69" t="str">
        <f t="shared" si="148"/>
        <v>AccelLimited</v>
      </c>
      <c r="AM81" s="61">
        <f t="shared" si="149"/>
        <v>0</v>
      </c>
      <c r="AN81" s="71">
        <f t="shared" si="150"/>
        <v>0</v>
      </c>
      <c r="AO81" s="64">
        <f t="shared" si="151"/>
        <v>0</v>
      </c>
      <c r="AP81" s="72">
        <f t="shared" si="152"/>
        <v>0</v>
      </c>
      <c r="AQ81" s="79">
        <f t="shared" si="153"/>
        <v>0</v>
      </c>
      <c r="AR81" s="76">
        <f t="shared" si="154"/>
        <v>0</v>
      </c>
      <c r="AT81" s="115">
        <v>0</v>
      </c>
      <c r="AW81" s="118">
        <f t="shared" si="175"/>
        <v>4.1366253329685687</v>
      </c>
      <c r="AX81" s="117">
        <f t="shared" si="176"/>
        <v>0</v>
      </c>
      <c r="AY81" s="113">
        <f t="shared" si="177"/>
        <v>0</v>
      </c>
      <c r="AZ81" s="113">
        <f t="shared" si="155"/>
        <v>0</v>
      </c>
      <c r="BA81" s="118">
        <f t="shared" si="128"/>
        <v>4.1366253329685687</v>
      </c>
      <c r="BB81" s="114">
        <f t="shared" si="129"/>
        <v>0</v>
      </c>
      <c r="BC81" s="113">
        <f t="shared" si="130"/>
        <v>0</v>
      </c>
      <c r="BD81" s="113">
        <f t="shared" si="131"/>
        <v>0</v>
      </c>
      <c r="BE81" s="118">
        <f t="shared" si="132"/>
        <v>4.1366253329685687</v>
      </c>
      <c r="BF81" s="117">
        <f t="shared" si="156"/>
        <v>0</v>
      </c>
      <c r="BG81" s="113">
        <f t="shared" si="157"/>
        <v>0</v>
      </c>
      <c r="BH81" s="113">
        <f t="shared" si="158"/>
        <v>0</v>
      </c>
      <c r="BI81" s="118">
        <f t="shared" si="133"/>
        <v>4.1366253329685687</v>
      </c>
      <c r="BJ81" s="113"/>
      <c r="BK81" s="117">
        <f t="shared" si="159"/>
        <v>0</v>
      </c>
      <c r="BL81" s="113">
        <f t="shared" si="160"/>
        <v>0</v>
      </c>
      <c r="BM81" s="113">
        <f t="shared" si="161"/>
        <v>0</v>
      </c>
      <c r="BN81" s="118">
        <f t="shared" si="134"/>
        <v>4.1366253329685687</v>
      </c>
      <c r="BO81" s="117">
        <f t="shared" si="162"/>
        <v>0</v>
      </c>
      <c r="BP81" s="113">
        <f t="shared" si="163"/>
        <v>0</v>
      </c>
      <c r="BQ81" s="113">
        <f t="shared" si="164"/>
        <v>0</v>
      </c>
      <c r="BR81" s="118">
        <f t="shared" si="135"/>
        <v>4.1366253329685687</v>
      </c>
      <c r="BS81" s="117">
        <f t="shared" si="136"/>
        <v>0</v>
      </c>
      <c r="BT81" s="113">
        <f t="shared" si="137"/>
        <v>0</v>
      </c>
      <c r="BU81" s="113">
        <f t="shared" si="138"/>
        <v>0</v>
      </c>
      <c r="BV81" s="118">
        <f t="shared" si="139"/>
        <v>4.1366253329685687</v>
      </c>
      <c r="BW81" s="117">
        <f t="shared" si="165"/>
        <v>0</v>
      </c>
      <c r="BX81" s="113">
        <f t="shared" si="166"/>
        <v>0</v>
      </c>
      <c r="BY81" s="113">
        <f t="shared" si="167"/>
        <v>0</v>
      </c>
      <c r="BZ81" s="118">
        <f t="shared" si="140"/>
        <v>4.1366253329685687</v>
      </c>
      <c r="CC81" s="114">
        <f t="shared" si="178"/>
        <v>0</v>
      </c>
      <c r="CD81" s="114">
        <f t="shared" si="168"/>
        <v>4.1366253329685687</v>
      </c>
      <c r="CE81" s="114">
        <f t="shared" si="169"/>
        <v>0</v>
      </c>
      <c r="CF81" s="114">
        <f t="shared" si="170"/>
        <v>0</v>
      </c>
      <c r="CG81" s="114"/>
      <c r="CH81" s="114">
        <v>9</v>
      </c>
      <c r="CI81" s="113">
        <v>25</v>
      </c>
      <c r="CJ81" s="113">
        <f t="shared" si="121"/>
        <v>26</v>
      </c>
      <c r="CK81" s="113">
        <f t="shared" si="121"/>
        <v>27</v>
      </c>
      <c r="CL81" s="113">
        <f t="shared" si="121"/>
        <v>28</v>
      </c>
      <c r="CZ81" s="88"/>
      <c r="DA81" s="88"/>
      <c r="DB81" s="88"/>
      <c r="DC81" s="88"/>
      <c r="DD81" s="88"/>
      <c r="DE81" s="40"/>
      <c r="DF81" s="88"/>
    </row>
    <row r="82" spans="1:110" ht="13.8" thickBot="1" x14ac:dyDescent="0.3">
      <c r="A82" s="315">
        <v>0</v>
      </c>
      <c r="B82" s="411"/>
      <c r="C82" s="411"/>
      <c r="D82" s="307">
        <v>0</v>
      </c>
      <c r="E82" s="309" t="s">
        <v>213</v>
      </c>
      <c r="F82" s="308" t="s">
        <v>546</v>
      </c>
      <c r="G82" s="310" t="s">
        <v>422</v>
      </c>
      <c r="H82" s="311">
        <v>3500</v>
      </c>
      <c r="I82" s="311">
        <v>30000</v>
      </c>
      <c r="J82" s="312">
        <v>800000</v>
      </c>
      <c r="K82" s="313">
        <f t="shared" si="179"/>
        <v>0</v>
      </c>
      <c r="L82" s="414"/>
      <c r="M82" s="314">
        <f t="shared" si="141"/>
        <v>0</v>
      </c>
      <c r="N82" s="139">
        <f t="shared" si="119"/>
        <v>0</v>
      </c>
      <c r="O82" s="133">
        <f t="shared" si="122"/>
        <v>0</v>
      </c>
      <c r="P82" s="80">
        <f t="shared" si="142"/>
        <v>0</v>
      </c>
      <c r="Q82" s="319">
        <f t="shared" si="181"/>
        <v>0</v>
      </c>
      <c r="R82" s="320">
        <f t="shared" si="78"/>
        <v>0</v>
      </c>
      <c r="S82" s="321">
        <f t="shared" si="171"/>
        <v>4.1366253329685687</v>
      </c>
      <c r="U82" s="102">
        <f t="shared" si="172"/>
        <v>0</v>
      </c>
      <c r="V82" s="77">
        <f t="shared" si="143"/>
        <v>0</v>
      </c>
      <c r="W82" s="77">
        <f t="shared" si="180"/>
        <v>0</v>
      </c>
      <c r="X82" s="75">
        <f>'Project description'!$I$6</f>
        <v>1.79</v>
      </c>
      <c r="Y82" s="75">
        <f>VLOOKUP(E82,'Project description'!$H$21:$I$24,2,0)</f>
        <v>40000</v>
      </c>
      <c r="Z82" s="74">
        <f t="shared" si="144"/>
        <v>0</v>
      </c>
      <c r="AA82" s="76">
        <f t="shared" si="173"/>
        <v>0</v>
      </c>
      <c r="AB82" s="76">
        <f t="shared" si="145"/>
        <v>0</v>
      </c>
      <c r="AC82" s="76">
        <f t="shared" si="146"/>
        <v>0</v>
      </c>
      <c r="AD82" s="66">
        <f t="shared" si="147"/>
        <v>0</v>
      </c>
      <c r="AE82" s="67" t="str">
        <f t="shared" si="123"/>
        <v>AccelReached</v>
      </c>
      <c r="AF82" s="66">
        <f t="shared" si="124"/>
        <v>0</v>
      </c>
      <c r="AG82" s="60">
        <v>0</v>
      </c>
      <c r="AH82" s="61">
        <f t="shared" si="125"/>
        <v>0</v>
      </c>
      <c r="AI82" s="62">
        <f t="shared" si="126"/>
        <v>0</v>
      </c>
      <c r="AJ82" s="61">
        <f t="shared" si="127"/>
        <v>0</v>
      </c>
      <c r="AK82" s="61">
        <f t="shared" si="174"/>
        <v>0</v>
      </c>
      <c r="AL82" s="69" t="str">
        <f t="shared" si="148"/>
        <v>AccelLimited</v>
      </c>
      <c r="AM82" s="61">
        <f t="shared" si="149"/>
        <v>0</v>
      </c>
      <c r="AN82" s="71">
        <f t="shared" si="150"/>
        <v>0</v>
      </c>
      <c r="AO82" s="64">
        <f t="shared" si="151"/>
        <v>0</v>
      </c>
      <c r="AP82" s="72">
        <f t="shared" si="152"/>
        <v>0</v>
      </c>
      <c r="AQ82" s="79">
        <f t="shared" si="153"/>
        <v>0</v>
      </c>
      <c r="AR82" s="76">
        <f t="shared" si="154"/>
        <v>0</v>
      </c>
      <c r="AT82" s="115">
        <v>0</v>
      </c>
      <c r="AW82" s="118">
        <f t="shared" si="175"/>
        <v>4.1366253329685687</v>
      </c>
      <c r="AX82" s="117">
        <f t="shared" si="176"/>
        <v>0</v>
      </c>
      <c r="AY82" s="113">
        <f t="shared" si="177"/>
        <v>0</v>
      </c>
      <c r="AZ82" s="113">
        <f t="shared" si="155"/>
        <v>0</v>
      </c>
      <c r="BA82" s="118">
        <f t="shared" si="128"/>
        <v>4.1366253329685687</v>
      </c>
      <c r="BB82" s="114">
        <f t="shared" si="129"/>
        <v>0</v>
      </c>
      <c r="BC82" s="113">
        <f t="shared" si="130"/>
        <v>0</v>
      </c>
      <c r="BD82" s="113">
        <f t="shared" si="131"/>
        <v>0</v>
      </c>
      <c r="BE82" s="118">
        <f t="shared" si="132"/>
        <v>4.1366253329685687</v>
      </c>
      <c r="BF82" s="117">
        <f t="shared" si="156"/>
        <v>0</v>
      </c>
      <c r="BG82" s="113">
        <f t="shared" si="157"/>
        <v>0</v>
      </c>
      <c r="BH82" s="113">
        <f t="shared" si="158"/>
        <v>0</v>
      </c>
      <c r="BI82" s="118">
        <f t="shared" si="133"/>
        <v>4.1366253329685687</v>
      </c>
      <c r="BJ82" s="113"/>
      <c r="BK82" s="117">
        <f t="shared" si="159"/>
        <v>0</v>
      </c>
      <c r="BL82" s="113">
        <f t="shared" si="160"/>
        <v>0</v>
      </c>
      <c r="BM82" s="113">
        <f t="shared" si="161"/>
        <v>0</v>
      </c>
      <c r="BN82" s="118">
        <f t="shared" si="134"/>
        <v>4.1366253329685687</v>
      </c>
      <c r="BO82" s="117">
        <f t="shared" si="162"/>
        <v>0</v>
      </c>
      <c r="BP82" s="113">
        <f t="shared" si="163"/>
        <v>0</v>
      </c>
      <c r="BQ82" s="113">
        <f t="shared" si="164"/>
        <v>0</v>
      </c>
      <c r="BR82" s="118">
        <f t="shared" si="135"/>
        <v>4.1366253329685687</v>
      </c>
      <c r="BS82" s="117">
        <f t="shared" si="136"/>
        <v>0</v>
      </c>
      <c r="BT82" s="113">
        <f t="shared" si="137"/>
        <v>0</v>
      </c>
      <c r="BU82" s="113">
        <f t="shared" si="138"/>
        <v>0</v>
      </c>
      <c r="BV82" s="118">
        <f t="shared" si="139"/>
        <v>4.1366253329685687</v>
      </c>
      <c r="BW82" s="117">
        <f t="shared" si="165"/>
        <v>0</v>
      </c>
      <c r="BX82" s="113">
        <f t="shared" si="166"/>
        <v>0</v>
      </c>
      <c r="BY82" s="113">
        <f t="shared" si="167"/>
        <v>0</v>
      </c>
      <c r="BZ82" s="118">
        <f t="shared" si="140"/>
        <v>4.1366253329685687</v>
      </c>
      <c r="CC82" s="114">
        <f t="shared" si="178"/>
        <v>0</v>
      </c>
      <c r="CD82" s="114">
        <f t="shared" si="168"/>
        <v>4.1366253329685687</v>
      </c>
      <c r="CE82" s="114">
        <f t="shared" si="169"/>
        <v>0</v>
      </c>
      <c r="CF82" s="114">
        <f t="shared" si="170"/>
        <v>0</v>
      </c>
      <c r="CG82" s="114"/>
      <c r="CH82" s="114">
        <v>9</v>
      </c>
      <c r="CI82" s="113">
        <v>29</v>
      </c>
      <c r="CJ82" s="113">
        <f t="shared" si="121"/>
        <v>30</v>
      </c>
      <c r="CK82" s="113">
        <f t="shared" si="121"/>
        <v>31</v>
      </c>
      <c r="CL82" s="113">
        <f t="shared" si="121"/>
        <v>32</v>
      </c>
      <c r="CZ82" s="88"/>
      <c r="DA82" s="88"/>
      <c r="DB82" s="88"/>
      <c r="DC82" s="88"/>
      <c r="DD82" s="88"/>
      <c r="DE82" s="40"/>
      <c r="DF82" s="88"/>
    </row>
    <row r="83" spans="1:110" ht="13.8" thickBot="1" x14ac:dyDescent="0.3">
      <c r="A83" s="140">
        <v>0</v>
      </c>
      <c r="B83" s="410"/>
      <c r="C83" s="410"/>
      <c r="D83" s="41">
        <v>0</v>
      </c>
      <c r="E83" s="98" t="s">
        <v>213</v>
      </c>
      <c r="F83" s="171" t="s">
        <v>546</v>
      </c>
      <c r="G83" s="137" t="s">
        <v>422</v>
      </c>
      <c r="H83" s="132">
        <v>3500</v>
      </c>
      <c r="I83" s="132">
        <v>30000</v>
      </c>
      <c r="J83" s="148">
        <v>800000</v>
      </c>
      <c r="K83" s="151">
        <f t="shared" si="179"/>
        <v>0</v>
      </c>
      <c r="L83" s="413"/>
      <c r="M83" s="139">
        <f t="shared" si="141"/>
        <v>0</v>
      </c>
      <c r="N83" s="139">
        <f t="shared" ref="N83:N114" si="182">IF(AB83&lt;=0,0,IF(E83="Straight",IF(F83="Lifting",AR83/AF$3+AD$3+AJ$3,AR83/AF$3+AD$3),IF(E83="180° Curve",IF(F83="Lifting",AR83/AF$4+AD$4+AJ$4,AR83/AF$4+AD$4),IF(E83="45° Curve",IF(F83="Lifting",AR83/AF$5+AD$5+AJ$5,AR83/AF$5+AD$5),IF(E83="22.5° Curve",IF(F83="Lifting",AR83/AF$6+AD$6+AJ$6,AR83/AF$6+AD$6))))))</f>
        <v>0</v>
      </c>
      <c r="O83" s="133">
        <f t="shared" si="122"/>
        <v>0</v>
      </c>
      <c r="P83" s="80">
        <f t="shared" si="142"/>
        <v>0</v>
      </c>
      <c r="Q83" s="322">
        <f t="shared" si="181"/>
        <v>0</v>
      </c>
      <c r="R83" s="323">
        <f t="shared" si="78"/>
        <v>0</v>
      </c>
      <c r="S83" s="324">
        <f t="shared" si="171"/>
        <v>4.1366253329685687</v>
      </c>
      <c r="U83" s="102">
        <f t="shared" si="172"/>
        <v>0</v>
      </c>
      <c r="V83" s="77">
        <f t="shared" si="143"/>
        <v>0</v>
      </c>
      <c r="W83" s="77">
        <f t="shared" si="180"/>
        <v>0</v>
      </c>
      <c r="X83" s="75">
        <f>'Project description'!$I$6</f>
        <v>1.79</v>
      </c>
      <c r="Y83" s="75">
        <f>VLOOKUP(E83,'Project description'!$H$21:$I$24,2,0)</f>
        <v>40000</v>
      </c>
      <c r="Z83" s="74">
        <f t="shared" si="144"/>
        <v>0</v>
      </c>
      <c r="AA83" s="76">
        <f t="shared" si="173"/>
        <v>0</v>
      </c>
      <c r="AB83" s="76">
        <f t="shared" si="145"/>
        <v>0</v>
      </c>
      <c r="AC83" s="76">
        <f t="shared" si="146"/>
        <v>0</v>
      </c>
      <c r="AD83" s="66">
        <f t="shared" si="147"/>
        <v>0</v>
      </c>
      <c r="AE83" s="67" t="str">
        <f t="shared" si="123"/>
        <v>AccelReached</v>
      </c>
      <c r="AF83" s="66">
        <f t="shared" si="124"/>
        <v>0</v>
      </c>
      <c r="AG83" s="60">
        <v>0</v>
      </c>
      <c r="AH83" s="61">
        <f t="shared" si="125"/>
        <v>0</v>
      </c>
      <c r="AI83" s="62">
        <f t="shared" si="126"/>
        <v>0</v>
      </c>
      <c r="AJ83" s="61">
        <f t="shared" si="127"/>
        <v>0</v>
      </c>
      <c r="AK83" s="61">
        <f t="shared" si="174"/>
        <v>0</v>
      </c>
      <c r="AL83" s="69" t="str">
        <f t="shared" si="148"/>
        <v>AccelLimited</v>
      </c>
      <c r="AM83" s="61">
        <f t="shared" si="149"/>
        <v>0</v>
      </c>
      <c r="AN83" s="71">
        <f t="shared" si="150"/>
        <v>0</v>
      </c>
      <c r="AO83" s="64">
        <f t="shared" si="151"/>
        <v>0</v>
      </c>
      <c r="AP83" s="72">
        <f t="shared" si="152"/>
        <v>0</v>
      </c>
      <c r="AQ83" s="79">
        <f t="shared" si="153"/>
        <v>0</v>
      </c>
      <c r="AR83" s="76">
        <f t="shared" si="154"/>
        <v>0</v>
      </c>
      <c r="AT83" s="115">
        <v>0</v>
      </c>
      <c r="AW83" s="118">
        <f t="shared" si="175"/>
        <v>4.1366253329685687</v>
      </c>
      <c r="AX83" s="117">
        <f t="shared" si="176"/>
        <v>0</v>
      </c>
      <c r="AY83" s="113">
        <f t="shared" si="177"/>
        <v>0</v>
      </c>
      <c r="AZ83" s="113">
        <f t="shared" si="155"/>
        <v>0</v>
      </c>
      <c r="BA83" s="118">
        <f t="shared" si="128"/>
        <v>4.1366253329685687</v>
      </c>
      <c r="BB83" s="114">
        <f t="shared" si="129"/>
        <v>0</v>
      </c>
      <c r="BC83" s="113">
        <f t="shared" si="130"/>
        <v>0</v>
      </c>
      <c r="BD83" s="113">
        <f t="shared" si="131"/>
        <v>0</v>
      </c>
      <c r="BE83" s="118">
        <f t="shared" si="132"/>
        <v>4.1366253329685687</v>
      </c>
      <c r="BF83" s="117">
        <f t="shared" si="156"/>
        <v>0</v>
      </c>
      <c r="BG83" s="113">
        <f t="shared" si="157"/>
        <v>0</v>
      </c>
      <c r="BH83" s="113">
        <f t="shared" si="158"/>
        <v>0</v>
      </c>
      <c r="BI83" s="118">
        <f t="shared" si="133"/>
        <v>4.1366253329685687</v>
      </c>
      <c r="BJ83" s="113"/>
      <c r="BK83" s="117">
        <f t="shared" si="159"/>
        <v>0</v>
      </c>
      <c r="BL83" s="113">
        <f t="shared" si="160"/>
        <v>0</v>
      </c>
      <c r="BM83" s="113">
        <f t="shared" si="161"/>
        <v>0</v>
      </c>
      <c r="BN83" s="118">
        <f t="shared" si="134"/>
        <v>4.1366253329685687</v>
      </c>
      <c r="BO83" s="117">
        <f t="shared" si="162"/>
        <v>0</v>
      </c>
      <c r="BP83" s="113">
        <f t="shared" si="163"/>
        <v>0</v>
      </c>
      <c r="BQ83" s="113">
        <f t="shared" si="164"/>
        <v>0</v>
      </c>
      <c r="BR83" s="118">
        <f t="shared" si="135"/>
        <v>4.1366253329685687</v>
      </c>
      <c r="BS83" s="117">
        <f t="shared" si="136"/>
        <v>0</v>
      </c>
      <c r="BT83" s="113">
        <f t="shared" si="137"/>
        <v>0</v>
      </c>
      <c r="BU83" s="113">
        <f t="shared" si="138"/>
        <v>0</v>
      </c>
      <c r="BV83" s="118">
        <f t="shared" si="139"/>
        <v>4.1366253329685687</v>
      </c>
      <c r="BW83" s="117">
        <f t="shared" si="165"/>
        <v>0</v>
      </c>
      <c r="BX83" s="113">
        <f t="shared" si="166"/>
        <v>0</v>
      </c>
      <c r="BY83" s="113">
        <f t="shared" si="167"/>
        <v>0</v>
      </c>
      <c r="BZ83" s="118">
        <f t="shared" si="140"/>
        <v>4.1366253329685687</v>
      </c>
      <c r="CC83" s="114">
        <f t="shared" si="178"/>
        <v>4.1366253329685687</v>
      </c>
      <c r="CD83" s="114">
        <f t="shared" si="168"/>
        <v>0</v>
      </c>
      <c r="CE83" s="114">
        <f t="shared" si="169"/>
        <v>0</v>
      </c>
      <c r="CF83" s="114">
        <f t="shared" si="170"/>
        <v>0</v>
      </c>
      <c r="CG83" s="114"/>
      <c r="CH83" s="114">
        <v>10</v>
      </c>
      <c r="CI83" s="113">
        <v>1</v>
      </c>
      <c r="CJ83" s="113">
        <f t="shared" si="121"/>
        <v>2</v>
      </c>
      <c r="CK83" s="113">
        <f t="shared" si="121"/>
        <v>3</v>
      </c>
      <c r="CL83" s="113">
        <f t="shared" si="121"/>
        <v>4</v>
      </c>
      <c r="CZ83" s="88"/>
      <c r="DA83" s="88"/>
      <c r="DB83" s="88"/>
      <c r="DC83" s="88"/>
      <c r="DD83" s="88"/>
      <c r="DE83" s="40"/>
      <c r="DF83" s="88"/>
    </row>
    <row r="84" spans="1:110" ht="13.8" thickBot="1" x14ac:dyDescent="0.3">
      <c r="A84" s="315">
        <v>0</v>
      </c>
      <c r="B84" s="411"/>
      <c r="C84" s="411"/>
      <c r="D84" s="307">
        <v>0</v>
      </c>
      <c r="E84" s="309" t="s">
        <v>213</v>
      </c>
      <c r="F84" s="308" t="s">
        <v>546</v>
      </c>
      <c r="G84" s="310" t="s">
        <v>422</v>
      </c>
      <c r="H84" s="311">
        <v>3500</v>
      </c>
      <c r="I84" s="311">
        <v>30000</v>
      </c>
      <c r="J84" s="312">
        <v>800000</v>
      </c>
      <c r="K84" s="313">
        <f t="shared" si="179"/>
        <v>0</v>
      </c>
      <c r="L84" s="414"/>
      <c r="M84" s="314">
        <f t="shared" si="141"/>
        <v>0</v>
      </c>
      <c r="N84" s="139">
        <f t="shared" si="182"/>
        <v>0</v>
      </c>
      <c r="O84" s="133">
        <f t="shared" si="122"/>
        <v>0</v>
      </c>
      <c r="P84" s="80">
        <f t="shared" si="142"/>
        <v>0</v>
      </c>
      <c r="Q84" s="319">
        <f t="shared" si="181"/>
        <v>0</v>
      </c>
      <c r="R84" s="320">
        <f t="shared" si="78"/>
        <v>0</v>
      </c>
      <c r="S84" s="321">
        <f t="shared" si="171"/>
        <v>4.1366253329685687</v>
      </c>
      <c r="U84" s="102">
        <f t="shared" si="172"/>
        <v>0</v>
      </c>
      <c r="V84" s="77">
        <f t="shared" si="143"/>
        <v>0</v>
      </c>
      <c r="W84" s="77">
        <f t="shared" si="180"/>
        <v>0</v>
      </c>
      <c r="X84" s="75">
        <f>'Project description'!$I$6</f>
        <v>1.79</v>
      </c>
      <c r="Y84" s="75">
        <f>VLOOKUP(E84,'Project description'!$H$21:$I$24,2,0)</f>
        <v>40000</v>
      </c>
      <c r="Z84" s="74">
        <f t="shared" si="144"/>
        <v>0</v>
      </c>
      <c r="AA84" s="76">
        <f t="shared" si="173"/>
        <v>0</v>
      </c>
      <c r="AB84" s="76">
        <f t="shared" si="145"/>
        <v>0</v>
      </c>
      <c r="AC84" s="76">
        <f t="shared" si="146"/>
        <v>0</v>
      </c>
      <c r="AD84" s="66">
        <f t="shared" si="147"/>
        <v>0</v>
      </c>
      <c r="AE84" s="67" t="str">
        <f t="shared" si="123"/>
        <v>AccelReached</v>
      </c>
      <c r="AF84" s="66">
        <f t="shared" si="124"/>
        <v>0</v>
      </c>
      <c r="AG84" s="60">
        <v>0</v>
      </c>
      <c r="AH84" s="61">
        <f t="shared" si="125"/>
        <v>0</v>
      </c>
      <c r="AI84" s="62">
        <f t="shared" si="126"/>
        <v>0</v>
      </c>
      <c r="AJ84" s="61">
        <f t="shared" si="127"/>
        <v>0</v>
      </c>
      <c r="AK84" s="61">
        <f t="shared" si="174"/>
        <v>0</v>
      </c>
      <c r="AL84" s="69" t="str">
        <f t="shared" si="148"/>
        <v>AccelLimited</v>
      </c>
      <c r="AM84" s="61">
        <f t="shared" si="149"/>
        <v>0</v>
      </c>
      <c r="AN84" s="71">
        <f t="shared" si="150"/>
        <v>0</v>
      </c>
      <c r="AO84" s="64">
        <f t="shared" si="151"/>
        <v>0</v>
      </c>
      <c r="AP84" s="72">
        <f t="shared" si="152"/>
        <v>0</v>
      </c>
      <c r="AQ84" s="79">
        <f t="shared" si="153"/>
        <v>0</v>
      </c>
      <c r="AR84" s="76">
        <f t="shared" si="154"/>
        <v>0</v>
      </c>
      <c r="AT84" s="115">
        <v>0</v>
      </c>
      <c r="AW84" s="118">
        <f t="shared" si="175"/>
        <v>4.1366253329685687</v>
      </c>
      <c r="AX84" s="117">
        <f t="shared" si="176"/>
        <v>0</v>
      </c>
      <c r="AY84" s="113">
        <f t="shared" si="177"/>
        <v>0</v>
      </c>
      <c r="AZ84" s="113">
        <f t="shared" si="155"/>
        <v>0</v>
      </c>
      <c r="BA84" s="118">
        <f t="shared" si="128"/>
        <v>4.1366253329685687</v>
      </c>
      <c r="BB84" s="114">
        <f t="shared" si="129"/>
        <v>0</v>
      </c>
      <c r="BC84" s="113">
        <f t="shared" si="130"/>
        <v>0</v>
      </c>
      <c r="BD84" s="113">
        <f t="shared" si="131"/>
        <v>0</v>
      </c>
      <c r="BE84" s="118">
        <f t="shared" si="132"/>
        <v>4.1366253329685687</v>
      </c>
      <c r="BF84" s="117">
        <f t="shared" si="156"/>
        <v>0</v>
      </c>
      <c r="BG84" s="113">
        <f t="shared" si="157"/>
        <v>0</v>
      </c>
      <c r="BH84" s="113">
        <f t="shared" si="158"/>
        <v>0</v>
      </c>
      <c r="BI84" s="118">
        <f t="shared" si="133"/>
        <v>4.1366253329685687</v>
      </c>
      <c r="BJ84" s="113"/>
      <c r="BK84" s="117">
        <f t="shared" si="159"/>
        <v>0</v>
      </c>
      <c r="BL84" s="113">
        <f t="shared" si="160"/>
        <v>0</v>
      </c>
      <c r="BM84" s="113">
        <f t="shared" si="161"/>
        <v>0</v>
      </c>
      <c r="BN84" s="118">
        <f t="shared" si="134"/>
        <v>4.1366253329685687</v>
      </c>
      <c r="BO84" s="117">
        <f t="shared" si="162"/>
        <v>0</v>
      </c>
      <c r="BP84" s="113">
        <f t="shared" si="163"/>
        <v>0</v>
      </c>
      <c r="BQ84" s="113">
        <f t="shared" si="164"/>
        <v>0</v>
      </c>
      <c r="BR84" s="118">
        <f t="shared" si="135"/>
        <v>4.1366253329685687</v>
      </c>
      <c r="BS84" s="117">
        <f t="shared" si="136"/>
        <v>0</v>
      </c>
      <c r="BT84" s="113">
        <f t="shared" si="137"/>
        <v>0</v>
      </c>
      <c r="BU84" s="113">
        <f t="shared" si="138"/>
        <v>0</v>
      </c>
      <c r="BV84" s="118">
        <f t="shared" si="139"/>
        <v>4.1366253329685687</v>
      </c>
      <c r="BW84" s="117">
        <f t="shared" si="165"/>
        <v>0</v>
      </c>
      <c r="BX84" s="113">
        <f t="shared" si="166"/>
        <v>0</v>
      </c>
      <c r="BY84" s="113">
        <f t="shared" si="167"/>
        <v>0</v>
      </c>
      <c r="BZ84" s="118">
        <f t="shared" si="140"/>
        <v>4.1366253329685687</v>
      </c>
      <c r="CC84" s="114">
        <f t="shared" si="178"/>
        <v>4.1366253329685687</v>
      </c>
      <c r="CD84" s="114">
        <f t="shared" si="168"/>
        <v>0</v>
      </c>
      <c r="CE84" s="114">
        <f t="shared" si="169"/>
        <v>0</v>
      </c>
      <c r="CF84" s="114">
        <f t="shared" si="170"/>
        <v>0</v>
      </c>
      <c r="CG84" s="114"/>
      <c r="CH84" s="114">
        <v>10</v>
      </c>
      <c r="CI84" s="113">
        <v>5</v>
      </c>
      <c r="CJ84" s="113">
        <f t="shared" si="121"/>
        <v>6</v>
      </c>
      <c r="CK84" s="113">
        <f t="shared" si="121"/>
        <v>7</v>
      </c>
      <c r="CL84" s="113">
        <f t="shared" si="121"/>
        <v>8</v>
      </c>
      <c r="CZ84" s="88"/>
      <c r="DA84" s="88"/>
      <c r="DB84" s="88"/>
      <c r="DC84" s="88"/>
      <c r="DD84" s="88"/>
      <c r="DE84" s="40"/>
      <c r="DF84" s="88"/>
    </row>
    <row r="85" spans="1:110" ht="13.8" thickBot="1" x14ac:dyDescent="0.3">
      <c r="A85" s="140">
        <v>0</v>
      </c>
      <c r="B85" s="410"/>
      <c r="C85" s="410"/>
      <c r="D85" s="41">
        <v>0</v>
      </c>
      <c r="E85" s="98" t="s">
        <v>213</v>
      </c>
      <c r="F85" s="171" t="s">
        <v>546</v>
      </c>
      <c r="G85" s="137" t="s">
        <v>422</v>
      </c>
      <c r="H85" s="132">
        <v>3500</v>
      </c>
      <c r="I85" s="132">
        <v>30000</v>
      </c>
      <c r="J85" s="148">
        <v>800000</v>
      </c>
      <c r="K85" s="151">
        <f t="shared" si="179"/>
        <v>0</v>
      </c>
      <c r="L85" s="413"/>
      <c r="M85" s="139">
        <f t="shared" si="141"/>
        <v>0</v>
      </c>
      <c r="N85" s="139">
        <f t="shared" si="182"/>
        <v>0</v>
      </c>
      <c r="O85" s="133">
        <f t="shared" si="122"/>
        <v>0</v>
      </c>
      <c r="P85" s="80">
        <f t="shared" si="142"/>
        <v>0</v>
      </c>
      <c r="Q85" s="322">
        <f t="shared" si="181"/>
        <v>0</v>
      </c>
      <c r="R85" s="323">
        <f t="shared" si="78"/>
        <v>0</v>
      </c>
      <c r="S85" s="324">
        <f t="shared" si="171"/>
        <v>4.1366253329685687</v>
      </c>
      <c r="U85" s="102">
        <f t="shared" si="172"/>
        <v>0</v>
      </c>
      <c r="V85" s="77">
        <f t="shared" si="143"/>
        <v>0</v>
      </c>
      <c r="W85" s="77">
        <f t="shared" si="180"/>
        <v>0</v>
      </c>
      <c r="X85" s="75">
        <f>'Project description'!$I$6</f>
        <v>1.79</v>
      </c>
      <c r="Y85" s="75">
        <f>VLOOKUP(E85,'Project description'!$H$21:$I$24,2,0)</f>
        <v>40000</v>
      </c>
      <c r="Z85" s="74">
        <f t="shared" si="144"/>
        <v>0</v>
      </c>
      <c r="AA85" s="76">
        <f t="shared" si="173"/>
        <v>0</v>
      </c>
      <c r="AB85" s="76">
        <f t="shared" si="145"/>
        <v>0</v>
      </c>
      <c r="AC85" s="76">
        <f t="shared" si="146"/>
        <v>0</v>
      </c>
      <c r="AD85" s="66">
        <f t="shared" si="147"/>
        <v>0</v>
      </c>
      <c r="AE85" s="67" t="str">
        <f t="shared" si="123"/>
        <v>AccelReached</v>
      </c>
      <c r="AF85" s="66">
        <f t="shared" si="124"/>
        <v>0</v>
      </c>
      <c r="AG85" s="60">
        <v>0</v>
      </c>
      <c r="AH85" s="61">
        <f t="shared" si="125"/>
        <v>0</v>
      </c>
      <c r="AI85" s="62">
        <f t="shared" si="126"/>
        <v>0</v>
      </c>
      <c r="AJ85" s="61">
        <f t="shared" si="127"/>
        <v>0</v>
      </c>
      <c r="AK85" s="61">
        <f t="shared" si="174"/>
        <v>0</v>
      </c>
      <c r="AL85" s="69" t="str">
        <f t="shared" si="148"/>
        <v>AccelLimited</v>
      </c>
      <c r="AM85" s="61">
        <f t="shared" si="149"/>
        <v>0</v>
      </c>
      <c r="AN85" s="71">
        <f t="shared" si="150"/>
        <v>0</v>
      </c>
      <c r="AO85" s="64">
        <f t="shared" si="151"/>
        <v>0</v>
      </c>
      <c r="AP85" s="72">
        <f t="shared" si="152"/>
        <v>0</v>
      </c>
      <c r="AQ85" s="79">
        <f t="shared" si="153"/>
        <v>0</v>
      </c>
      <c r="AR85" s="76">
        <f t="shared" si="154"/>
        <v>0</v>
      </c>
      <c r="AT85" s="115">
        <v>0</v>
      </c>
      <c r="AW85" s="118">
        <f t="shared" si="175"/>
        <v>4.1366253329685687</v>
      </c>
      <c r="AX85" s="117">
        <f t="shared" si="176"/>
        <v>0</v>
      </c>
      <c r="AY85" s="113">
        <f t="shared" si="177"/>
        <v>0</v>
      </c>
      <c r="AZ85" s="113">
        <f t="shared" si="155"/>
        <v>0</v>
      </c>
      <c r="BA85" s="118">
        <f t="shared" si="128"/>
        <v>4.1366253329685687</v>
      </c>
      <c r="BB85" s="114">
        <f t="shared" si="129"/>
        <v>0</v>
      </c>
      <c r="BC85" s="113">
        <f t="shared" si="130"/>
        <v>0</v>
      </c>
      <c r="BD85" s="113">
        <f t="shared" si="131"/>
        <v>0</v>
      </c>
      <c r="BE85" s="118">
        <f t="shared" si="132"/>
        <v>4.1366253329685687</v>
      </c>
      <c r="BF85" s="117">
        <f t="shared" si="156"/>
        <v>0</v>
      </c>
      <c r="BG85" s="113">
        <f t="shared" si="157"/>
        <v>0</v>
      </c>
      <c r="BH85" s="113">
        <f t="shared" si="158"/>
        <v>0</v>
      </c>
      <c r="BI85" s="118">
        <f t="shared" si="133"/>
        <v>4.1366253329685687</v>
      </c>
      <c r="BJ85" s="113"/>
      <c r="BK85" s="117">
        <f t="shared" si="159"/>
        <v>0</v>
      </c>
      <c r="BL85" s="113">
        <f t="shared" si="160"/>
        <v>0</v>
      </c>
      <c r="BM85" s="113">
        <f t="shared" si="161"/>
        <v>0</v>
      </c>
      <c r="BN85" s="118">
        <f t="shared" si="134"/>
        <v>4.1366253329685687</v>
      </c>
      <c r="BO85" s="117">
        <f t="shared" si="162"/>
        <v>0</v>
      </c>
      <c r="BP85" s="113">
        <f t="shared" si="163"/>
        <v>0</v>
      </c>
      <c r="BQ85" s="113">
        <f t="shared" si="164"/>
        <v>0</v>
      </c>
      <c r="BR85" s="118">
        <f t="shared" si="135"/>
        <v>4.1366253329685687</v>
      </c>
      <c r="BS85" s="117">
        <f t="shared" si="136"/>
        <v>0</v>
      </c>
      <c r="BT85" s="113">
        <f t="shared" si="137"/>
        <v>0</v>
      </c>
      <c r="BU85" s="113">
        <f t="shared" si="138"/>
        <v>0</v>
      </c>
      <c r="BV85" s="118">
        <f t="shared" si="139"/>
        <v>4.1366253329685687</v>
      </c>
      <c r="BW85" s="117">
        <f t="shared" si="165"/>
        <v>0</v>
      </c>
      <c r="BX85" s="113">
        <f t="shared" si="166"/>
        <v>0</v>
      </c>
      <c r="BY85" s="113">
        <f t="shared" si="167"/>
        <v>0</v>
      </c>
      <c r="BZ85" s="118">
        <f t="shared" si="140"/>
        <v>4.1366253329685687</v>
      </c>
      <c r="CC85" s="114">
        <f t="shared" si="178"/>
        <v>4.1366253329685687</v>
      </c>
      <c r="CD85" s="114">
        <f t="shared" si="168"/>
        <v>0</v>
      </c>
      <c r="CE85" s="114">
        <f t="shared" si="169"/>
        <v>0</v>
      </c>
      <c r="CF85" s="114">
        <f t="shared" si="170"/>
        <v>0</v>
      </c>
      <c r="CG85" s="114"/>
      <c r="CH85" s="114">
        <v>10</v>
      </c>
      <c r="CI85" s="113">
        <v>9</v>
      </c>
      <c r="CJ85" s="113">
        <f t="shared" si="121"/>
        <v>10</v>
      </c>
      <c r="CK85" s="113">
        <f t="shared" si="121"/>
        <v>11</v>
      </c>
      <c r="CL85" s="113">
        <f t="shared" si="121"/>
        <v>12</v>
      </c>
      <c r="CZ85" s="88"/>
      <c r="DA85" s="88"/>
      <c r="DB85" s="88"/>
      <c r="DC85" s="88"/>
      <c r="DD85" s="88"/>
      <c r="DE85" s="40"/>
      <c r="DF85" s="88"/>
    </row>
    <row r="86" spans="1:110" ht="13.8" thickBot="1" x14ac:dyDescent="0.3">
      <c r="A86" s="315">
        <v>0</v>
      </c>
      <c r="B86" s="411"/>
      <c r="C86" s="411"/>
      <c r="D86" s="307">
        <v>0</v>
      </c>
      <c r="E86" s="309" t="s">
        <v>213</v>
      </c>
      <c r="F86" s="308" t="s">
        <v>546</v>
      </c>
      <c r="G86" s="310" t="s">
        <v>422</v>
      </c>
      <c r="H86" s="311">
        <v>3500</v>
      </c>
      <c r="I86" s="311">
        <v>30000</v>
      </c>
      <c r="J86" s="312">
        <v>800000</v>
      </c>
      <c r="K86" s="313">
        <f t="shared" si="179"/>
        <v>0</v>
      </c>
      <c r="L86" s="414"/>
      <c r="M86" s="314">
        <f t="shared" si="141"/>
        <v>0</v>
      </c>
      <c r="N86" s="139">
        <f t="shared" si="182"/>
        <v>0</v>
      </c>
      <c r="O86" s="133">
        <f t="shared" si="122"/>
        <v>0</v>
      </c>
      <c r="P86" s="80">
        <f t="shared" si="142"/>
        <v>0</v>
      </c>
      <c r="Q86" s="319">
        <f t="shared" si="181"/>
        <v>0</v>
      </c>
      <c r="R86" s="320">
        <f t="shared" si="78"/>
        <v>0</v>
      </c>
      <c r="S86" s="321">
        <f t="shared" si="171"/>
        <v>4.1366253329685687</v>
      </c>
      <c r="U86" s="102">
        <f t="shared" si="172"/>
        <v>0</v>
      </c>
      <c r="V86" s="77">
        <f t="shared" si="143"/>
        <v>0</v>
      </c>
      <c r="W86" s="77">
        <f t="shared" si="180"/>
        <v>0</v>
      </c>
      <c r="X86" s="75">
        <f>'Project description'!$I$6</f>
        <v>1.79</v>
      </c>
      <c r="Y86" s="75">
        <f>VLOOKUP(E86,'Project description'!$H$21:$I$24,2,0)</f>
        <v>40000</v>
      </c>
      <c r="Z86" s="74">
        <f t="shared" si="144"/>
        <v>0</v>
      </c>
      <c r="AA86" s="76">
        <f t="shared" si="173"/>
        <v>0</v>
      </c>
      <c r="AB86" s="76">
        <f t="shared" si="145"/>
        <v>0</v>
      </c>
      <c r="AC86" s="76">
        <f t="shared" si="146"/>
        <v>0</v>
      </c>
      <c r="AD86" s="66">
        <f t="shared" si="147"/>
        <v>0</v>
      </c>
      <c r="AE86" s="67" t="str">
        <f t="shared" si="123"/>
        <v>AccelReached</v>
      </c>
      <c r="AF86" s="66">
        <f t="shared" si="124"/>
        <v>0</v>
      </c>
      <c r="AG86" s="60">
        <v>0</v>
      </c>
      <c r="AH86" s="61">
        <f t="shared" si="125"/>
        <v>0</v>
      </c>
      <c r="AI86" s="62">
        <f t="shared" si="126"/>
        <v>0</v>
      </c>
      <c r="AJ86" s="61">
        <f t="shared" si="127"/>
        <v>0</v>
      </c>
      <c r="AK86" s="61">
        <f t="shared" si="174"/>
        <v>0</v>
      </c>
      <c r="AL86" s="69" t="str">
        <f t="shared" si="148"/>
        <v>AccelLimited</v>
      </c>
      <c r="AM86" s="61">
        <f t="shared" si="149"/>
        <v>0</v>
      </c>
      <c r="AN86" s="71">
        <f t="shared" si="150"/>
        <v>0</v>
      </c>
      <c r="AO86" s="64">
        <f t="shared" si="151"/>
        <v>0</v>
      </c>
      <c r="AP86" s="72">
        <f t="shared" si="152"/>
        <v>0</v>
      </c>
      <c r="AQ86" s="79">
        <f t="shared" si="153"/>
        <v>0</v>
      </c>
      <c r="AR86" s="76">
        <f t="shared" si="154"/>
        <v>0</v>
      </c>
      <c r="AT86" s="115">
        <v>0</v>
      </c>
      <c r="AW86" s="118">
        <f t="shared" si="175"/>
        <v>4.1366253329685687</v>
      </c>
      <c r="AX86" s="117">
        <f t="shared" si="176"/>
        <v>0</v>
      </c>
      <c r="AY86" s="113">
        <f t="shared" si="177"/>
        <v>0</v>
      </c>
      <c r="AZ86" s="113">
        <f t="shared" si="155"/>
        <v>0</v>
      </c>
      <c r="BA86" s="118">
        <f t="shared" si="128"/>
        <v>4.1366253329685687</v>
      </c>
      <c r="BB86" s="114">
        <f t="shared" si="129"/>
        <v>0</v>
      </c>
      <c r="BC86" s="113">
        <f t="shared" si="130"/>
        <v>0</v>
      </c>
      <c r="BD86" s="113">
        <f t="shared" si="131"/>
        <v>0</v>
      </c>
      <c r="BE86" s="118">
        <f t="shared" si="132"/>
        <v>4.1366253329685687</v>
      </c>
      <c r="BF86" s="117">
        <f t="shared" si="156"/>
        <v>0</v>
      </c>
      <c r="BG86" s="113">
        <f t="shared" si="157"/>
        <v>0</v>
      </c>
      <c r="BH86" s="113">
        <f t="shared" si="158"/>
        <v>0</v>
      </c>
      <c r="BI86" s="118">
        <f t="shared" si="133"/>
        <v>4.1366253329685687</v>
      </c>
      <c r="BJ86" s="113"/>
      <c r="BK86" s="117">
        <f t="shared" si="159"/>
        <v>0</v>
      </c>
      <c r="BL86" s="113">
        <f t="shared" si="160"/>
        <v>0</v>
      </c>
      <c r="BM86" s="113">
        <f t="shared" si="161"/>
        <v>0</v>
      </c>
      <c r="BN86" s="118">
        <f t="shared" si="134"/>
        <v>4.1366253329685687</v>
      </c>
      <c r="BO86" s="117">
        <f t="shared" si="162"/>
        <v>0</v>
      </c>
      <c r="BP86" s="113">
        <f t="shared" si="163"/>
        <v>0</v>
      </c>
      <c r="BQ86" s="113">
        <f t="shared" si="164"/>
        <v>0</v>
      </c>
      <c r="BR86" s="118">
        <f t="shared" si="135"/>
        <v>4.1366253329685687</v>
      </c>
      <c r="BS86" s="117">
        <f t="shared" si="136"/>
        <v>0</v>
      </c>
      <c r="BT86" s="113">
        <f t="shared" si="137"/>
        <v>0</v>
      </c>
      <c r="BU86" s="113">
        <f t="shared" si="138"/>
        <v>0</v>
      </c>
      <c r="BV86" s="118">
        <f t="shared" si="139"/>
        <v>4.1366253329685687</v>
      </c>
      <c r="BW86" s="117">
        <f t="shared" si="165"/>
        <v>0</v>
      </c>
      <c r="BX86" s="113">
        <f t="shared" si="166"/>
        <v>0</v>
      </c>
      <c r="BY86" s="113">
        <f t="shared" si="167"/>
        <v>0</v>
      </c>
      <c r="BZ86" s="118">
        <f t="shared" si="140"/>
        <v>4.1366253329685687</v>
      </c>
      <c r="CC86" s="114">
        <f t="shared" si="178"/>
        <v>4.1366253329685687</v>
      </c>
      <c r="CD86" s="114">
        <f t="shared" si="168"/>
        <v>0</v>
      </c>
      <c r="CE86" s="114">
        <f t="shared" si="169"/>
        <v>0</v>
      </c>
      <c r="CF86" s="114">
        <f t="shared" si="170"/>
        <v>0</v>
      </c>
      <c r="CG86" s="114"/>
      <c r="CH86" s="114">
        <v>10</v>
      </c>
      <c r="CI86" s="113">
        <v>13</v>
      </c>
      <c r="CJ86" s="113">
        <f t="shared" ref="CJ86:CL104" si="183">CI86+1</f>
        <v>14</v>
      </c>
      <c r="CK86" s="113">
        <f t="shared" si="183"/>
        <v>15</v>
      </c>
      <c r="CL86" s="113">
        <f t="shared" si="183"/>
        <v>16</v>
      </c>
      <c r="CZ86" s="88"/>
      <c r="DA86" s="88"/>
      <c r="DB86" s="88"/>
      <c r="DC86" s="88"/>
      <c r="DD86" s="88"/>
      <c r="DE86" s="40"/>
      <c r="DF86" s="88"/>
    </row>
    <row r="87" spans="1:110" ht="13.8" thickBot="1" x14ac:dyDescent="0.3">
      <c r="A87" s="140">
        <v>0</v>
      </c>
      <c r="B87" s="410"/>
      <c r="C87" s="410"/>
      <c r="D87" s="41">
        <v>0</v>
      </c>
      <c r="E87" s="98" t="s">
        <v>213</v>
      </c>
      <c r="F87" s="171" t="s">
        <v>546</v>
      </c>
      <c r="G87" s="137" t="s">
        <v>422</v>
      </c>
      <c r="H87" s="132">
        <v>3500</v>
      </c>
      <c r="I87" s="132">
        <v>30000</v>
      </c>
      <c r="J87" s="148">
        <v>800000</v>
      </c>
      <c r="K87" s="151">
        <f t="shared" si="179"/>
        <v>0</v>
      </c>
      <c r="L87" s="413"/>
      <c r="M87" s="139">
        <f t="shared" si="141"/>
        <v>0</v>
      </c>
      <c r="N87" s="139">
        <f t="shared" si="182"/>
        <v>0</v>
      </c>
      <c r="O87" s="133">
        <f t="shared" si="122"/>
        <v>0</v>
      </c>
      <c r="P87" s="80">
        <f t="shared" si="142"/>
        <v>0</v>
      </c>
      <c r="Q87" s="322">
        <f t="shared" si="181"/>
        <v>0</v>
      </c>
      <c r="R87" s="323">
        <f t="shared" si="78"/>
        <v>0</v>
      </c>
      <c r="S87" s="324">
        <f t="shared" si="171"/>
        <v>4.1366253329685687</v>
      </c>
      <c r="U87" s="102">
        <f t="shared" si="172"/>
        <v>0</v>
      </c>
      <c r="V87" s="77">
        <f t="shared" si="143"/>
        <v>0</v>
      </c>
      <c r="W87" s="77">
        <f t="shared" si="180"/>
        <v>0</v>
      </c>
      <c r="X87" s="75">
        <f>'Project description'!$I$6</f>
        <v>1.79</v>
      </c>
      <c r="Y87" s="75">
        <f>VLOOKUP(E87,'Project description'!$H$21:$I$24,2,0)</f>
        <v>40000</v>
      </c>
      <c r="Z87" s="74">
        <f t="shared" si="144"/>
        <v>0</v>
      </c>
      <c r="AA87" s="76">
        <f t="shared" si="173"/>
        <v>0</v>
      </c>
      <c r="AB87" s="76">
        <f t="shared" si="145"/>
        <v>0</v>
      </c>
      <c r="AC87" s="76">
        <f t="shared" si="146"/>
        <v>0</v>
      </c>
      <c r="AD87" s="66">
        <f t="shared" si="147"/>
        <v>0</v>
      </c>
      <c r="AE87" s="67" t="str">
        <f t="shared" si="123"/>
        <v>AccelReached</v>
      </c>
      <c r="AF87" s="66">
        <f t="shared" si="124"/>
        <v>0</v>
      </c>
      <c r="AG87" s="60">
        <v>0</v>
      </c>
      <c r="AH87" s="61">
        <f t="shared" si="125"/>
        <v>0</v>
      </c>
      <c r="AI87" s="62">
        <f t="shared" si="126"/>
        <v>0</v>
      </c>
      <c r="AJ87" s="61">
        <f t="shared" si="127"/>
        <v>0</v>
      </c>
      <c r="AK87" s="61">
        <f t="shared" si="174"/>
        <v>0</v>
      </c>
      <c r="AL87" s="69" t="str">
        <f t="shared" si="148"/>
        <v>AccelLimited</v>
      </c>
      <c r="AM87" s="61">
        <f t="shared" si="149"/>
        <v>0</v>
      </c>
      <c r="AN87" s="71">
        <f t="shared" si="150"/>
        <v>0</v>
      </c>
      <c r="AO87" s="64">
        <f t="shared" si="151"/>
        <v>0</v>
      </c>
      <c r="AP87" s="72">
        <f t="shared" si="152"/>
        <v>0</v>
      </c>
      <c r="AQ87" s="79">
        <f t="shared" si="153"/>
        <v>0</v>
      </c>
      <c r="AR87" s="76">
        <f t="shared" si="154"/>
        <v>0</v>
      </c>
      <c r="AT87" s="115">
        <v>0</v>
      </c>
      <c r="AW87" s="118">
        <f t="shared" si="175"/>
        <v>4.1366253329685687</v>
      </c>
      <c r="AX87" s="117">
        <f t="shared" si="176"/>
        <v>0</v>
      </c>
      <c r="AY87" s="113">
        <f t="shared" si="177"/>
        <v>0</v>
      </c>
      <c r="AZ87" s="113">
        <f t="shared" si="155"/>
        <v>0</v>
      </c>
      <c r="BA87" s="118">
        <f t="shared" si="128"/>
        <v>4.1366253329685687</v>
      </c>
      <c r="BB87" s="114">
        <f t="shared" si="129"/>
        <v>0</v>
      </c>
      <c r="BC87" s="113">
        <f t="shared" si="130"/>
        <v>0</v>
      </c>
      <c r="BD87" s="113">
        <f t="shared" si="131"/>
        <v>0</v>
      </c>
      <c r="BE87" s="118">
        <f t="shared" si="132"/>
        <v>4.1366253329685687</v>
      </c>
      <c r="BF87" s="117">
        <f t="shared" si="156"/>
        <v>0</v>
      </c>
      <c r="BG87" s="113">
        <f t="shared" si="157"/>
        <v>0</v>
      </c>
      <c r="BH87" s="113">
        <f t="shared" si="158"/>
        <v>0</v>
      </c>
      <c r="BI87" s="118">
        <f t="shared" si="133"/>
        <v>4.1366253329685687</v>
      </c>
      <c r="BJ87" s="113"/>
      <c r="BK87" s="117">
        <f t="shared" si="159"/>
        <v>0</v>
      </c>
      <c r="BL87" s="113">
        <f t="shared" si="160"/>
        <v>0</v>
      </c>
      <c r="BM87" s="113">
        <f t="shared" si="161"/>
        <v>0</v>
      </c>
      <c r="BN87" s="118">
        <f t="shared" si="134"/>
        <v>4.1366253329685687</v>
      </c>
      <c r="BO87" s="117">
        <f t="shared" si="162"/>
        <v>0</v>
      </c>
      <c r="BP87" s="113">
        <f t="shared" si="163"/>
        <v>0</v>
      </c>
      <c r="BQ87" s="113">
        <f t="shared" si="164"/>
        <v>0</v>
      </c>
      <c r="BR87" s="118">
        <f t="shared" si="135"/>
        <v>4.1366253329685687</v>
      </c>
      <c r="BS87" s="117">
        <f t="shared" si="136"/>
        <v>0</v>
      </c>
      <c r="BT87" s="113">
        <f t="shared" si="137"/>
        <v>0</v>
      </c>
      <c r="BU87" s="113">
        <f t="shared" si="138"/>
        <v>0</v>
      </c>
      <c r="BV87" s="118">
        <f t="shared" si="139"/>
        <v>4.1366253329685687</v>
      </c>
      <c r="BW87" s="117">
        <f t="shared" si="165"/>
        <v>0</v>
      </c>
      <c r="BX87" s="113">
        <f t="shared" si="166"/>
        <v>0</v>
      </c>
      <c r="BY87" s="113">
        <f t="shared" si="167"/>
        <v>0</v>
      </c>
      <c r="BZ87" s="118">
        <f t="shared" si="140"/>
        <v>4.1366253329685687</v>
      </c>
      <c r="CC87" s="114">
        <f t="shared" si="178"/>
        <v>0</v>
      </c>
      <c r="CD87" s="114">
        <f t="shared" si="168"/>
        <v>0</v>
      </c>
      <c r="CE87" s="114">
        <f t="shared" si="169"/>
        <v>0</v>
      </c>
      <c r="CF87" s="114">
        <f t="shared" si="170"/>
        <v>0</v>
      </c>
      <c r="CG87" s="114"/>
      <c r="CH87" s="114">
        <v>10</v>
      </c>
      <c r="CI87" s="113">
        <v>17</v>
      </c>
      <c r="CJ87" s="113">
        <f t="shared" si="183"/>
        <v>18</v>
      </c>
      <c r="CK87" s="113">
        <f t="shared" si="183"/>
        <v>19</v>
      </c>
      <c r="CL87" s="113">
        <f t="shared" si="183"/>
        <v>20</v>
      </c>
      <c r="CZ87" s="88"/>
      <c r="DA87" s="88"/>
      <c r="DB87" s="88"/>
      <c r="DC87" s="88"/>
      <c r="DD87" s="88"/>
      <c r="DE87" s="40"/>
      <c r="DF87" s="88"/>
    </row>
    <row r="88" spans="1:110" ht="13.8" thickBot="1" x14ac:dyDescent="0.3">
      <c r="A88" s="315">
        <v>0</v>
      </c>
      <c r="B88" s="411"/>
      <c r="C88" s="411"/>
      <c r="D88" s="307">
        <v>0</v>
      </c>
      <c r="E88" s="309" t="s">
        <v>213</v>
      </c>
      <c r="F88" s="308" t="s">
        <v>546</v>
      </c>
      <c r="G88" s="310" t="s">
        <v>422</v>
      </c>
      <c r="H88" s="311">
        <v>3500</v>
      </c>
      <c r="I88" s="311">
        <v>30000</v>
      </c>
      <c r="J88" s="312">
        <v>800000</v>
      </c>
      <c r="K88" s="313">
        <f t="shared" si="179"/>
        <v>0</v>
      </c>
      <c r="L88" s="414"/>
      <c r="M88" s="314">
        <f t="shared" si="141"/>
        <v>0</v>
      </c>
      <c r="N88" s="139">
        <f t="shared" si="182"/>
        <v>0</v>
      </c>
      <c r="O88" s="133">
        <f t="shared" si="122"/>
        <v>0</v>
      </c>
      <c r="P88" s="80">
        <f t="shared" si="142"/>
        <v>0</v>
      </c>
      <c r="Q88" s="319">
        <f t="shared" si="181"/>
        <v>0</v>
      </c>
      <c r="R88" s="320">
        <f t="shared" si="78"/>
        <v>0</v>
      </c>
      <c r="S88" s="321">
        <f t="shared" si="171"/>
        <v>4.1366253329685687</v>
      </c>
      <c r="U88" s="102">
        <f t="shared" si="172"/>
        <v>0</v>
      </c>
      <c r="V88" s="77">
        <f t="shared" si="143"/>
        <v>0</v>
      </c>
      <c r="W88" s="77">
        <f t="shared" si="180"/>
        <v>0</v>
      </c>
      <c r="X88" s="75">
        <f>'Project description'!$I$6</f>
        <v>1.79</v>
      </c>
      <c r="Y88" s="75">
        <f>VLOOKUP(E88,'Project description'!$H$21:$I$24,2,0)</f>
        <v>40000</v>
      </c>
      <c r="Z88" s="74">
        <f t="shared" si="144"/>
        <v>0</v>
      </c>
      <c r="AA88" s="76">
        <f t="shared" si="173"/>
        <v>0</v>
      </c>
      <c r="AB88" s="76">
        <f t="shared" si="145"/>
        <v>0</v>
      </c>
      <c r="AC88" s="76">
        <f t="shared" si="146"/>
        <v>0</v>
      </c>
      <c r="AD88" s="66">
        <f t="shared" si="147"/>
        <v>0</v>
      </c>
      <c r="AE88" s="67" t="str">
        <f t="shared" si="123"/>
        <v>AccelReached</v>
      </c>
      <c r="AF88" s="66">
        <f t="shared" si="124"/>
        <v>0</v>
      </c>
      <c r="AG88" s="60">
        <v>0</v>
      </c>
      <c r="AH88" s="61">
        <f t="shared" si="125"/>
        <v>0</v>
      </c>
      <c r="AI88" s="62">
        <f t="shared" si="126"/>
        <v>0</v>
      </c>
      <c r="AJ88" s="61">
        <f t="shared" si="127"/>
        <v>0</v>
      </c>
      <c r="AK88" s="61">
        <f t="shared" si="174"/>
        <v>0</v>
      </c>
      <c r="AL88" s="69" t="str">
        <f t="shared" si="148"/>
        <v>AccelLimited</v>
      </c>
      <c r="AM88" s="61">
        <f t="shared" si="149"/>
        <v>0</v>
      </c>
      <c r="AN88" s="71">
        <f t="shared" si="150"/>
        <v>0</v>
      </c>
      <c r="AO88" s="64">
        <f t="shared" si="151"/>
        <v>0</v>
      </c>
      <c r="AP88" s="72">
        <f t="shared" si="152"/>
        <v>0</v>
      </c>
      <c r="AQ88" s="79">
        <f t="shared" si="153"/>
        <v>0</v>
      </c>
      <c r="AR88" s="76">
        <f t="shared" si="154"/>
        <v>0</v>
      </c>
      <c r="AT88" s="115">
        <v>0</v>
      </c>
      <c r="AW88" s="118">
        <f t="shared" si="175"/>
        <v>4.1366253329685687</v>
      </c>
      <c r="AX88" s="117">
        <f t="shared" si="176"/>
        <v>0</v>
      </c>
      <c r="AY88" s="113">
        <f t="shared" si="177"/>
        <v>0</v>
      </c>
      <c r="AZ88" s="113">
        <f t="shared" si="155"/>
        <v>0</v>
      </c>
      <c r="BA88" s="118">
        <f t="shared" si="128"/>
        <v>4.1366253329685687</v>
      </c>
      <c r="BB88" s="114">
        <f t="shared" si="129"/>
        <v>0</v>
      </c>
      <c r="BC88" s="113">
        <f t="shared" si="130"/>
        <v>0</v>
      </c>
      <c r="BD88" s="113">
        <f t="shared" si="131"/>
        <v>0</v>
      </c>
      <c r="BE88" s="118">
        <f t="shared" si="132"/>
        <v>4.1366253329685687</v>
      </c>
      <c r="BF88" s="117">
        <f t="shared" si="156"/>
        <v>0</v>
      </c>
      <c r="BG88" s="113">
        <f t="shared" si="157"/>
        <v>0</v>
      </c>
      <c r="BH88" s="113">
        <f t="shared" si="158"/>
        <v>0</v>
      </c>
      <c r="BI88" s="118">
        <f t="shared" si="133"/>
        <v>4.1366253329685687</v>
      </c>
      <c r="BJ88" s="113"/>
      <c r="BK88" s="117">
        <f t="shared" si="159"/>
        <v>0</v>
      </c>
      <c r="BL88" s="113">
        <f t="shared" si="160"/>
        <v>0</v>
      </c>
      <c r="BM88" s="113">
        <f t="shared" si="161"/>
        <v>0</v>
      </c>
      <c r="BN88" s="118">
        <f t="shared" si="134"/>
        <v>4.1366253329685687</v>
      </c>
      <c r="BO88" s="117">
        <f t="shared" si="162"/>
        <v>0</v>
      </c>
      <c r="BP88" s="113">
        <f t="shared" si="163"/>
        <v>0</v>
      </c>
      <c r="BQ88" s="113">
        <f t="shared" si="164"/>
        <v>0</v>
      </c>
      <c r="BR88" s="118">
        <f t="shared" si="135"/>
        <v>4.1366253329685687</v>
      </c>
      <c r="BS88" s="117">
        <f t="shared" si="136"/>
        <v>0</v>
      </c>
      <c r="BT88" s="113">
        <f t="shared" si="137"/>
        <v>0</v>
      </c>
      <c r="BU88" s="113">
        <f t="shared" si="138"/>
        <v>0</v>
      </c>
      <c r="BV88" s="118">
        <f t="shared" si="139"/>
        <v>4.1366253329685687</v>
      </c>
      <c r="BW88" s="117">
        <f t="shared" si="165"/>
        <v>0</v>
      </c>
      <c r="BX88" s="113">
        <f t="shared" si="166"/>
        <v>0</v>
      </c>
      <c r="BY88" s="113">
        <f t="shared" si="167"/>
        <v>0</v>
      </c>
      <c r="BZ88" s="118">
        <f t="shared" si="140"/>
        <v>4.1366253329685687</v>
      </c>
      <c r="CC88" s="114">
        <f t="shared" si="178"/>
        <v>0</v>
      </c>
      <c r="CD88" s="114">
        <f t="shared" si="168"/>
        <v>4.1366253329685687</v>
      </c>
      <c r="CE88" s="114">
        <f t="shared" si="169"/>
        <v>0</v>
      </c>
      <c r="CF88" s="114">
        <f t="shared" si="170"/>
        <v>0</v>
      </c>
      <c r="CG88" s="114"/>
      <c r="CH88" s="114">
        <v>10</v>
      </c>
      <c r="CI88" s="113">
        <v>21</v>
      </c>
      <c r="CJ88" s="113">
        <f t="shared" si="183"/>
        <v>22</v>
      </c>
      <c r="CK88" s="113">
        <f t="shared" si="183"/>
        <v>23</v>
      </c>
      <c r="CL88" s="113">
        <f t="shared" si="183"/>
        <v>24</v>
      </c>
      <c r="CZ88" s="88"/>
      <c r="DA88" s="88"/>
      <c r="DB88" s="88"/>
      <c r="DC88" s="88"/>
      <c r="DD88" s="88"/>
      <c r="DE88" s="40"/>
      <c r="DF88" s="88"/>
    </row>
    <row r="89" spans="1:110" ht="13.8" thickBot="1" x14ac:dyDescent="0.3">
      <c r="A89" s="140">
        <v>0</v>
      </c>
      <c r="B89" s="410"/>
      <c r="C89" s="410"/>
      <c r="D89" s="41">
        <v>0</v>
      </c>
      <c r="E89" s="98" t="s">
        <v>213</v>
      </c>
      <c r="F89" s="171" t="s">
        <v>546</v>
      </c>
      <c r="G89" s="137" t="s">
        <v>422</v>
      </c>
      <c r="H89" s="132">
        <v>3500</v>
      </c>
      <c r="I89" s="132">
        <v>30000</v>
      </c>
      <c r="J89" s="148">
        <v>800000</v>
      </c>
      <c r="K89" s="151">
        <f t="shared" si="179"/>
        <v>0</v>
      </c>
      <c r="L89" s="413"/>
      <c r="M89" s="139">
        <f t="shared" si="141"/>
        <v>0</v>
      </c>
      <c r="N89" s="139">
        <f t="shared" si="182"/>
        <v>0</v>
      </c>
      <c r="O89" s="133">
        <f t="shared" si="122"/>
        <v>0</v>
      </c>
      <c r="P89" s="80">
        <f t="shared" si="142"/>
        <v>0</v>
      </c>
      <c r="Q89" s="322">
        <f t="shared" si="181"/>
        <v>0</v>
      </c>
      <c r="R89" s="323">
        <f t="shared" si="78"/>
        <v>0</v>
      </c>
      <c r="S89" s="324">
        <f t="shared" si="171"/>
        <v>4.1366253329685687</v>
      </c>
      <c r="U89" s="102">
        <f t="shared" si="172"/>
        <v>0</v>
      </c>
      <c r="V89" s="77">
        <f t="shared" si="143"/>
        <v>0</v>
      </c>
      <c r="W89" s="77">
        <f t="shared" si="180"/>
        <v>0</v>
      </c>
      <c r="X89" s="75">
        <f>'Project description'!$I$6</f>
        <v>1.79</v>
      </c>
      <c r="Y89" s="75">
        <f>VLOOKUP(E89,'Project description'!$H$21:$I$24,2,0)</f>
        <v>40000</v>
      </c>
      <c r="Z89" s="74">
        <f t="shared" si="144"/>
        <v>0</v>
      </c>
      <c r="AA89" s="76">
        <f t="shared" si="173"/>
        <v>0</v>
      </c>
      <c r="AB89" s="76">
        <f t="shared" si="145"/>
        <v>0</v>
      </c>
      <c r="AC89" s="76">
        <f t="shared" si="146"/>
        <v>0</v>
      </c>
      <c r="AD89" s="66">
        <f t="shared" si="147"/>
        <v>0</v>
      </c>
      <c r="AE89" s="67" t="str">
        <f t="shared" si="123"/>
        <v>AccelReached</v>
      </c>
      <c r="AF89" s="66">
        <f t="shared" si="124"/>
        <v>0</v>
      </c>
      <c r="AG89" s="60">
        <v>0</v>
      </c>
      <c r="AH89" s="61">
        <f t="shared" si="125"/>
        <v>0</v>
      </c>
      <c r="AI89" s="62">
        <f t="shared" si="126"/>
        <v>0</v>
      </c>
      <c r="AJ89" s="61">
        <f t="shared" si="127"/>
        <v>0</v>
      </c>
      <c r="AK89" s="61">
        <f t="shared" si="174"/>
        <v>0</v>
      </c>
      <c r="AL89" s="69" t="str">
        <f t="shared" si="148"/>
        <v>AccelLimited</v>
      </c>
      <c r="AM89" s="61">
        <f t="shared" si="149"/>
        <v>0</v>
      </c>
      <c r="AN89" s="71">
        <f t="shared" si="150"/>
        <v>0</v>
      </c>
      <c r="AO89" s="64">
        <f t="shared" si="151"/>
        <v>0</v>
      </c>
      <c r="AP89" s="72">
        <f t="shared" si="152"/>
        <v>0</v>
      </c>
      <c r="AQ89" s="79">
        <f t="shared" si="153"/>
        <v>0</v>
      </c>
      <c r="AR89" s="76">
        <f t="shared" si="154"/>
        <v>0</v>
      </c>
      <c r="AT89" s="115">
        <v>0</v>
      </c>
      <c r="AW89" s="118">
        <f t="shared" si="175"/>
        <v>4.1366253329685687</v>
      </c>
      <c r="AX89" s="117">
        <f t="shared" si="176"/>
        <v>0</v>
      </c>
      <c r="AY89" s="113">
        <f t="shared" si="177"/>
        <v>0</v>
      </c>
      <c r="AZ89" s="113">
        <f t="shared" si="155"/>
        <v>0</v>
      </c>
      <c r="BA89" s="118">
        <f t="shared" si="128"/>
        <v>4.1366253329685687</v>
      </c>
      <c r="BB89" s="114">
        <f t="shared" si="129"/>
        <v>0</v>
      </c>
      <c r="BC89" s="113">
        <f t="shared" si="130"/>
        <v>0</v>
      </c>
      <c r="BD89" s="113">
        <f t="shared" si="131"/>
        <v>0</v>
      </c>
      <c r="BE89" s="118">
        <f t="shared" si="132"/>
        <v>4.1366253329685687</v>
      </c>
      <c r="BF89" s="117">
        <f t="shared" si="156"/>
        <v>0</v>
      </c>
      <c r="BG89" s="113">
        <f t="shared" si="157"/>
        <v>0</v>
      </c>
      <c r="BH89" s="113">
        <f t="shared" si="158"/>
        <v>0</v>
      </c>
      <c r="BI89" s="118">
        <f t="shared" si="133"/>
        <v>4.1366253329685687</v>
      </c>
      <c r="BJ89" s="113"/>
      <c r="BK89" s="117">
        <f t="shared" si="159"/>
        <v>0</v>
      </c>
      <c r="BL89" s="113">
        <f t="shared" si="160"/>
        <v>0</v>
      </c>
      <c r="BM89" s="113">
        <f t="shared" si="161"/>
        <v>0</v>
      </c>
      <c r="BN89" s="118">
        <f t="shared" si="134"/>
        <v>4.1366253329685687</v>
      </c>
      <c r="BO89" s="117">
        <f t="shared" si="162"/>
        <v>0</v>
      </c>
      <c r="BP89" s="113">
        <f t="shared" si="163"/>
        <v>0</v>
      </c>
      <c r="BQ89" s="113">
        <f t="shared" si="164"/>
        <v>0</v>
      </c>
      <c r="BR89" s="118">
        <f t="shared" si="135"/>
        <v>4.1366253329685687</v>
      </c>
      <c r="BS89" s="117">
        <f t="shared" si="136"/>
        <v>0</v>
      </c>
      <c r="BT89" s="113">
        <f t="shared" si="137"/>
        <v>0</v>
      </c>
      <c r="BU89" s="113">
        <f t="shared" si="138"/>
        <v>0</v>
      </c>
      <c r="BV89" s="118">
        <f t="shared" si="139"/>
        <v>4.1366253329685687</v>
      </c>
      <c r="BW89" s="117">
        <f t="shared" si="165"/>
        <v>0</v>
      </c>
      <c r="BX89" s="113">
        <f t="shared" si="166"/>
        <v>0</v>
      </c>
      <c r="BY89" s="113">
        <f t="shared" si="167"/>
        <v>0</v>
      </c>
      <c r="BZ89" s="118">
        <f t="shared" si="140"/>
        <v>4.1366253329685687</v>
      </c>
      <c r="CC89" s="114">
        <f t="shared" si="178"/>
        <v>0</v>
      </c>
      <c r="CD89" s="114">
        <f t="shared" si="168"/>
        <v>4.1366253329685687</v>
      </c>
      <c r="CE89" s="114">
        <f t="shared" si="169"/>
        <v>0</v>
      </c>
      <c r="CF89" s="114">
        <f t="shared" si="170"/>
        <v>0</v>
      </c>
      <c r="CG89" s="114"/>
      <c r="CH89" s="114">
        <v>10</v>
      </c>
      <c r="CI89" s="113">
        <v>25</v>
      </c>
      <c r="CJ89" s="113">
        <f t="shared" si="183"/>
        <v>26</v>
      </c>
      <c r="CK89" s="113">
        <f t="shared" si="183"/>
        <v>27</v>
      </c>
      <c r="CL89" s="113">
        <f t="shared" si="183"/>
        <v>28</v>
      </c>
      <c r="CZ89" s="88"/>
      <c r="DA89" s="88"/>
      <c r="DB89" s="88"/>
      <c r="DC89" s="88"/>
      <c r="DD89" s="88"/>
      <c r="DE89" s="40"/>
      <c r="DF89" s="88"/>
    </row>
    <row r="90" spans="1:110" ht="13.8" thickBot="1" x14ac:dyDescent="0.3">
      <c r="A90" s="315">
        <v>0</v>
      </c>
      <c r="B90" s="411"/>
      <c r="C90" s="411"/>
      <c r="D90" s="307">
        <v>1</v>
      </c>
      <c r="E90" s="309" t="s">
        <v>213</v>
      </c>
      <c r="F90" s="308" t="s">
        <v>546</v>
      </c>
      <c r="G90" s="310" t="s">
        <v>422</v>
      </c>
      <c r="H90" s="311">
        <v>3500</v>
      </c>
      <c r="I90" s="311">
        <v>30000</v>
      </c>
      <c r="J90" s="312">
        <v>800000</v>
      </c>
      <c r="K90" s="313">
        <f t="shared" si="179"/>
        <v>0</v>
      </c>
      <c r="L90" s="414"/>
      <c r="M90" s="314">
        <f t="shared" si="141"/>
        <v>0</v>
      </c>
      <c r="N90" s="139">
        <f t="shared" si="182"/>
        <v>0</v>
      </c>
      <c r="O90" s="133">
        <f t="shared" si="122"/>
        <v>0</v>
      </c>
      <c r="P90" s="80">
        <f t="shared" si="142"/>
        <v>0</v>
      </c>
      <c r="Q90" s="319">
        <f t="shared" si="181"/>
        <v>0</v>
      </c>
      <c r="R90" s="320">
        <f t="shared" si="78"/>
        <v>0</v>
      </c>
      <c r="S90" s="321">
        <f t="shared" si="171"/>
        <v>4.1366253329685687</v>
      </c>
      <c r="U90" s="102">
        <f t="shared" si="172"/>
        <v>0</v>
      </c>
      <c r="V90" s="77">
        <f t="shared" si="143"/>
        <v>0</v>
      </c>
      <c r="W90" s="77">
        <f t="shared" si="180"/>
        <v>0</v>
      </c>
      <c r="X90" s="75">
        <f>'Project description'!$I$6</f>
        <v>1.79</v>
      </c>
      <c r="Y90" s="75">
        <f>VLOOKUP(E90,'Project description'!$H$21:$I$24,2,0)</f>
        <v>40000</v>
      </c>
      <c r="Z90" s="74">
        <f t="shared" si="144"/>
        <v>0</v>
      </c>
      <c r="AA90" s="76">
        <f t="shared" si="173"/>
        <v>0</v>
      </c>
      <c r="AB90" s="76">
        <f t="shared" si="145"/>
        <v>0</v>
      </c>
      <c r="AC90" s="76">
        <f t="shared" si="146"/>
        <v>0</v>
      </c>
      <c r="AD90" s="66">
        <f t="shared" si="147"/>
        <v>0</v>
      </c>
      <c r="AE90" s="67" t="str">
        <f t="shared" si="123"/>
        <v>AccelReached</v>
      </c>
      <c r="AF90" s="66">
        <f t="shared" si="124"/>
        <v>0</v>
      </c>
      <c r="AG90" s="60">
        <v>0</v>
      </c>
      <c r="AH90" s="61">
        <f t="shared" si="125"/>
        <v>0</v>
      </c>
      <c r="AI90" s="62">
        <f t="shared" si="126"/>
        <v>0</v>
      </c>
      <c r="AJ90" s="61">
        <f t="shared" si="127"/>
        <v>0</v>
      </c>
      <c r="AK90" s="61">
        <f t="shared" si="174"/>
        <v>0</v>
      </c>
      <c r="AL90" s="69" t="str">
        <f t="shared" si="148"/>
        <v>AccelLimited</v>
      </c>
      <c r="AM90" s="61">
        <f t="shared" si="149"/>
        <v>0</v>
      </c>
      <c r="AN90" s="71">
        <f t="shared" si="150"/>
        <v>0</v>
      </c>
      <c r="AO90" s="64">
        <f t="shared" si="151"/>
        <v>0</v>
      </c>
      <c r="AP90" s="72">
        <f t="shared" si="152"/>
        <v>0</v>
      </c>
      <c r="AQ90" s="79">
        <f t="shared" si="153"/>
        <v>0</v>
      </c>
      <c r="AR90" s="76">
        <f t="shared" si="154"/>
        <v>0</v>
      </c>
      <c r="AT90" s="115">
        <v>0</v>
      </c>
      <c r="AW90" s="118">
        <f t="shared" si="175"/>
        <v>4.1366253329685687</v>
      </c>
      <c r="AX90" s="117">
        <f t="shared" si="176"/>
        <v>0</v>
      </c>
      <c r="AY90" s="113">
        <f t="shared" si="177"/>
        <v>0</v>
      </c>
      <c r="AZ90" s="113">
        <f t="shared" si="155"/>
        <v>0</v>
      </c>
      <c r="BA90" s="118">
        <f t="shared" si="128"/>
        <v>4.1366253329685687</v>
      </c>
      <c r="BB90" s="114">
        <f t="shared" si="129"/>
        <v>0</v>
      </c>
      <c r="BC90" s="113">
        <f t="shared" si="130"/>
        <v>0</v>
      </c>
      <c r="BD90" s="113">
        <f t="shared" si="131"/>
        <v>0</v>
      </c>
      <c r="BE90" s="118">
        <f t="shared" si="132"/>
        <v>4.1366253329685687</v>
      </c>
      <c r="BF90" s="117">
        <f t="shared" si="156"/>
        <v>0</v>
      </c>
      <c r="BG90" s="113">
        <f t="shared" si="157"/>
        <v>0</v>
      </c>
      <c r="BH90" s="113">
        <f t="shared" si="158"/>
        <v>0</v>
      </c>
      <c r="BI90" s="118">
        <f t="shared" si="133"/>
        <v>4.1366253329685687</v>
      </c>
      <c r="BJ90" s="113"/>
      <c r="BK90" s="117">
        <f t="shared" si="159"/>
        <v>0</v>
      </c>
      <c r="BL90" s="113">
        <f t="shared" si="160"/>
        <v>0</v>
      </c>
      <c r="BM90" s="113">
        <f t="shared" si="161"/>
        <v>0</v>
      </c>
      <c r="BN90" s="118">
        <f t="shared" si="134"/>
        <v>4.1366253329685687</v>
      </c>
      <c r="BO90" s="117">
        <f t="shared" si="162"/>
        <v>0</v>
      </c>
      <c r="BP90" s="113">
        <f t="shared" si="163"/>
        <v>0</v>
      </c>
      <c r="BQ90" s="113">
        <f t="shared" si="164"/>
        <v>0</v>
      </c>
      <c r="BR90" s="118">
        <f t="shared" si="135"/>
        <v>4.1366253329685687</v>
      </c>
      <c r="BS90" s="117">
        <f t="shared" si="136"/>
        <v>0</v>
      </c>
      <c r="BT90" s="113">
        <f t="shared" si="137"/>
        <v>0</v>
      </c>
      <c r="BU90" s="113">
        <f t="shared" si="138"/>
        <v>0</v>
      </c>
      <c r="BV90" s="118">
        <f t="shared" si="139"/>
        <v>4.1366253329685687</v>
      </c>
      <c r="BW90" s="117">
        <f t="shared" si="165"/>
        <v>0</v>
      </c>
      <c r="BX90" s="113">
        <f t="shared" si="166"/>
        <v>0</v>
      </c>
      <c r="BY90" s="113">
        <f t="shared" si="167"/>
        <v>0</v>
      </c>
      <c r="BZ90" s="118">
        <f t="shared" si="140"/>
        <v>4.1366253329685687</v>
      </c>
      <c r="CC90" s="114">
        <f t="shared" si="178"/>
        <v>0</v>
      </c>
      <c r="CD90" s="114">
        <f t="shared" si="168"/>
        <v>4.1366253329685687</v>
      </c>
      <c r="CE90" s="114">
        <f t="shared" si="169"/>
        <v>0</v>
      </c>
      <c r="CF90" s="114">
        <f t="shared" si="170"/>
        <v>0</v>
      </c>
      <c r="CG90" s="114"/>
      <c r="CH90" s="114">
        <v>10</v>
      </c>
      <c r="CI90" s="113">
        <v>29</v>
      </c>
      <c r="CJ90" s="113">
        <f t="shared" si="183"/>
        <v>30</v>
      </c>
      <c r="CK90" s="113">
        <f t="shared" si="183"/>
        <v>31</v>
      </c>
      <c r="CL90" s="113">
        <f t="shared" si="183"/>
        <v>32</v>
      </c>
      <c r="CZ90" s="88"/>
      <c r="DA90" s="88"/>
      <c r="DB90" s="88"/>
      <c r="DC90" s="88"/>
      <c r="DD90" s="88"/>
      <c r="DE90" s="40"/>
      <c r="DF90" s="88"/>
    </row>
    <row r="91" spans="1:110" ht="13.8" thickBot="1" x14ac:dyDescent="0.3">
      <c r="A91" s="140">
        <v>0</v>
      </c>
      <c r="B91" s="410"/>
      <c r="C91" s="410"/>
      <c r="D91" s="41">
        <v>2</v>
      </c>
      <c r="E91" s="98" t="s">
        <v>213</v>
      </c>
      <c r="F91" s="171" t="s">
        <v>546</v>
      </c>
      <c r="G91" s="137" t="s">
        <v>422</v>
      </c>
      <c r="H91" s="132">
        <v>3500</v>
      </c>
      <c r="I91" s="132">
        <v>30000</v>
      </c>
      <c r="J91" s="148">
        <v>800000</v>
      </c>
      <c r="K91" s="151">
        <f t="shared" si="179"/>
        <v>0</v>
      </c>
      <c r="L91" s="413"/>
      <c r="M91" s="139">
        <f t="shared" si="141"/>
        <v>0</v>
      </c>
      <c r="N91" s="139">
        <f t="shared" si="182"/>
        <v>0</v>
      </c>
      <c r="O91" s="133">
        <f t="shared" si="122"/>
        <v>0</v>
      </c>
      <c r="P91" s="80">
        <f t="shared" si="142"/>
        <v>0</v>
      </c>
      <c r="Q91" s="322">
        <f t="shared" si="181"/>
        <v>0</v>
      </c>
      <c r="R91" s="323">
        <f t="shared" ref="R91:R120" si="184">AR91</f>
        <v>0</v>
      </c>
      <c r="S91" s="324">
        <f t="shared" si="171"/>
        <v>4.1366253329685687</v>
      </c>
      <c r="U91" s="102">
        <f t="shared" si="172"/>
        <v>0</v>
      </c>
      <c r="V91" s="77">
        <f t="shared" si="143"/>
        <v>0</v>
      </c>
      <c r="W91" s="77">
        <f t="shared" si="180"/>
        <v>0</v>
      </c>
      <c r="X91" s="75">
        <f>'Project description'!$I$6</f>
        <v>1.79</v>
      </c>
      <c r="Y91" s="75">
        <f>VLOOKUP(E91,'Project description'!$H$21:$I$24,2,0)</f>
        <v>40000</v>
      </c>
      <c r="Z91" s="74">
        <f t="shared" si="144"/>
        <v>0</v>
      </c>
      <c r="AA91" s="76">
        <f t="shared" si="173"/>
        <v>0</v>
      </c>
      <c r="AB91" s="76">
        <f t="shared" si="145"/>
        <v>0</v>
      </c>
      <c r="AC91" s="76">
        <f t="shared" si="146"/>
        <v>0</v>
      </c>
      <c r="AD91" s="66">
        <f t="shared" si="147"/>
        <v>0</v>
      </c>
      <c r="AE91" s="67" t="str">
        <f t="shared" si="123"/>
        <v>AccelReached</v>
      </c>
      <c r="AF91" s="66">
        <f t="shared" si="124"/>
        <v>0</v>
      </c>
      <c r="AG91" s="60">
        <v>0</v>
      </c>
      <c r="AH91" s="61">
        <f t="shared" si="125"/>
        <v>0</v>
      </c>
      <c r="AI91" s="62">
        <f t="shared" si="126"/>
        <v>0</v>
      </c>
      <c r="AJ91" s="61">
        <f t="shared" si="127"/>
        <v>0</v>
      </c>
      <c r="AK91" s="61">
        <f t="shared" si="174"/>
        <v>0</v>
      </c>
      <c r="AL91" s="69" t="str">
        <f t="shared" si="148"/>
        <v>AccelLimited</v>
      </c>
      <c r="AM91" s="61">
        <f t="shared" si="149"/>
        <v>0</v>
      </c>
      <c r="AN91" s="71">
        <f t="shared" si="150"/>
        <v>0</v>
      </c>
      <c r="AO91" s="64">
        <f t="shared" si="151"/>
        <v>0</v>
      </c>
      <c r="AP91" s="72">
        <f t="shared" si="152"/>
        <v>0</v>
      </c>
      <c r="AQ91" s="79">
        <f t="shared" si="153"/>
        <v>0</v>
      </c>
      <c r="AR91" s="76">
        <f t="shared" si="154"/>
        <v>0</v>
      </c>
      <c r="AT91" s="115">
        <v>0</v>
      </c>
      <c r="AW91" s="118">
        <f t="shared" si="175"/>
        <v>4.1366253329685687</v>
      </c>
      <c r="AX91" s="117">
        <f t="shared" si="176"/>
        <v>0</v>
      </c>
      <c r="AY91" s="113">
        <f t="shared" si="177"/>
        <v>0</v>
      </c>
      <c r="AZ91" s="113">
        <f t="shared" si="155"/>
        <v>0</v>
      </c>
      <c r="BA91" s="118">
        <f t="shared" si="128"/>
        <v>4.1366253329685687</v>
      </c>
      <c r="BB91" s="114">
        <f t="shared" si="129"/>
        <v>0</v>
      </c>
      <c r="BC91" s="113">
        <f t="shared" si="130"/>
        <v>0</v>
      </c>
      <c r="BD91" s="113">
        <f t="shared" si="131"/>
        <v>0</v>
      </c>
      <c r="BE91" s="118">
        <f t="shared" si="132"/>
        <v>4.1366253329685687</v>
      </c>
      <c r="BF91" s="117">
        <f t="shared" si="156"/>
        <v>0</v>
      </c>
      <c r="BG91" s="113">
        <f t="shared" si="157"/>
        <v>0</v>
      </c>
      <c r="BH91" s="113">
        <f t="shared" si="158"/>
        <v>0</v>
      </c>
      <c r="BI91" s="118">
        <f t="shared" si="133"/>
        <v>4.1366253329685687</v>
      </c>
      <c r="BJ91" s="113"/>
      <c r="BK91" s="117">
        <f t="shared" si="159"/>
        <v>0</v>
      </c>
      <c r="BL91" s="113">
        <f t="shared" si="160"/>
        <v>0</v>
      </c>
      <c r="BM91" s="113">
        <f t="shared" si="161"/>
        <v>0</v>
      </c>
      <c r="BN91" s="118">
        <f t="shared" si="134"/>
        <v>4.1366253329685687</v>
      </c>
      <c r="BO91" s="117">
        <f t="shared" si="162"/>
        <v>0</v>
      </c>
      <c r="BP91" s="113">
        <f t="shared" si="163"/>
        <v>0</v>
      </c>
      <c r="BQ91" s="113">
        <f t="shared" si="164"/>
        <v>0</v>
      </c>
      <c r="BR91" s="118">
        <f t="shared" si="135"/>
        <v>4.1366253329685687</v>
      </c>
      <c r="BS91" s="117">
        <f t="shared" si="136"/>
        <v>0</v>
      </c>
      <c r="BT91" s="113">
        <f t="shared" si="137"/>
        <v>0</v>
      </c>
      <c r="BU91" s="113">
        <f t="shared" si="138"/>
        <v>0</v>
      </c>
      <c r="BV91" s="118">
        <f t="shared" si="139"/>
        <v>4.1366253329685687</v>
      </c>
      <c r="BW91" s="117">
        <f t="shared" si="165"/>
        <v>0</v>
      </c>
      <c r="BX91" s="113">
        <f t="shared" si="166"/>
        <v>0</v>
      </c>
      <c r="BY91" s="113">
        <f t="shared" si="167"/>
        <v>0</v>
      </c>
      <c r="BZ91" s="118">
        <f t="shared" si="140"/>
        <v>4.1366253329685687</v>
      </c>
      <c r="CC91" s="114">
        <f t="shared" si="178"/>
        <v>4.1366253329685687</v>
      </c>
      <c r="CD91" s="114">
        <f t="shared" si="168"/>
        <v>0</v>
      </c>
      <c r="CE91" s="114">
        <f t="shared" si="169"/>
        <v>0</v>
      </c>
      <c r="CF91" s="114">
        <f t="shared" si="170"/>
        <v>0</v>
      </c>
      <c r="CG91" s="114"/>
      <c r="CH91" s="114">
        <v>11</v>
      </c>
      <c r="CI91" s="113">
        <v>1</v>
      </c>
      <c r="CJ91" s="113">
        <f t="shared" si="183"/>
        <v>2</v>
      </c>
      <c r="CK91" s="113">
        <f t="shared" si="183"/>
        <v>3</v>
      </c>
      <c r="CL91" s="113">
        <f t="shared" si="183"/>
        <v>4</v>
      </c>
      <c r="CZ91" s="88"/>
      <c r="DA91" s="88"/>
      <c r="DB91" s="88"/>
      <c r="DC91" s="88"/>
      <c r="DD91" s="88"/>
      <c r="DE91" s="40"/>
      <c r="DF91" s="88"/>
    </row>
    <row r="92" spans="1:110" ht="13.8" thickBot="1" x14ac:dyDescent="0.3">
      <c r="A92" s="315">
        <v>0</v>
      </c>
      <c r="B92" s="411"/>
      <c r="C92" s="411"/>
      <c r="D92" s="307">
        <v>0</v>
      </c>
      <c r="E92" s="309" t="s">
        <v>213</v>
      </c>
      <c r="F92" s="308" t="s">
        <v>546</v>
      </c>
      <c r="G92" s="310" t="s">
        <v>422</v>
      </c>
      <c r="H92" s="311">
        <v>3500</v>
      </c>
      <c r="I92" s="311">
        <v>30000</v>
      </c>
      <c r="J92" s="312">
        <v>800000</v>
      </c>
      <c r="K92" s="313">
        <f t="shared" si="179"/>
        <v>0</v>
      </c>
      <c r="L92" s="414"/>
      <c r="M92" s="314">
        <f t="shared" si="141"/>
        <v>0</v>
      </c>
      <c r="N92" s="139">
        <f t="shared" si="182"/>
        <v>0</v>
      </c>
      <c r="O92" s="133">
        <f t="shared" si="122"/>
        <v>0</v>
      </c>
      <c r="P92" s="80">
        <f t="shared" si="142"/>
        <v>0</v>
      </c>
      <c r="Q92" s="319">
        <f t="shared" si="181"/>
        <v>0</v>
      </c>
      <c r="R92" s="320">
        <f t="shared" si="184"/>
        <v>0</v>
      </c>
      <c r="S92" s="321">
        <f t="shared" si="171"/>
        <v>4.1366253329685687</v>
      </c>
      <c r="U92" s="102">
        <f t="shared" si="172"/>
        <v>0</v>
      </c>
      <c r="V92" s="77">
        <f t="shared" si="143"/>
        <v>0</v>
      </c>
      <c r="W92" s="77">
        <f t="shared" si="180"/>
        <v>0</v>
      </c>
      <c r="X92" s="75">
        <f>'Project description'!$I$6</f>
        <v>1.79</v>
      </c>
      <c r="Y92" s="75">
        <f>VLOOKUP(E92,'Project description'!$H$21:$I$24,2,0)</f>
        <v>40000</v>
      </c>
      <c r="Z92" s="74">
        <f t="shared" si="144"/>
        <v>0</v>
      </c>
      <c r="AA92" s="76">
        <f t="shared" si="173"/>
        <v>0</v>
      </c>
      <c r="AB92" s="76">
        <f t="shared" si="145"/>
        <v>0</v>
      </c>
      <c r="AC92" s="76">
        <f t="shared" si="146"/>
        <v>0</v>
      </c>
      <c r="AD92" s="66">
        <f t="shared" si="147"/>
        <v>0</v>
      </c>
      <c r="AE92" s="67" t="str">
        <f t="shared" si="123"/>
        <v>AccelReached</v>
      </c>
      <c r="AF92" s="66">
        <f t="shared" si="124"/>
        <v>0</v>
      </c>
      <c r="AG92" s="60">
        <v>0</v>
      </c>
      <c r="AH92" s="61">
        <f t="shared" si="125"/>
        <v>0</v>
      </c>
      <c r="AI92" s="62">
        <f t="shared" si="126"/>
        <v>0</v>
      </c>
      <c r="AJ92" s="61">
        <f t="shared" si="127"/>
        <v>0</v>
      </c>
      <c r="AK92" s="61">
        <f t="shared" si="174"/>
        <v>0</v>
      </c>
      <c r="AL92" s="69" t="str">
        <f t="shared" si="148"/>
        <v>AccelLimited</v>
      </c>
      <c r="AM92" s="61">
        <f t="shared" si="149"/>
        <v>0</v>
      </c>
      <c r="AN92" s="71">
        <f t="shared" si="150"/>
        <v>0</v>
      </c>
      <c r="AO92" s="64">
        <f t="shared" si="151"/>
        <v>0</v>
      </c>
      <c r="AP92" s="72">
        <f t="shared" si="152"/>
        <v>0</v>
      </c>
      <c r="AQ92" s="79">
        <f t="shared" si="153"/>
        <v>0</v>
      </c>
      <c r="AR92" s="76">
        <f t="shared" si="154"/>
        <v>0</v>
      </c>
      <c r="AT92" s="115">
        <v>0</v>
      </c>
      <c r="AW92" s="118">
        <f t="shared" si="175"/>
        <v>4.1366253329685687</v>
      </c>
      <c r="AX92" s="117">
        <f t="shared" si="176"/>
        <v>0</v>
      </c>
      <c r="AY92" s="113">
        <f t="shared" si="177"/>
        <v>0</v>
      </c>
      <c r="AZ92" s="113">
        <f t="shared" si="155"/>
        <v>0</v>
      </c>
      <c r="BA92" s="118">
        <f t="shared" si="128"/>
        <v>4.1366253329685687</v>
      </c>
      <c r="BB92" s="114">
        <f t="shared" si="129"/>
        <v>0</v>
      </c>
      <c r="BC92" s="113">
        <f t="shared" si="130"/>
        <v>0</v>
      </c>
      <c r="BD92" s="113">
        <f t="shared" si="131"/>
        <v>0</v>
      </c>
      <c r="BE92" s="118">
        <f t="shared" si="132"/>
        <v>4.1366253329685687</v>
      </c>
      <c r="BF92" s="117">
        <f t="shared" si="156"/>
        <v>0</v>
      </c>
      <c r="BG92" s="113">
        <f t="shared" si="157"/>
        <v>0</v>
      </c>
      <c r="BH92" s="113">
        <f t="shared" si="158"/>
        <v>0</v>
      </c>
      <c r="BI92" s="118">
        <f t="shared" si="133"/>
        <v>4.1366253329685687</v>
      </c>
      <c r="BJ92" s="113"/>
      <c r="BK92" s="117">
        <f t="shared" si="159"/>
        <v>0</v>
      </c>
      <c r="BL92" s="113">
        <f t="shared" si="160"/>
        <v>0</v>
      </c>
      <c r="BM92" s="113">
        <f t="shared" si="161"/>
        <v>0</v>
      </c>
      <c r="BN92" s="118">
        <f t="shared" si="134"/>
        <v>4.1366253329685687</v>
      </c>
      <c r="BO92" s="117">
        <f t="shared" si="162"/>
        <v>0</v>
      </c>
      <c r="BP92" s="113">
        <f t="shared" si="163"/>
        <v>0</v>
      </c>
      <c r="BQ92" s="113">
        <f t="shared" si="164"/>
        <v>0</v>
      </c>
      <c r="BR92" s="118">
        <f t="shared" si="135"/>
        <v>4.1366253329685687</v>
      </c>
      <c r="BS92" s="117">
        <f t="shared" si="136"/>
        <v>0</v>
      </c>
      <c r="BT92" s="113">
        <f t="shared" si="137"/>
        <v>0</v>
      </c>
      <c r="BU92" s="113">
        <f t="shared" si="138"/>
        <v>0</v>
      </c>
      <c r="BV92" s="118">
        <f t="shared" si="139"/>
        <v>4.1366253329685687</v>
      </c>
      <c r="BW92" s="117">
        <f t="shared" si="165"/>
        <v>0</v>
      </c>
      <c r="BX92" s="113">
        <f t="shared" si="166"/>
        <v>0</v>
      </c>
      <c r="BY92" s="113">
        <f t="shared" si="167"/>
        <v>0</v>
      </c>
      <c r="BZ92" s="118">
        <f t="shared" si="140"/>
        <v>4.1366253329685687</v>
      </c>
      <c r="CC92" s="114">
        <f t="shared" si="178"/>
        <v>4.1366253329685687</v>
      </c>
      <c r="CD92" s="114">
        <f t="shared" si="168"/>
        <v>0</v>
      </c>
      <c r="CE92" s="114">
        <f t="shared" si="169"/>
        <v>0</v>
      </c>
      <c r="CF92" s="114">
        <f t="shared" si="170"/>
        <v>0</v>
      </c>
      <c r="CG92" s="114"/>
      <c r="CH92" s="114">
        <v>11</v>
      </c>
      <c r="CI92" s="113">
        <v>5</v>
      </c>
      <c r="CJ92" s="113">
        <f t="shared" si="183"/>
        <v>6</v>
      </c>
      <c r="CK92" s="113">
        <f t="shared" si="183"/>
        <v>7</v>
      </c>
      <c r="CL92" s="113">
        <f t="shared" si="183"/>
        <v>8</v>
      </c>
      <c r="CZ92" s="88"/>
      <c r="DA92" s="88"/>
      <c r="DB92" s="88"/>
      <c r="DC92" s="88"/>
      <c r="DD92" s="88"/>
      <c r="DE92" s="40"/>
      <c r="DF92" s="88"/>
    </row>
    <row r="93" spans="1:110" ht="13.8" thickBot="1" x14ac:dyDescent="0.3">
      <c r="A93" s="140">
        <v>0</v>
      </c>
      <c r="B93" s="410"/>
      <c r="C93" s="410"/>
      <c r="D93" s="41">
        <v>0</v>
      </c>
      <c r="E93" s="98" t="s">
        <v>213</v>
      </c>
      <c r="F93" s="171" t="s">
        <v>546</v>
      </c>
      <c r="G93" s="137" t="s">
        <v>422</v>
      </c>
      <c r="H93" s="132">
        <v>3500</v>
      </c>
      <c r="I93" s="132">
        <v>30000</v>
      </c>
      <c r="J93" s="148">
        <v>800000</v>
      </c>
      <c r="K93" s="151">
        <f t="shared" si="179"/>
        <v>0</v>
      </c>
      <c r="L93" s="413"/>
      <c r="M93" s="139">
        <f t="shared" si="141"/>
        <v>0</v>
      </c>
      <c r="N93" s="139">
        <f t="shared" si="182"/>
        <v>0</v>
      </c>
      <c r="O93" s="133">
        <f t="shared" si="122"/>
        <v>0</v>
      </c>
      <c r="P93" s="80">
        <f t="shared" si="142"/>
        <v>0</v>
      </c>
      <c r="Q93" s="322">
        <f t="shared" si="181"/>
        <v>0</v>
      </c>
      <c r="R93" s="323">
        <f t="shared" si="184"/>
        <v>0</v>
      </c>
      <c r="S93" s="324">
        <f t="shared" si="171"/>
        <v>4.1366253329685687</v>
      </c>
      <c r="U93" s="102">
        <f t="shared" si="172"/>
        <v>0</v>
      </c>
      <c r="V93" s="77">
        <f t="shared" si="143"/>
        <v>0</v>
      </c>
      <c r="W93" s="77">
        <f t="shared" si="180"/>
        <v>0</v>
      </c>
      <c r="X93" s="75">
        <f>'Project description'!$I$6</f>
        <v>1.79</v>
      </c>
      <c r="Y93" s="75">
        <f>VLOOKUP(E93,'Project description'!$H$21:$I$24,2,0)</f>
        <v>40000</v>
      </c>
      <c r="Z93" s="74">
        <f t="shared" si="144"/>
        <v>0</v>
      </c>
      <c r="AA93" s="76">
        <f t="shared" si="173"/>
        <v>0</v>
      </c>
      <c r="AB93" s="76">
        <f t="shared" si="145"/>
        <v>0</v>
      </c>
      <c r="AC93" s="76">
        <f t="shared" si="146"/>
        <v>0</v>
      </c>
      <c r="AD93" s="66">
        <f t="shared" si="147"/>
        <v>0</v>
      </c>
      <c r="AE93" s="67" t="str">
        <f t="shared" si="123"/>
        <v>AccelReached</v>
      </c>
      <c r="AF93" s="66">
        <f t="shared" si="124"/>
        <v>0</v>
      </c>
      <c r="AG93" s="60">
        <v>0</v>
      </c>
      <c r="AH93" s="61">
        <f t="shared" si="125"/>
        <v>0</v>
      </c>
      <c r="AI93" s="62">
        <f t="shared" si="126"/>
        <v>0</v>
      </c>
      <c r="AJ93" s="61">
        <f t="shared" si="127"/>
        <v>0</v>
      </c>
      <c r="AK93" s="61">
        <f t="shared" si="174"/>
        <v>0</v>
      </c>
      <c r="AL93" s="69" t="str">
        <f t="shared" si="148"/>
        <v>AccelLimited</v>
      </c>
      <c r="AM93" s="61">
        <f t="shared" si="149"/>
        <v>0</v>
      </c>
      <c r="AN93" s="71">
        <f t="shared" si="150"/>
        <v>0</v>
      </c>
      <c r="AO93" s="64">
        <f t="shared" si="151"/>
        <v>0</v>
      </c>
      <c r="AP93" s="72">
        <f t="shared" si="152"/>
        <v>0</v>
      </c>
      <c r="AQ93" s="79">
        <f t="shared" si="153"/>
        <v>0</v>
      </c>
      <c r="AR93" s="76">
        <f t="shared" si="154"/>
        <v>0</v>
      </c>
      <c r="AT93" s="115">
        <v>0</v>
      </c>
      <c r="AW93" s="118">
        <f t="shared" si="175"/>
        <v>4.1366253329685687</v>
      </c>
      <c r="AX93" s="117">
        <f t="shared" si="176"/>
        <v>0</v>
      </c>
      <c r="AY93" s="113">
        <f t="shared" si="177"/>
        <v>0</v>
      </c>
      <c r="AZ93" s="113">
        <f t="shared" si="155"/>
        <v>0</v>
      </c>
      <c r="BA93" s="118">
        <f t="shared" si="128"/>
        <v>4.1366253329685687</v>
      </c>
      <c r="BB93" s="114">
        <f t="shared" si="129"/>
        <v>0</v>
      </c>
      <c r="BC93" s="113">
        <f t="shared" si="130"/>
        <v>0</v>
      </c>
      <c r="BD93" s="113">
        <f t="shared" si="131"/>
        <v>0</v>
      </c>
      <c r="BE93" s="118">
        <f t="shared" si="132"/>
        <v>4.1366253329685687</v>
      </c>
      <c r="BF93" s="117">
        <f t="shared" si="156"/>
        <v>0</v>
      </c>
      <c r="BG93" s="113">
        <f t="shared" si="157"/>
        <v>0</v>
      </c>
      <c r="BH93" s="113">
        <f t="shared" si="158"/>
        <v>0</v>
      </c>
      <c r="BI93" s="118">
        <f t="shared" si="133"/>
        <v>4.1366253329685687</v>
      </c>
      <c r="BJ93" s="113"/>
      <c r="BK93" s="117">
        <f t="shared" si="159"/>
        <v>0</v>
      </c>
      <c r="BL93" s="113">
        <f t="shared" si="160"/>
        <v>0</v>
      </c>
      <c r="BM93" s="113">
        <f t="shared" si="161"/>
        <v>0</v>
      </c>
      <c r="BN93" s="118">
        <f t="shared" si="134"/>
        <v>4.1366253329685687</v>
      </c>
      <c r="BO93" s="117">
        <f t="shared" si="162"/>
        <v>0</v>
      </c>
      <c r="BP93" s="113">
        <f t="shared" si="163"/>
        <v>0</v>
      </c>
      <c r="BQ93" s="113">
        <f t="shared" si="164"/>
        <v>0</v>
      </c>
      <c r="BR93" s="118">
        <f t="shared" si="135"/>
        <v>4.1366253329685687</v>
      </c>
      <c r="BS93" s="117">
        <f t="shared" si="136"/>
        <v>0</v>
      </c>
      <c r="BT93" s="113">
        <f t="shared" si="137"/>
        <v>0</v>
      </c>
      <c r="BU93" s="113">
        <f t="shared" si="138"/>
        <v>0</v>
      </c>
      <c r="BV93" s="118">
        <f t="shared" si="139"/>
        <v>4.1366253329685687</v>
      </c>
      <c r="BW93" s="117">
        <f t="shared" si="165"/>
        <v>0</v>
      </c>
      <c r="BX93" s="113">
        <f t="shared" si="166"/>
        <v>0</v>
      </c>
      <c r="BY93" s="113">
        <f t="shared" si="167"/>
        <v>0</v>
      </c>
      <c r="BZ93" s="118">
        <f t="shared" si="140"/>
        <v>4.1366253329685687</v>
      </c>
      <c r="CC93" s="114">
        <f t="shared" si="178"/>
        <v>4.1366253329685687</v>
      </c>
      <c r="CD93" s="114">
        <f t="shared" si="168"/>
        <v>0</v>
      </c>
      <c r="CE93" s="114">
        <f t="shared" si="169"/>
        <v>0</v>
      </c>
      <c r="CF93" s="114">
        <f t="shared" si="170"/>
        <v>0</v>
      </c>
      <c r="CG93" s="114"/>
      <c r="CH93" s="114">
        <v>11</v>
      </c>
      <c r="CI93" s="113">
        <v>9</v>
      </c>
      <c r="CJ93" s="113">
        <f t="shared" si="183"/>
        <v>10</v>
      </c>
      <c r="CK93" s="113">
        <f t="shared" si="183"/>
        <v>11</v>
      </c>
      <c r="CL93" s="113">
        <f t="shared" si="183"/>
        <v>12</v>
      </c>
      <c r="CZ93" s="88"/>
      <c r="DA93" s="88"/>
      <c r="DB93" s="88"/>
      <c r="DC93" s="88"/>
      <c r="DD93" s="88"/>
      <c r="DE93" s="40"/>
      <c r="DF93" s="88"/>
    </row>
    <row r="94" spans="1:110" ht="13.8" thickBot="1" x14ac:dyDescent="0.3">
      <c r="A94" s="315">
        <v>0</v>
      </c>
      <c r="B94" s="411"/>
      <c r="C94" s="411"/>
      <c r="D94" s="307">
        <v>0</v>
      </c>
      <c r="E94" s="309" t="s">
        <v>213</v>
      </c>
      <c r="F94" s="308" t="s">
        <v>546</v>
      </c>
      <c r="G94" s="310" t="s">
        <v>422</v>
      </c>
      <c r="H94" s="311">
        <v>3500</v>
      </c>
      <c r="I94" s="311">
        <v>30000</v>
      </c>
      <c r="J94" s="312">
        <v>800000</v>
      </c>
      <c r="K94" s="313">
        <f t="shared" si="179"/>
        <v>0</v>
      </c>
      <c r="L94" s="414"/>
      <c r="M94" s="314">
        <f t="shared" si="141"/>
        <v>0</v>
      </c>
      <c r="N94" s="139">
        <f t="shared" si="182"/>
        <v>0</v>
      </c>
      <c r="O94" s="133">
        <f t="shared" si="122"/>
        <v>0</v>
      </c>
      <c r="P94" s="80">
        <f t="shared" si="142"/>
        <v>0</v>
      </c>
      <c r="Q94" s="319">
        <f t="shared" si="181"/>
        <v>0</v>
      </c>
      <c r="R94" s="320">
        <f t="shared" si="184"/>
        <v>0</v>
      </c>
      <c r="S94" s="321">
        <f t="shared" si="171"/>
        <v>4.1366253329685687</v>
      </c>
      <c r="U94" s="102">
        <f t="shared" si="172"/>
        <v>0</v>
      </c>
      <c r="V94" s="77">
        <f t="shared" si="143"/>
        <v>0</v>
      </c>
      <c r="W94" s="77">
        <f t="shared" si="180"/>
        <v>0</v>
      </c>
      <c r="X94" s="75">
        <f>'Project description'!$I$6</f>
        <v>1.79</v>
      </c>
      <c r="Y94" s="75">
        <f>VLOOKUP(E94,'Project description'!$H$21:$I$24,2,0)</f>
        <v>40000</v>
      </c>
      <c r="Z94" s="74">
        <f t="shared" si="144"/>
        <v>0</v>
      </c>
      <c r="AA94" s="76">
        <f t="shared" si="173"/>
        <v>0</v>
      </c>
      <c r="AB94" s="76">
        <f t="shared" si="145"/>
        <v>0</v>
      </c>
      <c r="AC94" s="76">
        <f t="shared" si="146"/>
        <v>0</v>
      </c>
      <c r="AD94" s="66">
        <f t="shared" si="147"/>
        <v>0</v>
      </c>
      <c r="AE94" s="67" t="str">
        <f t="shared" si="123"/>
        <v>AccelReached</v>
      </c>
      <c r="AF94" s="66">
        <f t="shared" si="124"/>
        <v>0</v>
      </c>
      <c r="AG94" s="60">
        <v>0</v>
      </c>
      <c r="AH94" s="61">
        <f t="shared" si="125"/>
        <v>0</v>
      </c>
      <c r="AI94" s="62">
        <f t="shared" si="126"/>
        <v>0</v>
      </c>
      <c r="AJ94" s="61">
        <f t="shared" si="127"/>
        <v>0</v>
      </c>
      <c r="AK94" s="61">
        <f t="shared" si="174"/>
        <v>0</v>
      </c>
      <c r="AL94" s="69" t="str">
        <f t="shared" si="148"/>
        <v>AccelLimited</v>
      </c>
      <c r="AM94" s="61">
        <f t="shared" si="149"/>
        <v>0</v>
      </c>
      <c r="AN94" s="71">
        <f t="shared" si="150"/>
        <v>0</v>
      </c>
      <c r="AO94" s="64">
        <f t="shared" si="151"/>
        <v>0</v>
      </c>
      <c r="AP94" s="72">
        <f t="shared" si="152"/>
        <v>0</v>
      </c>
      <c r="AQ94" s="79">
        <f t="shared" si="153"/>
        <v>0</v>
      </c>
      <c r="AR94" s="76">
        <f t="shared" si="154"/>
        <v>0</v>
      </c>
      <c r="AT94" s="115">
        <v>0</v>
      </c>
      <c r="AW94" s="118">
        <f t="shared" si="175"/>
        <v>4.1366253329685687</v>
      </c>
      <c r="AX94" s="117">
        <f t="shared" si="176"/>
        <v>0</v>
      </c>
      <c r="AY94" s="113">
        <f t="shared" si="177"/>
        <v>0</v>
      </c>
      <c r="AZ94" s="113">
        <f t="shared" si="155"/>
        <v>0</v>
      </c>
      <c r="BA94" s="118">
        <f t="shared" si="128"/>
        <v>4.1366253329685687</v>
      </c>
      <c r="BB94" s="114">
        <f t="shared" si="129"/>
        <v>0</v>
      </c>
      <c r="BC94" s="113">
        <f t="shared" si="130"/>
        <v>0</v>
      </c>
      <c r="BD94" s="113">
        <f t="shared" si="131"/>
        <v>0</v>
      </c>
      <c r="BE94" s="118">
        <f t="shared" si="132"/>
        <v>4.1366253329685687</v>
      </c>
      <c r="BF94" s="117">
        <f t="shared" si="156"/>
        <v>0</v>
      </c>
      <c r="BG94" s="113">
        <f t="shared" si="157"/>
        <v>0</v>
      </c>
      <c r="BH94" s="113">
        <f t="shared" si="158"/>
        <v>0</v>
      </c>
      <c r="BI94" s="118">
        <f t="shared" si="133"/>
        <v>4.1366253329685687</v>
      </c>
      <c r="BJ94" s="113"/>
      <c r="BK94" s="117">
        <f t="shared" si="159"/>
        <v>0</v>
      </c>
      <c r="BL94" s="113">
        <f t="shared" si="160"/>
        <v>0</v>
      </c>
      <c r="BM94" s="113">
        <f t="shared" si="161"/>
        <v>0</v>
      </c>
      <c r="BN94" s="118">
        <f t="shared" si="134"/>
        <v>4.1366253329685687</v>
      </c>
      <c r="BO94" s="117">
        <f t="shared" si="162"/>
        <v>0</v>
      </c>
      <c r="BP94" s="113">
        <f t="shared" si="163"/>
        <v>0</v>
      </c>
      <c r="BQ94" s="113">
        <f t="shared" si="164"/>
        <v>0</v>
      </c>
      <c r="BR94" s="118">
        <f t="shared" si="135"/>
        <v>4.1366253329685687</v>
      </c>
      <c r="BS94" s="117">
        <f t="shared" si="136"/>
        <v>0</v>
      </c>
      <c r="BT94" s="113">
        <f t="shared" si="137"/>
        <v>0</v>
      </c>
      <c r="BU94" s="113">
        <f t="shared" si="138"/>
        <v>0</v>
      </c>
      <c r="BV94" s="118">
        <f t="shared" si="139"/>
        <v>4.1366253329685687</v>
      </c>
      <c r="BW94" s="117">
        <f t="shared" si="165"/>
        <v>0</v>
      </c>
      <c r="BX94" s="113">
        <f t="shared" si="166"/>
        <v>0</v>
      </c>
      <c r="BY94" s="113">
        <f t="shared" si="167"/>
        <v>0</v>
      </c>
      <c r="BZ94" s="118">
        <f t="shared" si="140"/>
        <v>4.1366253329685687</v>
      </c>
      <c r="CC94" s="114">
        <f t="shared" si="178"/>
        <v>4.1366253329685687</v>
      </c>
      <c r="CD94" s="114">
        <f t="shared" si="168"/>
        <v>0</v>
      </c>
      <c r="CE94" s="114">
        <f t="shared" si="169"/>
        <v>0</v>
      </c>
      <c r="CF94" s="114">
        <f t="shared" si="170"/>
        <v>0</v>
      </c>
      <c r="CG94" s="114"/>
      <c r="CH94" s="114">
        <v>11</v>
      </c>
      <c r="CI94" s="113">
        <v>13</v>
      </c>
      <c r="CJ94" s="113">
        <f t="shared" si="183"/>
        <v>14</v>
      </c>
      <c r="CK94" s="113">
        <f t="shared" si="183"/>
        <v>15</v>
      </c>
      <c r="CL94" s="113">
        <f t="shared" si="183"/>
        <v>16</v>
      </c>
      <c r="CZ94" s="88"/>
      <c r="DA94" s="88"/>
      <c r="DB94" s="88"/>
      <c r="DC94" s="88"/>
      <c r="DD94" s="88"/>
      <c r="DE94" s="40"/>
      <c r="DF94" s="88"/>
    </row>
    <row r="95" spans="1:110" ht="13.8" thickBot="1" x14ac:dyDescent="0.3">
      <c r="A95" s="140">
        <v>0</v>
      </c>
      <c r="B95" s="410"/>
      <c r="C95" s="410"/>
      <c r="D95" s="41">
        <v>0</v>
      </c>
      <c r="E95" s="98" t="s">
        <v>213</v>
      </c>
      <c r="F95" s="171" t="s">
        <v>546</v>
      </c>
      <c r="G95" s="137" t="s">
        <v>422</v>
      </c>
      <c r="H95" s="132">
        <v>3500</v>
      </c>
      <c r="I95" s="132">
        <v>30000</v>
      </c>
      <c r="J95" s="148">
        <v>800000</v>
      </c>
      <c r="K95" s="151">
        <f t="shared" si="179"/>
        <v>0</v>
      </c>
      <c r="L95" s="413"/>
      <c r="M95" s="139">
        <f t="shared" si="141"/>
        <v>0</v>
      </c>
      <c r="N95" s="139">
        <f t="shared" si="182"/>
        <v>0</v>
      </c>
      <c r="O95" s="133">
        <f t="shared" si="122"/>
        <v>0</v>
      </c>
      <c r="P95" s="80">
        <f t="shared" si="142"/>
        <v>0</v>
      </c>
      <c r="Q95" s="322">
        <f t="shared" si="181"/>
        <v>0</v>
      </c>
      <c r="R95" s="323">
        <f t="shared" si="184"/>
        <v>0</v>
      </c>
      <c r="S95" s="324">
        <f t="shared" si="171"/>
        <v>4.1366253329685687</v>
      </c>
      <c r="U95" s="102">
        <f t="shared" si="172"/>
        <v>0</v>
      </c>
      <c r="V95" s="77">
        <f t="shared" si="143"/>
        <v>0</v>
      </c>
      <c r="W95" s="77">
        <f t="shared" si="180"/>
        <v>0</v>
      </c>
      <c r="X95" s="75">
        <f>'Project description'!$I$6</f>
        <v>1.79</v>
      </c>
      <c r="Y95" s="75">
        <f>VLOOKUP(E95,'Project description'!$H$21:$I$24,2,0)</f>
        <v>40000</v>
      </c>
      <c r="Z95" s="74">
        <f t="shared" si="144"/>
        <v>0</v>
      </c>
      <c r="AA95" s="76">
        <f t="shared" si="173"/>
        <v>0</v>
      </c>
      <c r="AB95" s="76">
        <f t="shared" si="145"/>
        <v>0</v>
      </c>
      <c r="AC95" s="76">
        <f t="shared" si="146"/>
        <v>0</v>
      </c>
      <c r="AD95" s="66">
        <f t="shared" si="147"/>
        <v>0</v>
      </c>
      <c r="AE95" s="67" t="str">
        <f t="shared" si="123"/>
        <v>AccelReached</v>
      </c>
      <c r="AF95" s="66">
        <f t="shared" si="124"/>
        <v>0</v>
      </c>
      <c r="AG95" s="60">
        <v>0</v>
      </c>
      <c r="AH95" s="61">
        <f t="shared" si="125"/>
        <v>0</v>
      </c>
      <c r="AI95" s="62">
        <f t="shared" si="126"/>
        <v>0</v>
      </c>
      <c r="AJ95" s="61">
        <f t="shared" si="127"/>
        <v>0</v>
      </c>
      <c r="AK95" s="61">
        <f t="shared" si="174"/>
        <v>0</v>
      </c>
      <c r="AL95" s="69" t="str">
        <f t="shared" si="148"/>
        <v>AccelLimited</v>
      </c>
      <c r="AM95" s="61">
        <f t="shared" si="149"/>
        <v>0</v>
      </c>
      <c r="AN95" s="71">
        <f t="shared" si="150"/>
        <v>0</v>
      </c>
      <c r="AO95" s="64">
        <f t="shared" si="151"/>
        <v>0</v>
      </c>
      <c r="AP95" s="72">
        <f t="shared" si="152"/>
        <v>0</v>
      </c>
      <c r="AQ95" s="79">
        <f t="shared" si="153"/>
        <v>0</v>
      </c>
      <c r="AR95" s="76">
        <f t="shared" si="154"/>
        <v>0</v>
      </c>
      <c r="AT95" s="115">
        <v>0</v>
      </c>
      <c r="AW95" s="118">
        <f t="shared" si="175"/>
        <v>4.1366253329685687</v>
      </c>
      <c r="AX95" s="117">
        <f t="shared" si="176"/>
        <v>0</v>
      </c>
      <c r="AY95" s="113">
        <f t="shared" si="177"/>
        <v>0</v>
      </c>
      <c r="AZ95" s="113">
        <f t="shared" si="155"/>
        <v>0</v>
      </c>
      <c r="BA95" s="118">
        <f t="shared" si="128"/>
        <v>4.1366253329685687</v>
      </c>
      <c r="BB95" s="114">
        <f t="shared" si="129"/>
        <v>0</v>
      </c>
      <c r="BC95" s="113">
        <f t="shared" si="130"/>
        <v>0</v>
      </c>
      <c r="BD95" s="113">
        <f t="shared" si="131"/>
        <v>0</v>
      </c>
      <c r="BE95" s="118">
        <f t="shared" si="132"/>
        <v>4.1366253329685687</v>
      </c>
      <c r="BF95" s="117">
        <f t="shared" si="156"/>
        <v>0</v>
      </c>
      <c r="BG95" s="113">
        <f t="shared" si="157"/>
        <v>0</v>
      </c>
      <c r="BH95" s="113">
        <f t="shared" si="158"/>
        <v>0</v>
      </c>
      <c r="BI95" s="118">
        <f t="shared" si="133"/>
        <v>4.1366253329685687</v>
      </c>
      <c r="BJ95" s="113"/>
      <c r="BK95" s="117">
        <f t="shared" si="159"/>
        <v>0</v>
      </c>
      <c r="BL95" s="113">
        <f t="shared" si="160"/>
        <v>0</v>
      </c>
      <c r="BM95" s="113">
        <f t="shared" si="161"/>
        <v>0</v>
      </c>
      <c r="BN95" s="118">
        <f t="shared" si="134"/>
        <v>4.1366253329685687</v>
      </c>
      <c r="BO95" s="117">
        <f t="shared" si="162"/>
        <v>0</v>
      </c>
      <c r="BP95" s="113">
        <f t="shared" si="163"/>
        <v>0</v>
      </c>
      <c r="BQ95" s="113">
        <f t="shared" si="164"/>
        <v>0</v>
      </c>
      <c r="BR95" s="118">
        <f t="shared" si="135"/>
        <v>4.1366253329685687</v>
      </c>
      <c r="BS95" s="117">
        <f t="shared" si="136"/>
        <v>0</v>
      </c>
      <c r="BT95" s="113">
        <f t="shared" si="137"/>
        <v>0</v>
      </c>
      <c r="BU95" s="113">
        <f t="shared" si="138"/>
        <v>0</v>
      </c>
      <c r="BV95" s="118">
        <f t="shared" si="139"/>
        <v>4.1366253329685687</v>
      </c>
      <c r="BW95" s="117">
        <f t="shared" si="165"/>
        <v>0</v>
      </c>
      <c r="BX95" s="113">
        <f t="shared" si="166"/>
        <v>0</v>
      </c>
      <c r="BY95" s="113">
        <f t="shared" si="167"/>
        <v>0</v>
      </c>
      <c r="BZ95" s="118">
        <f t="shared" si="140"/>
        <v>4.1366253329685687</v>
      </c>
      <c r="CC95" s="114">
        <f t="shared" si="178"/>
        <v>0</v>
      </c>
      <c r="CD95" s="114">
        <f t="shared" si="168"/>
        <v>0</v>
      </c>
      <c r="CE95" s="114">
        <f t="shared" si="169"/>
        <v>0</v>
      </c>
      <c r="CF95" s="114">
        <f t="shared" si="170"/>
        <v>0</v>
      </c>
      <c r="CG95" s="114"/>
      <c r="CH95" s="114">
        <v>11</v>
      </c>
      <c r="CI95" s="113">
        <v>17</v>
      </c>
      <c r="CJ95" s="113">
        <f t="shared" si="183"/>
        <v>18</v>
      </c>
      <c r="CK95" s="113">
        <f t="shared" si="183"/>
        <v>19</v>
      </c>
      <c r="CL95" s="113">
        <f t="shared" si="183"/>
        <v>20</v>
      </c>
      <c r="CZ95" s="88"/>
      <c r="DA95" s="88"/>
      <c r="DB95" s="88"/>
      <c r="DC95" s="88"/>
      <c r="DD95" s="88"/>
      <c r="DE95" s="40"/>
      <c r="DF95" s="88"/>
    </row>
    <row r="96" spans="1:110" ht="13.8" thickBot="1" x14ac:dyDescent="0.3">
      <c r="A96" s="315">
        <v>0</v>
      </c>
      <c r="B96" s="411"/>
      <c r="C96" s="411"/>
      <c r="D96" s="307">
        <v>0</v>
      </c>
      <c r="E96" s="309" t="s">
        <v>213</v>
      </c>
      <c r="F96" s="308" t="s">
        <v>546</v>
      </c>
      <c r="G96" s="310" t="s">
        <v>422</v>
      </c>
      <c r="H96" s="311">
        <v>3500</v>
      </c>
      <c r="I96" s="311">
        <v>30000</v>
      </c>
      <c r="J96" s="312">
        <v>800000</v>
      </c>
      <c r="K96" s="313">
        <f t="shared" si="179"/>
        <v>0</v>
      </c>
      <c r="L96" s="414"/>
      <c r="M96" s="314">
        <f t="shared" si="141"/>
        <v>0</v>
      </c>
      <c r="N96" s="139">
        <f t="shared" si="182"/>
        <v>0</v>
      </c>
      <c r="O96" s="133">
        <f t="shared" si="122"/>
        <v>0</v>
      </c>
      <c r="P96" s="80">
        <f t="shared" si="142"/>
        <v>0</v>
      </c>
      <c r="Q96" s="319">
        <f t="shared" si="181"/>
        <v>0</v>
      </c>
      <c r="R96" s="320">
        <f t="shared" si="184"/>
        <v>0</v>
      </c>
      <c r="S96" s="321">
        <f t="shared" si="171"/>
        <v>4.1366253329685687</v>
      </c>
      <c r="U96" s="102">
        <f t="shared" si="172"/>
        <v>0</v>
      </c>
      <c r="V96" s="77">
        <f t="shared" si="143"/>
        <v>0</v>
      </c>
      <c r="W96" s="77">
        <f t="shared" si="180"/>
        <v>0</v>
      </c>
      <c r="X96" s="75">
        <f>'Project description'!$I$6</f>
        <v>1.79</v>
      </c>
      <c r="Y96" s="75">
        <f>VLOOKUP(E96,'Project description'!$H$21:$I$24,2,0)</f>
        <v>40000</v>
      </c>
      <c r="Z96" s="74">
        <f t="shared" si="144"/>
        <v>0</v>
      </c>
      <c r="AA96" s="76">
        <f t="shared" si="173"/>
        <v>0</v>
      </c>
      <c r="AB96" s="76">
        <f t="shared" si="145"/>
        <v>0</v>
      </c>
      <c r="AC96" s="76">
        <f t="shared" si="146"/>
        <v>0</v>
      </c>
      <c r="AD96" s="66">
        <f t="shared" si="147"/>
        <v>0</v>
      </c>
      <c r="AE96" s="67" t="str">
        <f t="shared" si="123"/>
        <v>AccelReached</v>
      </c>
      <c r="AF96" s="66">
        <f t="shared" si="124"/>
        <v>0</v>
      </c>
      <c r="AG96" s="60">
        <v>0</v>
      </c>
      <c r="AH96" s="61">
        <f t="shared" si="125"/>
        <v>0</v>
      </c>
      <c r="AI96" s="62">
        <f t="shared" si="126"/>
        <v>0</v>
      </c>
      <c r="AJ96" s="61">
        <f t="shared" si="127"/>
        <v>0</v>
      </c>
      <c r="AK96" s="61">
        <f t="shared" si="174"/>
        <v>0</v>
      </c>
      <c r="AL96" s="69" t="str">
        <f t="shared" si="148"/>
        <v>AccelLimited</v>
      </c>
      <c r="AM96" s="61">
        <f t="shared" si="149"/>
        <v>0</v>
      </c>
      <c r="AN96" s="71">
        <f t="shared" si="150"/>
        <v>0</v>
      </c>
      <c r="AO96" s="64">
        <f t="shared" si="151"/>
        <v>0</v>
      </c>
      <c r="AP96" s="72">
        <f t="shared" si="152"/>
        <v>0</v>
      </c>
      <c r="AQ96" s="79">
        <f t="shared" si="153"/>
        <v>0</v>
      </c>
      <c r="AR96" s="76">
        <f t="shared" si="154"/>
        <v>0</v>
      </c>
      <c r="AT96" s="115">
        <v>0</v>
      </c>
      <c r="AW96" s="118">
        <f t="shared" si="175"/>
        <v>4.1366253329685687</v>
      </c>
      <c r="AX96" s="117">
        <f t="shared" si="176"/>
        <v>0</v>
      </c>
      <c r="AY96" s="113">
        <f t="shared" si="177"/>
        <v>0</v>
      </c>
      <c r="AZ96" s="113">
        <f t="shared" si="155"/>
        <v>0</v>
      </c>
      <c r="BA96" s="118">
        <f t="shared" si="128"/>
        <v>4.1366253329685687</v>
      </c>
      <c r="BB96" s="114">
        <f t="shared" si="129"/>
        <v>0</v>
      </c>
      <c r="BC96" s="113">
        <f t="shared" si="130"/>
        <v>0</v>
      </c>
      <c r="BD96" s="113">
        <f t="shared" si="131"/>
        <v>0</v>
      </c>
      <c r="BE96" s="118">
        <f t="shared" si="132"/>
        <v>4.1366253329685687</v>
      </c>
      <c r="BF96" s="117">
        <f t="shared" si="156"/>
        <v>0</v>
      </c>
      <c r="BG96" s="113">
        <f t="shared" si="157"/>
        <v>0</v>
      </c>
      <c r="BH96" s="113">
        <f t="shared" si="158"/>
        <v>0</v>
      </c>
      <c r="BI96" s="118">
        <f t="shared" si="133"/>
        <v>4.1366253329685687</v>
      </c>
      <c r="BJ96" s="113"/>
      <c r="BK96" s="117">
        <f t="shared" si="159"/>
        <v>0</v>
      </c>
      <c r="BL96" s="113">
        <f t="shared" si="160"/>
        <v>0</v>
      </c>
      <c r="BM96" s="113">
        <f t="shared" si="161"/>
        <v>0</v>
      </c>
      <c r="BN96" s="118">
        <f t="shared" si="134"/>
        <v>4.1366253329685687</v>
      </c>
      <c r="BO96" s="117">
        <f t="shared" si="162"/>
        <v>0</v>
      </c>
      <c r="BP96" s="113">
        <f t="shared" si="163"/>
        <v>0</v>
      </c>
      <c r="BQ96" s="113">
        <f t="shared" si="164"/>
        <v>0</v>
      </c>
      <c r="BR96" s="118">
        <f t="shared" si="135"/>
        <v>4.1366253329685687</v>
      </c>
      <c r="BS96" s="117">
        <f t="shared" si="136"/>
        <v>0</v>
      </c>
      <c r="BT96" s="113">
        <f t="shared" si="137"/>
        <v>0</v>
      </c>
      <c r="BU96" s="113">
        <f t="shared" si="138"/>
        <v>0</v>
      </c>
      <c r="BV96" s="118">
        <f t="shared" si="139"/>
        <v>4.1366253329685687</v>
      </c>
      <c r="BW96" s="117">
        <f t="shared" si="165"/>
        <v>0</v>
      </c>
      <c r="BX96" s="113">
        <f t="shared" si="166"/>
        <v>0</v>
      </c>
      <c r="BY96" s="113">
        <f t="shared" si="167"/>
        <v>0</v>
      </c>
      <c r="BZ96" s="118">
        <f t="shared" si="140"/>
        <v>4.1366253329685687</v>
      </c>
      <c r="CC96" s="114">
        <f t="shared" si="178"/>
        <v>0</v>
      </c>
      <c r="CD96" s="114">
        <f t="shared" si="168"/>
        <v>4.1366253329685687</v>
      </c>
      <c r="CE96" s="114">
        <f t="shared" si="169"/>
        <v>0</v>
      </c>
      <c r="CF96" s="114">
        <f t="shared" si="170"/>
        <v>0</v>
      </c>
      <c r="CG96" s="114"/>
      <c r="CH96" s="114">
        <v>11</v>
      </c>
      <c r="CI96" s="113">
        <v>21</v>
      </c>
      <c r="CJ96" s="113">
        <f t="shared" si="183"/>
        <v>22</v>
      </c>
      <c r="CK96" s="113">
        <f t="shared" si="183"/>
        <v>23</v>
      </c>
      <c r="CL96" s="113">
        <f t="shared" si="183"/>
        <v>24</v>
      </c>
      <c r="CZ96" s="88"/>
      <c r="DA96" s="88"/>
      <c r="DB96" s="88"/>
      <c r="DC96" s="88"/>
      <c r="DD96" s="88"/>
      <c r="DE96" s="40"/>
      <c r="DF96" s="88"/>
    </row>
    <row r="97" spans="1:110" ht="13.8" thickBot="1" x14ac:dyDescent="0.3">
      <c r="A97" s="140">
        <v>0</v>
      </c>
      <c r="B97" s="410"/>
      <c r="C97" s="410"/>
      <c r="D97" s="41">
        <v>0</v>
      </c>
      <c r="E97" s="98" t="s">
        <v>213</v>
      </c>
      <c r="F97" s="171" t="s">
        <v>546</v>
      </c>
      <c r="G97" s="137" t="s">
        <v>422</v>
      </c>
      <c r="H97" s="132">
        <v>3500</v>
      </c>
      <c r="I97" s="132">
        <v>30000</v>
      </c>
      <c r="J97" s="148">
        <v>800000</v>
      </c>
      <c r="K97" s="151">
        <f t="shared" si="179"/>
        <v>0</v>
      </c>
      <c r="L97" s="413"/>
      <c r="M97" s="139">
        <f t="shared" si="141"/>
        <v>0</v>
      </c>
      <c r="N97" s="139">
        <f t="shared" si="182"/>
        <v>0</v>
      </c>
      <c r="O97" s="133">
        <f t="shared" si="122"/>
        <v>0</v>
      </c>
      <c r="P97" s="80">
        <f t="shared" si="142"/>
        <v>0</v>
      </c>
      <c r="Q97" s="322">
        <f t="shared" si="181"/>
        <v>0</v>
      </c>
      <c r="R97" s="323">
        <f t="shared" si="184"/>
        <v>0</v>
      </c>
      <c r="S97" s="324">
        <f t="shared" si="171"/>
        <v>4.1366253329685687</v>
      </c>
      <c r="U97" s="102">
        <f t="shared" si="172"/>
        <v>0</v>
      </c>
      <c r="V97" s="77">
        <f t="shared" si="143"/>
        <v>0</v>
      </c>
      <c r="W97" s="77">
        <f t="shared" si="180"/>
        <v>0</v>
      </c>
      <c r="X97" s="75">
        <f>'Project description'!$I$6</f>
        <v>1.79</v>
      </c>
      <c r="Y97" s="75">
        <f>VLOOKUP(E97,'Project description'!$H$21:$I$24,2,0)</f>
        <v>40000</v>
      </c>
      <c r="Z97" s="74">
        <f t="shared" si="144"/>
        <v>0</v>
      </c>
      <c r="AA97" s="76">
        <f t="shared" si="173"/>
        <v>0</v>
      </c>
      <c r="AB97" s="76">
        <f t="shared" si="145"/>
        <v>0</v>
      </c>
      <c r="AC97" s="76">
        <f t="shared" si="146"/>
        <v>0</v>
      </c>
      <c r="AD97" s="66">
        <f t="shared" si="147"/>
        <v>0</v>
      </c>
      <c r="AE97" s="67" t="str">
        <f t="shared" si="123"/>
        <v>AccelReached</v>
      </c>
      <c r="AF97" s="66">
        <f t="shared" si="124"/>
        <v>0</v>
      </c>
      <c r="AG97" s="60">
        <v>0</v>
      </c>
      <c r="AH97" s="61">
        <f t="shared" si="125"/>
        <v>0</v>
      </c>
      <c r="AI97" s="62">
        <f t="shared" si="126"/>
        <v>0</v>
      </c>
      <c r="AJ97" s="61">
        <f t="shared" si="127"/>
        <v>0</v>
      </c>
      <c r="AK97" s="61">
        <f t="shared" si="174"/>
        <v>0</v>
      </c>
      <c r="AL97" s="69" t="str">
        <f t="shared" si="148"/>
        <v>AccelLimited</v>
      </c>
      <c r="AM97" s="61">
        <f t="shared" si="149"/>
        <v>0</v>
      </c>
      <c r="AN97" s="71">
        <f t="shared" si="150"/>
        <v>0</v>
      </c>
      <c r="AO97" s="64">
        <f t="shared" si="151"/>
        <v>0</v>
      </c>
      <c r="AP97" s="72">
        <f t="shared" si="152"/>
        <v>0</v>
      </c>
      <c r="AQ97" s="79">
        <f t="shared" si="153"/>
        <v>0</v>
      </c>
      <c r="AR97" s="76">
        <f t="shared" si="154"/>
        <v>0</v>
      </c>
      <c r="AT97" s="115">
        <v>0</v>
      </c>
      <c r="AW97" s="118">
        <f t="shared" si="175"/>
        <v>4.1366253329685687</v>
      </c>
      <c r="AX97" s="117">
        <f t="shared" si="176"/>
        <v>0</v>
      </c>
      <c r="AY97" s="113">
        <f t="shared" si="177"/>
        <v>0</v>
      </c>
      <c r="AZ97" s="113">
        <f t="shared" si="155"/>
        <v>0</v>
      </c>
      <c r="BA97" s="118">
        <f t="shared" si="128"/>
        <v>4.1366253329685687</v>
      </c>
      <c r="BB97" s="114">
        <f t="shared" si="129"/>
        <v>0</v>
      </c>
      <c r="BC97" s="113">
        <f t="shared" si="130"/>
        <v>0</v>
      </c>
      <c r="BD97" s="113">
        <f t="shared" si="131"/>
        <v>0</v>
      </c>
      <c r="BE97" s="118">
        <f t="shared" si="132"/>
        <v>4.1366253329685687</v>
      </c>
      <c r="BF97" s="117">
        <f t="shared" si="156"/>
        <v>0</v>
      </c>
      <c r="BG97" s="113">
        <f t="shared" si="157"/>
        <v>0</v>
      </c>
      <c r="BH97" s="113">
        <f t="shared" si="158"/>
        <v>0</v>
      </c>
      <c r="BI97" s="118">
        <f t="shared" si="133"/>
        <v>4.1366253329685687</v>
      </c>
      <c r="BJ97" s="113"/>
      <c r="BK97" s="117">
        <f t="shared" si="159"/>
        <v>0</v>
      </c>
      <c r="BL97" s="113">
        <f t="shared" si="160"/>
        <v>0</v>
      </c>
      <c r="BM97" s="113">
        <f t="shared" si="161"/>
        <v>0</v>
      </c>
      <c r="BN97" s="118">
        <f t="shared" si="134"/>
        <v>4.1366253329685687</v>
      </c>
      <c r="BO97" s="117">
        <f t="shared" si="162"/>
        <v>0</v>
      </c>
      <c r="BP97" s="113">
        <f t="shared" si="163"/>
        <v>0</v>
      </c>
      <c r="BQ97" s="113">
        <f t="shared" si="164"/>
        <v>0</v>
      </c>
      <c r="BR97" s="118">
        <f t="shared" si="135"/>
        <v>4.1366253329685687</v>
      </c>
      <c r="BS97" s="117">
        <f t="shared" si="136"/>
        <v>0</v>
      </c>
      <c r="BT97" s="113">
        <f t="shared" si="137"/>
        <v>0</v>
      </c>
      <c r="BU97" s="113">
        <f t="shared" si="138"/>
        <v>0</v>
      </c>
      <c r="BV97" s="118">
        <f t="shared" si="139"/>
        <v>4.1366253329685687</v>
      </c>
      <c r="BW97" s="117">
        <f t="shared" si="165"/>
        <v>0</v>
      </c>
      <c r="BX97" s="113">
        <f t="shared" si="166"/>
        <v>0</v>
      </c>
      <c r="BY97" s="113">
        <f t="shared" si="167"/>
        <v>0</v>
      </c>
      <c r="BZ97" s="118">
        <f t="shared" si="140"/>
        <v>4.1366253329685687</v>
      </c>
      <c r="CC97" s="114">
        <f t="shared" si="178"/>
        <v>0</v>
      </c>
      <c r="CD97" s="114">
        <f t="shared" si="168"/>
        <v>4.1366253329685687</v>
      </c>
      <c r="CE97" s="114">
        <f t="shared" si="169"/>
        <v>0</v>
      </c>
      <c r="CF97" s="114">
        <f t="shared" si="170"/>
        <v>0</v>
      </c>
      <c r="CG97" s="114"/>
      <c r="CH97" s="114">
        <v>11</v>
      </c>
      <c r="CI97" s="113">
        <v>25</v>
      </c>
      <c r="CJ97" s="113">
        <f t="shared" si="183"/>
        <v>26</v>
      </c>
      <c r="CK97" s="113">
        <f t="shared" si="183"/>
        <v>27</v>
      </c>
      <c r="CL97" s="113">
        <f t="shared" si="183"/>
        <v>28</v>
      </c>
      <c r="CZ97" s="88"/>
      <c r="DA97" s="88"/>
      <c r="DB97" s="88"/>
      <c r="DC97" s="88"/>
      <c r="DD97" s="88"/>
      <c r="DE97" s="40"/>
      <c r="DF97" s="88"/>
    </row>
    <row r="98" spans="1:110" ht="13.8" thickBot="1" x14ac:dyDescent="0.3">
      <c r="A98" s="315">
        <v>0</v>
      </c>
      <c r="B98" s="411"/>
      <c r="C98" s="411"/>
      <c r="D98" s="307">
        <v>0</v>
      </c>
      <c r="E98" s="309" t="s">
        <v>213</v>
      </c>
      <c r="F98" s="308" t="s">
        <v>546</v>
      </c>
      <c r="G98" s="310" t="s">
        <v>422</v>
      </c>
      <c r="H98" s="311">
        <v>3500</v>
      </c>
      <c r="I98" s="311">
        <v>30000</v>
      </c>
      <c r="J98" s="312">
        <v>800000</v>
      </c>
      <c r="K98" s="313">
        <f t="shared" si="179"/>
        <v>0</v>
      </c>
      <c r="L98" s="414"/>
      <c r="M98" s="314">
        <f t="shared" si="141"/>
        <v>0</v>
      </c>
      <c r="N98" s="139">
        <f t="shared" si="182"/>
        <v>0</v>
      </c>
      <c r="O98" s="133">
        <f t="shared" si="122"/>
        <v>0</v>
      </c>
      <c r="P98" s="80">
        <f t="shared" si="142"/>
        <v>0</v>
      </c>
      <c r="Q98" s="319">
        <f t="shared" si="181"/>
        <v>0</v>
      </c>
      <c r="R98" s="320">
        <f t="shared" si="184"/>
        <v>0</v>
      </c>
      <c r="S98" s="321">
        <f t="shared" si="171"/>
        <v>4.1366253329685687</v>
      </c>
      <c r="U98" s="102">
        <f t="shared" si="172"/>
        <v>0</v>
      </c>
      <c r="V98" s="77">
        <f t="shared" si="143"/>
        <v>0</v>
      </c>
      <c r="W98" s="77">
        <f t="shared" si="180"/>
        <v>0</v>
      </c>
      <c r="X98" s="75">
        <f>'Project description'!$I$6</f>
        <v>1.79</v>
      </c>
      <c r="Y98" s="75">
        <f>VLOOKUP(E98,'Project description'!$H$21:$I$24,2,0)</f>
        <v>40000</v>
      </c>
      <c r="Z98" s="74">
        <f t="shared" si="144"/>
        <v>0</v>
      </c>
      <c r="AA98" s="76">
        <f t="shared" si="173"/>
        <v>0</v>
      </c>
      <c r="AB98" s="76">
        <f t="shared" si="145"/>
        <v>0</v>
      </c>
      <c r="AC98" s="76">
        <f t="shared" si="146"/>
        <v>0</v>
      </c>
      <c r="AD98" s="66">
        <f t="shared" si="147"/>
        <v>0</v>
      </c>
      <c r="AE98" s="67" t="str">
        <f t="shared" si="123"/>
        <v>AccelReached</v>
      </c>
      <c r="AF98" s="66">
        <f t="shared" si="124"/>
        <v>0</v>
      </c>
      <c r="AG98" s="60">
        <v>0</v>
      </c>
      <c r="AH98" s="61">
        <f t="shared" si="125"/>
        <v>0</v>
      </c>
      <c r="AI98" s="62">
        <f t="shared" si="126"/>
        <v>0</v>
      </c>
      <c r="AJ98" s="61">
        <f t="shared" si="127"/>
        <v>0</v>
      </c>
      <c r="AK98" s="61">
        <f t="shared" si="174"/>
        <v>0</v>
      </c>
      <c r="AL98" s="69" t="str">
        <f t="shared" si="148"/>
        <v>AccelLimited</v>
      </c>
      <c r="AM98" s="61">
        <f t="shared" si="149"/>
        <v>0</v>
      </c>
      <c r="AN98" s="71">
        <f t="shared" si="150"/>
        <v>0</v>
      </c>
      <c r="AO98" s="64">
        <f t="shared" si="151"/>
        <v>0</v>
      </c>
      <c r="AP98" s="72">
        <f t="shared" si="152"/>
        <v>0</v>
      </c>
      <c r="AQ98" s="79">
        <f t="shared" si="153"/>
        <v>0</v>
      </c>
      <c r="AR98" s="76">
        <f t="shared" si="154"/>
        <v>0</v>
      </c>
      <c r="AT98" s="115">
        <v>0</v>
      </c>
      <c r="AW98" s="118">
        <f t="shared" si="175"/>
        <v>4.1366253329685687</v>
      </c>
      <c r="AX98" s="117">
        <f t="shared" si="176"/>
        <v>0</v>
      </c>
      <c r="AY98" s="113">
        <f t="shared" si="177"/>
        <v>0</v>
      </c>
      <c r="AZ98" s="113">
        <f t="shared" si="155"/>
        <v>0</v>
      </c>
      <c r="BA98" s="118">
        <f t="shared" si="128"/>
        <v>4.1366253329685687</v>
      </c>
      <c r="BB98" s="114">
        <f t="shared" si="129"/>
        <v>0</v>
      </c>
      <c r="BC98" s="113">
        <f t="shared" si="130"/>
        <v>0</v>
      </c>
      <c r="BD98" s="113">
        <f t="shared" si="131"/>
        <v>0</v>
      </c>
      <c r="BE98" s="118">
        <f t="shared" si="132"/>
        <v>4.1366253329685687</v>
      </c>
      <c r="BF98" s="117">
        <f t="shared" si="156"/>
        <v>0</v>
      </c>
      <c r="BG98" s="113">
        <f t="shared" si="157"/>
        <v>0</v>
      </c>
      <c r="BH98" s="113">
        <f t="shared" si="158"/>
        <v>0</v>
      </c>
      <c r="BI98" s="118">
        <f t="shared" si="133"/>
        <v>4.1366253329685687</v>
      </c>
      <c r="BJ98" s="113"/>
      <c r="BK98" s="117">
        <f t="shared" si="159"/>
        <v>0</v>
      </c>
      <c r="BL98" s="113">
        <f t="shared" si="160"/>
        <v>0</v>
      </c>
      <c r="BM98" s="113">
        <f t="shared" si="161"/>
        <v>0</v>
      </c>
      <c r="BN98" s="118">
        <f t="shared" si="134"/>
        <v>4.1366253329685687</v>
      </c>
      <c r="BO98" s="117">
        <f t="shared" si="162"/>
        <v>0</v>
      </c>
      <c r="BP98" s="113">
        <f t="shared" si="163"/>
        <v>0</v>
      </c>
      <c r="BQ98" s="113">
        <f t="shared" si="164"/>
        <v>0</v>
      </c>
      <c r="BR98" s="118">
        <f t="shared" si="135"/>
        <v>4.1366253329685687</v>
      </c>
      <c r="BS98" s="117">
        <f t="shared" si="136"/>
        <v>0</v>
      </c>
      <c r="BT98" s="113">
        <f t="shared" si="137"/>
        <v>0</v>
      </c>
      <c r="BU98" s="113">
        <f t="shared" si="138"/>
        <v>0</v>
      </c>
      <c r="BV98" s="118">
        <f t="shared" si="139"/>
        <v>4.1366253329685687</v>
      </c>
      <c r="BW98" s="117">
        <f t="shared" si="165"/>
        <v>0</v>
      </c>
      <c r="BX98" s="113">
        <f t="shared" si="166"/>
        <v>0</v>
      </c>
      <c r="BY98" s="113">
        <f t="shared" si="167"/>
        <v>0</v>
      </c>
      <c r="BZ98" s="118">
        <f t="shared" si="140"/>
        <v>4.1366253329685687</v>
      </c>
      <c r="CC98" s="114">
        <f t="shared" si="178"/>
        <v>0</v>
      </c>
      <c r="CD98" s="114">
        <f t="shared" si="168"/>
        <v>4.1366253329685687</v>
      </c>
      <c r="CE98" s="114">
        <f t="shared" si="169"/>
        <v>0</v>
      </c>
      <c r="CF98" s="114">
        <f t="shared" si="170"/>
        <v>0</v>
      </c>
      <c r="CG98" s="114"/>
      <c r="CH98" s="114">
        <v>11</v>
      </c>
      <c r="CI98" s="113">
        <v>29</v>
      </c>
      <c r="CJ98" s="113">
        <f t="shared" si="183"/>
        <v>30</v>
      </c>
      <c r="CK98" s="113">
        <f t="shared" si="183"/>
        <v>31</v>
      </c>
      <c r="CL98" s="113">
        <f t="shared" si="183"/>
        <v>32</v>
      </c>
      <c r="CZ98" s="88"/>
      <c r="DA98" s="88"/>
      <c r="DB98" s="88"/>
      <c r="DC98" s="88"/>
      <c r="DD98" s="88"/>
      <c r="DE98" s="40"/>
      <c r="DF98" s="88"/>
    </row>
    <row r="99" spans="1:110" ht="13.8" thickBot="1" x14ac:dyDescent="0.3">
      <c r="A99" s="140">
        <v>0</v>
      </c>
      <c r="B99" s="410"/>
      <c r="C99" s="410"/>
      <c r="D99" s="41">
        <v>0</v>
      </c>
      <c r="E99" s="98" t="s">
        <v>213</v>
      </c>
      <c r="F99" s="171" t="s">
        <v>546</v>
      </c>
      <c r="G99" s="137" t="s">
        <v>422</v>
      </c>
      <c r="H99" s="132">
        <v>3500</v>
      </c>
      <c r="I99" s="132">
        <v>30000</v>
      </c>
      <c r="J99" s="148">
        <v>800000</v>
      </c>
      <c r="K99" s="151">
        <f t="shared" si="179"/>
        <v>0</v>
      </c>
      <c r="L99" s="413"/>
      <c r="M99" s="139">
        <f t="shared" si="141"/>
        <v>0</v>
      </c>
      <c r="N99" s="139">
        <f t="shared" si="182"/>
        <v>0</v>
      </c>
      <c r="O99" s="133">
        <f t="shared" si="122"/>
        <v>0</v>
      </c>
      <c r="P99" s="80">
        <f t="shared" si="142"/>
        <v>0</v>
      </c>
      <c r="Q99" s="322">
        <f t="shared" si="181"/>
        <v>0</v>
      </c>
      <c r="R99" s="323">
        <f t="shared" si="184"/>
        <v>0</v>
      </c>
      <c r="S99" s="324">
        <f t="shared" si="171"/>
        <v>4.1366253329685687</v>
      </c>
      <c r="U99" s="102">
        <f t="shared" si="172"/>
        <v>0</v>
      </c>
      <c r="V99" s="77">
        <f t="shared" si="143"/>
        <v>0</v>
      </c>
      <c r="W99" s="77">
        <f t="shared" si="180"/>
        <v>0</v>
      </c>
      <c r="X99" s="75">
        <f>'Project description'!$I$6</f>
        <v>1.79</v>
      </c>
      <c r="Y99" s="75">
        <f>VLOOKUP(E99,'Project description'!$H$21:$I$24,2,0)</f>
        <v>40000</v>
      </c>
      <c r="Z99" s="74">
        <f t="shared" si="144"/>
        <v>0</v>
      </c>
      <c r="AA99" s="76">
        <f t="shared" si="173"/>
        <v>0</v>
      </c>
      <c r="AB99" s="76">
        <f t="shared" si="145"/>
        <v>0</v>
      </c>
      <c r="AC99" s="76">
        <f t="shared" si="146"/>
        <v>0</v>
      </c>
      <c r="AD99" s="66">
        <f t="shared" si="147"/>
        <v>0</v>
      </c>
      <c r="AE99" s="67" t="str">
        <f t="shared" si="123"/>
        <v>AccelReached</v>
      </c>
      <c r="AF99" s="66">
        <f t="shared" si="124"/>
        <v>0</v>
      </c>
      <c r="AG99" s="60">
        <v>0</v>
      </c>
      <c r="AH99" s="61">
        <f t="shared" si="125"/>
        <v>0</v>
      </c>
      <c r="AI99" s="62">
        <f t="shared" si="126"/>
        <v>0</v>
      </c>
      <c r="AJ99" s="61">
        <f t="shared" si="127"/>
        <v>0</v>
      </c>
      <c r="AK99" s="61">
        <f t="shared" si="174"/>
        <v>0</v>
      </c>
      <c r="AL99" s="69" t="str">
        <f t="shared" si="148"/>
        <v>AccelLimited</v>
      </c>
      <c r="AM99" s="61">
        <f t="shared" si="149"/>
        <v>0</v>
      </c>
      <c r="AN99" s="71">
        <f t="shared" si="150"/>
        <v>0</v>
      </c>
      <c r="AO99" s="64">
        <f t="shared" si="151"/>
        <v>0</v>
      </c>
      <c r="AP99" s="72">
        <f t="shared" si="152"/>
        <v>0</v>
      </c>
      <c r="AQ99" s="79">
        <f t="shared" si="153"/>
        <v>0</v>
      </c>
      <c r="AR99" s="76">
        <f t="shared" si="154"/>
        <v>0</v>
      </c>
      <c r="AT99" s="115">
        <v>0</v>
      </c>
      <c r="AW99" s="118">
        <f t="shared" si="175"/>
        <v>4.1366253329685687</v>
      </c>
      <c r="AX99" s="117">
        <f t="shared" si="176"/>
        <v>0</v>
      </c>
      <c r="AY99" s="113">
        <f t="shared" si="177"/>
        <v>0</v>
      </c>
      <c r="AZ99" s="113">
        <f t="shared" si="155"/>
        <v>0</v>
      </c>
      <c r="BA99" s="118">
        <f t="shared" si="128"/>
        <v>4.1366253329685687</v>
      </c>
      <c r="BB99" s="114">
        <f t="shared" si="129"/>
        <v>0</v>
      </c>
      <c r="BC99" s="113">
        <f t="shared" si="130"/>
        <v>0</v>
      </c>
      <c r="BD99" s="113">
        <f t="shared" si="131"/>
        <v>0</v>
      </c>
      <c r="BE99" s="118">
        <f t="shared" si="132"/>
        <v>4.1366253329685687</v>
      </c>
      <c r="BF99" s="117">
        <f t="shared" si="156"/>
        <v>0</v>
      </c>
      <c r="BG99" s="113">
        <f t="shared" si="157"/>
        <v>0</v>
      </c>
      <c r="BH99" s="113">
        <f t="shared" si="158"/>
        <v>0</v>
      </c>
      <c r="BI99" s="118">
        <f t="shared" si="133"/>
        <v>4.1366253329685687</v>
      </c>
      <c r="BJ99" s="113"/>
      <c r="BK99" s="117">
        <f t="shared" si="159"/>
        <v>0</v>
      </c>
      <c r="BL99" s="113">
        <f t="shared" si="160"/>
        <v>0</v>
      </c>
      <c r="BM99" s="113">
        <f t="shared" si="161"/>
        <v>0</v>
      </c>
      <c r="BN99" s="118">
        <f t="shared" si="134"/>
        <v>4.1366253329685687</v>
      </c>
      <c r="BO99" s="117">
        <f t="shared" si="162"/>
        <v>0</v>
      </c>
      <c r="BP99" s="113">
        <f t="shared" si="163"/>
        <v>0</v>
      </c>
      <c r="BQ99" s="113">
        <f t="shared" si="164"/>
        <v>0</v>
      </c>
      <c r="BR99" s="118">
        <f t="shared" si="135"/>
        <v>4.1366253329685687</v>
      </c>
      <c r="BS99" s="117">
        <f t="shared" si="136"/>
        <v>0</v>
      </c>
      <c r="BT99" s="113">
        <f t="shared" si="137"/>
        <v>0</v>
      </c>
      <c r="BU99" s="113">
        <f t="shared" si="138"/>
        <v>0</v>
      </c>
      <c r="BV99" s="118">
        <f t="shared" si="139"/>
        <v>4.1366253329685687</v>
      </c>
      <c r="BW99" s="117">
        <f t="shared" si="165"/>
        <v>0</v>
      </c>
      <c r="BX99" s="113">
        <f t="shared" si="166"/>
        <v>0</v>
      </c>
      <c r="BY99" s="113">
        <f t="shared" si="167"/>
        <v>0</v>
      </c>
      <c r="BZ99" s="118">
        <f t="shared" si="140"/>
        <v>4.1366253329685687</v>
      </c>
      <c r="CC99" s="114">
        <f t="shared" si="178"/>
        <v>4.1366253329685687</v>
      </c>
      <c r="CD99" s="114">
        <f t="shared" si="168"/>
        <v>0</v>
      </c>
      <c r="CE99" s="114">
        <f t="shared" si="169"/>
        <v>0</v>
      </c>
      <c r="CF99" s="114">
        <f t="shared" si="170"/>
        <v>0</v>
      </c>
      <c r="CG99" s="114"/>
      <c r="CH99" s="114">
        <v>12</v>
      </c>
      <c r="CI99" s="113">
        <v>1</v>
      </c>
      <c r="CJ99" s="113">
        <f t="shared" si="183"/>
        <v>2</v>
      </c>
      <c r="CK99" s="113">
        <f t="shared" si="183"/>
        <v>3</v>
      </c>
      <c r="CL99" s="113">
        <f t="shared" si="183"/>
        <v>4</v>
      </c>
      <c r="CZ99" s="88"/>
      <c r="DA99" s="88"/>
      <c r="DB99" s="88"/>
      <c r="DC99" s="88"/>
      <c r="DD99" s="88"/>
      <c r="DE99" s="40"/>
      <c r="DF99" s="88"/>
    </row>
    <row r="100" spans="1:110" ht="13.8" thickBot="1" x14ac:dyDescent="0.3">
      <c r="A100" s="315">
        <v>0</v>
      </c>
      <c r="B100" s="411"/>
      <c r="C100" s="411"/>
      <c r="D100" s="307">
        <v>0</v>
      </c>
      <c r="E100" s="309" t="s">
        <v>213</v>
      </c>
      <c r="F100" s="308" t="s">
        <v>546</v>
      </c>
      <c r="G100" s="310" t="s">
        <v>422</v>
      </c>
      <c r="H100" s="311">
        <v>3500</v>
      </c>
      <c r="I100" s="311">
        <v>30000</v>
      </c>
      <c r="J100" s="312">
        <v>800000</v>
      </c>
      <c r="K100" s="313">
        <f t="shared" si="179"/>
        <v>0</v>
      </c>
      <c r="L100" s="414"/>
      <c r="M100" s="314">
        <f t="shared" si="141"/>
        <v>0</v>
      </c>
      <c r="N100" s="139">
        <f t="shared" si="182"/>
        <v>0</v>
      </c>
      <c r="O100" s="133">
        <f t="shared" si="122"/>
        <v>0</v>
      </c>
      <c r="P100" s="80">
        <f t="shared" si="142"/>
        <v>0</v>
      </c>
      <c r="Q100" s="319">
        <f t="shared" si="181"/>
        <v>0</v>
      </c>
      <c r="R100" s="320">
        <f t="shared" si="184"/>
        <v>0</v>
      </c>
      <c r="S100" s="321">
        <f t="shared" si="171"/>
        <v>4.1366253329685687</v>
      </c>
      <c r="U100" s="102">
        <f t="shared" si="172"/>
        <v>0</v>
      </c>
      <c r="V100" s="77">
        <f t="shared" si="143"/>
        <v>0</v>
      </c>
      <c r="W100" s="77">
        <f t="shared" si="180"/>
        <v>0</v>
      </c>
      <c r="X100" s="75">
        <f>'Project description'!$I$6</f>
        <v>1.79</v>
      </c>
      <c r="Y100" s="75">
        <f>VLOOKUP(E100,'Project description'!$H$21:$I$24,2,0)</f>
        <v>40000</v>
      </c>
      <c r="Z100" s="74">
        <f t="shared" si="144"/>
        <v>0</v>
      </c>
      <c r="AA100" s="76">
        <f t="shared" si="173"/>
        <v>0</v>
      </c>
      <c r="AB100" s="76">
        <f t="shared" si="145"/>
        <v>0</v>
      </c>
      <c r="AC100" s="76">
        <f t="shared" si="146"/>
        <v>0</v>
      </c>
      <c r="AD100" s="66">
        <f t="shared" si="147"/>
        <v>0</v>
      </c>
      <c r="AE100" s="67" t="str">
        <f t="shared" si="123"/>
        <v>AccelReached</v>
      </c>
      <c r="AF100" s="66">
        <f t="shared" si="124"/>
        <v>0</v>
      </c>
      <c r="AG100" s="60">
        <v>0</v>
      </c>
      <c r="AH100" s="61">
        <f t="shared" si="125"/>
        <v>0</v>
      </c>
      <c r="AI100" s="62">
        <f t="shared" si="126"/>
        <v>0</v>
      </c>
      <c r="AJ100" s="61">
        <f t="shared" si="127"/>
        <v>0</v>
      </c>
      <c r="AK100" s="61">
        <f t="shared" si="174"/>
        <v>0</v>
      </c>
      <c r="AL100" s="69" t="str">
        <f t="shared" si="148"/>
        <v>AccelLimited</v>
      </c>
      <c r="AM100" s="61">
        <f t="shared" si="149"/>
        <v>0</v>
      </c>
      <c r="AN100" s="71">
        <f t="shared" si="150"/>
        <v>0</v>
      </c>
      <c r="AO100" s="64">
        <f t="shared" si="151"/>
        <v>0</v>
      </c>
      <c r="AP100" s="72">
        <f t="shared" si="152"/>
        <v>0</v>
      </c>
      <c r="AQ100" s="79">
        <f t="shared" si="153"/>
        <v>0</v>
      </c>
      <c r="AR100" s="76">
        <f t="shared" si="154"/>
        <v>0</v>
      </c>
      <c r="AT100" s="115">
        <v>0</v>
      </c>
      <c r="AW100" s="118">
        <f t="shared" si="175"/>
        <v>4.1366253329685687</v>
      </c>
      <c r="AX100" s="117">
        <f t="shared" si="176"/>
        <v>0</v>
      </c>
      <c r="AY100" s="113">
        <f t="shared" si="177"/>
        <v>0</v>
      </c>
      <c r="AZ100" s="113">
        <f t="shared" si="155"/>
        <v>0</v>
      </c>
      <c r="BA100" s="118">
        <f t="shared" si="128"/>
        <v>4.1366253329685687</v>
      </c>
      <c r="BB100" s="114">
        <f t="shared" si="129"/>
        <v>0</v>
      </c>
      <c r="BC100" s="113">
        <f t="shared" si="130"/>
        <v>0</v>
      </c>
      <c r="BD100" s="113">
        <f t="shared" si="131"/>
        <v>0</v>
      </c>
      <c r="BE100" s="118">
        <f t="shared" si="132"/>
        <v>4.1366253329685687</v>
      </c>
      <c r="BF100" s="117">
        <f t="shared" si="156"/>
        <v>0</v>
      </c>
      <c r="BG100" s="113">
        <f t="shared" si="157"/>
        <v>0</v>
      </c>
      <c r="BH100" s="113">
        <f t="shared" si="158"/>
        <v>0</v>
      </c>
      <c r="BI100" s="118">
        <f t="shared" si="133"/>
        <v>4.1366253329685687</v>
      </c>
      <c r="BJ100" s="113"/>
      <c r="BK100" s="117">
        <f t="shared" si="159"/>
        <v>0</v>
      </c>
      <c r="BL100" s="113">
        <f t="shared" si="160"/>
        <v>0</v>
      </c>
      <c r="BM100" s="113">
        <f t="shared" si="161"/>
        <v>0</v>
      </c>
      <c r="BN100" s="118">
        <f t="shared" si="134"/>
        <v>4.1366253329685687</v>
      </c>
      <c r="BO100" s="117">
        <f t="shared" si="162"/>
        <v>0</v>
      </c>
      <c r="BP100" s="113">
        <f t="shared" si="163"/>
        <v>0</v>
      </c>
      <c r="BQ100" s="113">
        <f t="shared" si="164"/>
        <v>0</v>
      </c>
      <c r="BR100" s="118">
        <f t="shared" si="135"/>
        <v>4.1366253329685687</v>
      </c>
      <c r="BS100" s="117">
        <f t="shared" si="136"/>
        <v>0</v>
      </c>
      <c r="BT100" s="113">
        <f t="shared" si="137"/>
        <v>0</v>
      </c>
      <c r="BU100" s="113">
        <f t="shared" si="138"/>
        <v>0</v>
      </c>
      <c r="BV100" s="118">
        <f t="shared" si="139"/>
        <v>4.1366253329685687</v>
      </c>
      <c r="BW100" s="117">
        <f t="shared" si="165"/>
        <v>0</v>
      </c>
      <c r="BX100" s="113">
        <f t="shared" si="166"/>
        <v>0</v>
      </c>
      <c r="BY100" s="113">
        <f t="shared" si="167"/>
        <v>0</v>
      </c>
      <c r="BZ100" s="118">
        <f t="shared" si="140"/>
        <v>4.1366253329685687</v>
      </c>
      <c r="CC100" s="114">
        <f t="shared" si="178"/>
        <v>4.1366253329685687</v>
      </c>
      <c r="CD100" s="114">
        <f t="shared" si="168"/>
        <v>0</v>
      </c>
      <c r="CE100" s="114">
        <f t="shared" si="169"/>
        <v>0</v>
      </c>
      <c r="CF100" s="114">
        <f t="shared" si="170"/>
        <v>0</v>
      </c>
      <c r="CG100" s="114"/>
      <c r="CH100" s="114">
        <v>12</v>
      </c>
      <c r="CI100" s="113">
        <v>5</v>
      </c>
      <c r="CJ100" s="113">
        <f t="shared" si="183"/>
        <v>6</v>
      </c>
      <c r="CK100" s="113">
        <f t="shared" si="183"/>
        <v>7</v>
      </c>
      <c r="CL100" s="113">
        <f t="shared" si="183"/>
        <v>8</v>
      </c>
      <c r="CZ100" s="88"/>
      <c r="DA100" s="88"/>
      <c r="DB100" s="88"/>
      <c r="DC100" s="88"/>
      <c r="DD100" s="88"/>
      <c r="DE100" s="40"/>
      <c r="DF100" s="88"/>
    </row>
    <row r="101" spans="1:110" ht="13.8" thickBot="1" x14ac:dyDescent="0.3">
      <c r="A101" s="140">
        <v>0</v>
      </c>
      <c r="B101" s="410"/>
      <c r="C101" s="410"/>
      <c r="D101" s="41">
        <v>0</v>
      </c>
      <c r="E101" s="98" t="s">
        <v>213</v>
      </c>
      <c r="F101" s="171" t="s">
        <v>546</v>
      </c>
      <c r="G101" s="137" t="s">
        <v>422</v>
      </c>
      <c r="H101" s="132">
        <v>3500</v>
      </c>
      <c r="I101" s="132">
        <v>30000</v>
      </c>
      <c r="J101" s="148">
        <v>800000</v>
      </c>
      <c r="K101" s="151">
        <f t="shared" si="179"/>
        <v>0</v>
      </c>
      <c r="L101" s="413"/>
      <c r="M101" s="139">
        <f t="shared" si="141"/>
        <v>0</v>
      </c>
      <c r="N101" s="139">
        <f t="shared" si="182"/>
        <v>0</v>
      </c>
      <c r="O101" s="133">
        <f t="shared" si="122"/>
        <v>0</v>
      </c>
      <c r="P101" s="80">
        <f t="shared" si="142"/>
        <v>0</v>
      </c>
      <c r="Q101" s="322">
        <f t="shared" si="181"/>
        <v>0</v>
      </c>
      <c r="R101" s="323">
        <f t="shared" si="184"/>
        <v>0</v>
      </c>
      <c r="S101" s="324">
        <f t="shared" si="171"/>
        <v>4.1366253329685687</v>
      </c>
      <c r="U101" s="102">
        <f t="shared" si="172"/>
        <v>0</v>
      </c>
      <c r="V101" s="77">
        <f t="shared" si="143"/>
        <v>0</v>
      </c>
      <c r="W101" s="77">
        <f t="shared" si="180"/>
        <v>0</v>
      </c>
      <c r="X101" s="75">
        <f>'Project description'!$I$6</f>
        <v>1.79</v>
      </c>
      <c r="Y101" s="75">
        <f>VLOOKUP(E101,'Project description'!$H$21:$I$24,2,0)</f>
        <v>40000</v>
      </c>
      <c r="Z101" s="74">
        <f t="shared" si="144"/>
        <v>0</v>
      </c>
      <c r="AA101" s="76">
        <f t="shared" si="173"/>
        <v>0</v>
      </c>
      <c r="AB101" s="76">
        <f t="shared" si="145"/>
        <v>0</v>
      </c>
      <c r="AC101" s="76">
        <f t="shared" si="146"/>
        <v>0</v>
      </c>
      <c r="AD101" s="66">
        <f t="shared" si="147"/>
        <v>0</v>
      </c>
      <c r="AE101" s="67" t="str">
        <f t="shared" si="123"/>
        <v>AccelReached</v>
      </c>
      <c r="AF101" s="66">
        <f t="shared" si="124"/>
        <v>0</v>
      </c>
      <c r="AG101" s="60">
        <v>0</v>
      </c>
      <c r="AH101" s="61">
        <f t="shared" si="125"/>
        <v>0</v>
      </c>
      <c r="AI101" s="62">
        <f t="shared" si="126"/>
        <v>0</v>
      </c>
      <c r="AJ101" s="61">
        <f t="shared" si="127"/>
        <v>0</v>
      </c>
      <c r="AK101" s="61">
        <f t="shared" si="174"/>
        <v>0</v>
      </c>
      <c r="AL101" s="69" t="str">
        <f t="shared" si="148"/>
        <v>AccelLimited</v>
      </c>
      <c r="AM101" s="61">
        <f t="shared" si="149"/>
        <v>0</v>
      </c>
      <c r="AN101" s="71">
        <f t="shared" si="150"/>
        <v>0</v>
      </c>
      <c r="AO101" s="64">
        <f t="shared" si="151"/>
        <v>0</v>
      </c>
      <c r="AP101" s="72">
        <f t="shared" si="152"/>
        <v>0</v>
      </c>
      <c r="AQ101" s="79">
        <f t="shared" si="153"/>
        <v>0</v>
      </c>
      <c r="AR101" s="76">
        <f t="shared" si="154"/>
        <v>0</v>
      </c>
      <c r="AT101" s="115">
        <v>0</v>
      </c>
      <c r="AW101" s="118">
        <f t="shared" si="175"/>
        <v>4.1366253329685687</v>
      </c>
      <c r="AX101" s="117">
        <f t="shared" si="176"/>
        <v>0</v>
      </c>
      <c r="AY101" s="113">
        <f t="shared" si="177"/>
        <v>0</v>
      </c>
      <c r="AZ101" s="113">
        <f t="shared" si="155"/>
        <v>0</v>
      </c>
      <c r="BA101" s="118">
        <f t="shared" si="128"/>
        <v>4.1366253329685687</v>
      </c>
      <c r="BB101" s="114">
        <f t="shared" si="129"/>
        <v>0</v>
      </c>
      <c r="BC101" s="113">
        <f t="shared" si="130"/>
        <v>0</v>
      </c>
      <c r="BD101" s="113">
        <f t="shared" si="131"/>
        <v>0</v>
      </c>
      <c r="BE101" s="118">
        <f t="shared" si="132"/>
        <v>4.1366253329685687</v>
      </c>
      <c r="BF101" s="117">
        <f t="shared" si="156"/>
        <v>0</v>
      </c>
      <c r="BG101" s="113">
        <f t="shared" si="157"/>
        <v>0</v>
      </c>
      <c r="BH101" s="113">
        <f t="shared" si="158"/>
        <v>0</v>
      </c>
      <c r="BI101" s="118">
        <f t="shared" si="133"/>
        <v>4.1366253329685687</v>
      </c>
      <c r="BJ101" s="113"/>
      <c r="BK101" s="117">
        <f t="shared" si="159"/>
        <v>0</v>
      </c>
      <c r="BL101" s="113">
        <f t="shared" si="160"/>
        <v>0</v>
      </c>
      <c r="BM101" s="113">
        <f t="shared" si="161"/>
        <v>0</v>
      </c>
      <c r="BN101" s="118">
        <f t="shared" si="134"/>
        <v>4.1366253329685687</v>
      </c>
      <c r="BO101" s="117">
        <f t="shared" si="162"/>
        <v>0</v>
      </c>
      <c r="BP101" s="113">
        <f t="shared" si="163"/>
        <v>0</v>
      </c>
      <c r="BQ101" s="113">
        <f t="shared" si="164"/>
        <v>0</v>
      </c>
      <c r="BR101" s="118">
        <f t="shared" si="135"/>
        <v>4.1366253329685687</v>
      </c>
      <c r="BS101" s="117">
        <f t="shared" si="136"/>
        <v>0</v>
      </c>
      <c r="BT101" s="113">
        <f t="shared" si="137"/>
        <v>0</v>
      </c>
      <c r="BU101" s="113">
        <f t="shared" si="138"/>
        <v>0</v>
      </c>
      <c r="BV101" s="118">
        <f t="shared" si="139"/>
        <v>4.1366253329685687</v>
      </c>
      <c r="BW101" s="117">
        <f t="shared" si="165"/>
        <v>0</v>
      </c>
      <c r="BX101" s="113">
        <f t="shared" si="166"/>
        <v>0</v>
      </c>
      <c r="BY101" s="113">
        <f t="shared" si="167"/>
        <v>0</v>
      </c>
      <c r="BZ101" s="118">
        <f t="shared" si="140"/>
        <v>4.1366253329685687</v>
      </c>
      <c r="CC101" s="114">
        <f t="shared" si="178"/>
        <v>4.1366253329685687</v>
      </c>
      <c r="CD101" s="114">
        <f t="shared" si="168"/>
        <v>0</v>
      </c>
      <c r="CE101" s="114">
        <f t="shared" si="169"/>
        <v>0</v>
      </c>
      <c r="CF101" s="114">
        <f t="shared" si="170"/>
        <v>0</v>
      </c>
      <c r="CG101" s="114"/>
      <c r="CH101" s="114">
        <v>12</v>
      </c>
      <c r="CI101" s="113">
        <v>9</v>
      </c>
      <c r="CJ101" s="113">
        <f t="shared" si="183"/>
        <v>10</v>
      </c>
      <c r="CK101" s="113">
        <f t="shared" si="183"/>
        <v>11</v>
      </c>
      <c r="CL101" s="113">
        <f t="shared" si="183"/>
        <v>12</v>
      </c>
      <c r="CZ101" s="88"/>
      <c r="DA101" s="88"/>
      <c r="DB101" s="88"/>
      <c r="DC101" s="88"/>
      <c r="DD101" s="88"/>
      <c r="DE101" s="40"/>
      <c r="DF101" s="88"/>
    </row>
    <row r="102" spans="1:110" ht="13.8" thickBot="1" x14ac:dyDescent="0.3">
      <c r="A102" s="315">
        <v>0</v>
      </c>
      <c r="B102" s="411"/>
      <c r="C102" s="411"/>
      <c r="D102" s="307">
        <v>0</v>
      </c>
      <c r="E102" s="309" t="s">
        <v>213</v>
      </c>
      <c r="F102" s="308" t="s">
        <v>546</v>
      </c>
      <c r="G102" s="310" t="s">
        <v>422</v>
      </c>
      <c r="H102" s="311">
        <v>3500</v>
      </c>
      <c r="I102" s="311">
        <v>30000</v>
      </c>
      <c r="J102" s="312">
        <v>800000</v>
      </c>
      <c r="K102" s="313">
        <f t="shared" si="179"/>
        <v>0</v>
      </c>
      <c r="L102" s="414"/>
      <c r="M102" s="314">
        <f t="shared" si="141"/>
        <v>0</v>
      </c>
      <c r="N102" s="139">
        <f t="shared" si="182"/>
        <v>0</v>
      </c>
      <c r="O102" s="133">
        <f t="shared" si="122"/>
        <v>0</v>
      </c>
      <c r="P102" s="80">
        <f t="shared" si="142"/>
        <v>0</v>
      </c>
      <c r="Q102" s="319">
        <f t="shared" si="181"/>
        <v>0</v>
      </c>
      <c r="R102" s="320">
        <f t="shared" si="184"/>
        <v>0</v>
      </c>
      <c r="S102" s="321">
        <f t="shared" si="171"/>
        <v>4.1366253329685687</v>
      </c>
      <c r="U102" s="102">
        <f t="shared" si="172"/>
        <v>0</v>
      </c>
      <c r="V102" s="77">
        <f t="shared" si="143"/>
        <v>0</v>
      </c>
      <c r="W102" s="77">
        <f t="shared" si="180"/>
        <v>0</v>
      </c>
      <c r="X102" s="75">
        <f>'Project description'!$I$6</f>
        <v>1.79</v>
      </c>
      <c r="Y102" s="75">
        <f>VLOOKUP(E102,'Project description'!$H$21:$I$24,2,0)</f>
        <v>40000</v>
      </c>
      <c r="Z102" s="74">
        <f t="shared" si="144"/>
        <v>0</v>
      </c>
      <c r="AA102" s="76">
        <f t="shared" si="173"/>
        <v>0</v>
      </c>
      <c r="AB102" s="76">
        <f t="shared" si="145"/>
        <v>0</v>
      </c>
      <c r="AC102" s="76">
        <f t="shared" si="146"/>
        <v>0</v>
      </c>
      <c r="AD102" s="66">
        <f t="shared" si="147"/>
        <v>0</v>
      </c>
      <c r="AE102" s="67" t="str">
        <f t="shared" si="123"/>
        <v>AccelReached</v>
      </c>
      <c r="AF102" s="66">
        <f t="shared" si="124"/>
        <v>0</v>
      </c>
      <c r="AG102" s="60">
        <v>0</v>
      </c>
      <c r="AH102" s="61">
        <f t="shared" si="125"/>
        <v>0</v>
      </c>
      <c r="AI102" s="62">
        <f t="shared" si="126"/>
        <v>0</v>
      </c>
      <c r="AJ102" s="61">
        <f t="shared" si="127"/>
        <v>0</v>
      </c>
      <c r="AK102" s="61">
        <f t="shared" si="174"/>
        <v>0</v>
      </c>
      <c r="AL102" s="69" t="str">
        <f t="shared" si="148"/>
        <v>AccelLimited</v>
      </c>
      <c r="AM102" s="61">
        <f t="shared" si="149"/>
        <v>0</v>
      </c>
      <c r="AN102" s="71">
        <f t="shared" si="150"/>
        <v>0</v>
      </c>
      <c r="AO102" s="64">
        <f t="shared" si="151"/>
        <v>0</v>
      </c>
      <c r="AP102" s="72">
        <f t="shared" si="152"/>
        <v>0</v>
      </c>
      <c r="AQ102" s="79">
        <f t="shared" si="153"/>
        <v>0</v>
      </c>
      <c r="AR102" s="76">
        <f t="shared" si="154"/>
        <v>0</v>
      </c>
      <c r="AT102" s="115">
        <v>0</v>
      </c>
      <c r="AW102" s="118">
        <f t="shared" si="175"/>
        <v>4.1366253329685687</v>
      </c>
      <c r="AX102" s="117">
        <f t="shared" si="176"/>
        <v>0</v>
      </c>
      <c r="AY102" s="113">
        <f t="shared" si="177"/>
        <v>0</v>
      </c>
      <c r="AZ102" s="113">
        <f t="shared" si="155"/>
        <v>0</v>
      </c>
      <c r="BA102" s="118">
        <f t="shared" si="128"/>
        <v>4.1366253329685687</v>
      </c>
      <c r="BB102" s="114">
        <f t="shared" si="129"/>
        <v>0</v>
      </c>
      <c r="BC102" s="113">
        <f t="shared" si="130"/>
        <v>0</v>
      </c>
      <c r="BD102" s="113">
        <f t="shared" si="131"/>
        <v>0</v>
      </c>
      <c r="BE102" s="118">
        <f t="shared" si="132"/>
        <v>4.1366253329685687</v>
      </c>
      <c r="BF102" s="117">
        <f t="shared" si="156"/>
        <v>0</v>
      </c>
      <c r="BG102" s="113">
        <f t="shared" si="157"/>
        <v>0</v>
      </c>
      <c r="BH102" s="113">
        <f t="shared" si="158"/>
        <v>0</v>
      </c>
      <c r="BI102" s="118">
        <f t="shared" si="133"/>
        <v>4.1366253329685687</v>
      </c>
      <c r="BJ102" s="113"/>
      <c r="BK102" s="117">
        <f t="shared" si="159"/>
        <v>0</v>
      </c>
      <c r="BL102" s="113">
        <f t="shared" si="160"/>
        <v>0</v>
      </c>
      <c r="BM102" s="113">
        <f t="shared" si="161"/>
        <v>0</v>
      </c>
      <c r="BN102" s="118">
        <f t="shared" si="134"/>
        <v>4.1366253329685687</v>
      </c>
      <c r="BO102" s="117">
        <f t="shared" si="162"/>
        <v>0</v>
      </c>
      <c r="BP102" s="113">
        <f t="shared" si="163"/>
        <v>0</v>
      </c>
      <c r="BQ102" s="113">
        <f t="shared" si="164"/>
        <v>0</v>
      </c>
      <c r="BR102" s="118">
        <f t="shared" si="135"/>
        <v>4.1366253329685687</v>
      </c>
      <c r="BS102" s="117">
        <f t="shared" si="136"/>
        <v>0</v>
      </c>
      <c r="BT102" s="113">
        <f t="shared" si="137"/>
        <v>0</v>
      </c>
      <c r="BU102" s="113">
        <f t="shared" si="138"/>
        <v>0</v>
      </c>
      <c r="BV102" s="118">
        <f t="shared" si="139"/>
        <v>4.1366253329685687</v>
      </c>
      <c r="BW102" s="117">
        <f t="shared" si="165"/>
        <v>0</v>
      </c>
      <c r="BX102" s="113">
        <f t="shared" si="166"/>
        <v>0</v>
      </c>
      <c r="BY102" s="113">
        <f t="shared" si="167"/>
        <v>0</v>
      </c>
      <c r="BZ102" s="118">
        <f t="shared" si="140"/>
        <v>4.1366253329685687</v>
      </c>
      <c r="CC102" s="114">
        <f t="shared" si="178"/>
        <v>4.1366253329685687</v>
      </c>
      <c r="CD102" s="114">
        <f t="shared" si="168"/>
        <v>0</v>
      </c>
      <c r="CE102" s="114">
        <f t="shared" si="169"/>
        <v>0</v>
      </c>
      <c r="CF102" s="114">
        <f t="shared" si="170"/>
        <v>0</v>
      </c>
      <c r="CG102" s="114"/>
      <c r="CH102" s="114">
        <v>12</v>
      </c>
      <c r="CI102" s="113">
        <v>13</v>
      </c>
      <c r="CJ102" s="113">
        <f t="shared" si="183"/>
        <v>14</v>
      </c>
      <c r="CK102" s="113">
        <f t="shared" si="183"/>
        <v>15</v>
      </c>
      <c r="CL102" s="113">
        <f t="shared" si="183"/>
        <v>16</v>
      </c>
      <c r="CZ102" s="88"/>
      <c r="DA102" s="88"/>
      <c r="DB102" s="88"/>
      <c r="DC102" s="88"/>
      <c r="DD102" s="88"/>
      <c r="DE102" s="40"/>
      <c r="DF102" s="88"/>
    </row>
    <row r="103" spans="1:110" ht="13.8" thickBot="1" x14ac:dyDescent="0.3">
      <c r="A103" s="140">
        <v>0</v>
      </c>
      <c r="B103" s="410"/>
      <c r="C103" s="410"/>
      <c r="D103" s="41">
        <v>0</v>
      </c>
      <c r="E103" s="98" t="s">
        <v>213</v>
      </c>
      <c r="F103" s="171" t="s">
        <v>546</v>
      </c>
      <c r="G103" s="137" t="s">
        <v>422</v>
      </c>
      <c r="H103" s="132">
        <v>3500</v>
      </c>
      <c r="I103" s="132">
        <v>30000</v>
      </c>
      <c r="J103" s="148">
        <v>800000</v>
      </c>
      <c r="K103" s="151">
        <f t="shared" si="179"/>
        <v>0</v>
      </c>
      <c r="L103" s="413"/>
      <c r="M103" s="139">
        <f t="shared" si="141"/>
        <v>0</v>
      </c>
      <c r="N103" s="139">
        <f t="shared" si="182"/>
        <v>0</v>
      </c>
      <c r="O103" s="133">
        <f t="shared" si="122"/>
        <v>0</v>
      </c>
      <c r="P103" s="80">
        <f t="shared" si="142"/>
        <v>0</v>
      </c>
      <c r="Q103" s="322">
        <f t="shared" si="181"/>
        <v>0</v>
      </c>
      <c r="R103" s="323">
        <f t="shared" si="184"/>
        <v>0</v>
      </c>
      <c r="S103" s="324">
        <f t="shared" si="171"/>
        <v>4.1366253329685687</v>
      </c>
      <c r="U103" s="102">
        <f t="shared" si="172"/>
        <v>0</v>
      </c>
      <c r="V103" s="77">
        <f t="shared" si="143"/>
        <v>0</v>
      </c>
      <c r="W103" s="77">
        <f t="shared" si="180"/>
        <v>0</v>
      </c>
      <c r="X103" s="75">
        <f>'Project description'!$I$6</f>
        <v>1.79</v>
      </c>
      <c r="Y103" s="75">
        <f>VLOOKUP(E103,'Project description'!$H$21:$I$24,2,0)</f>
        <v>40000</v>
      </c>
      <c r="Z103" s="74">
        <f t="shared" si="144"/>
        <v>0</v>
      </c>
      <c r="AA103" s="76">
        <f t="shared" si="173"/>
        <v>0</v>
      </c>
      <c r="AB103" s="76">
        <f t="shared" si="145"/>
        <v>0</v>
      </c>
      <c r="AC103" s="76">
        <f t="shared" si="146"/>
        <v>0</v>
      </c>
      <c r="AD103" s="66">
        <f t="shared" si="147"/>
        <v>0</v>
      </c>
      <c r="AE103" s="67" t="str">
        <f t="shared" si="123"/>
        <v>AccelReached</v>
      </c>
      <c r="AF103" s="66">
        <f t="shared" si="124"/>
        <v>0</v>
      </c>
      <c r="AG103" s="60">
        <v>0</v>
      </c>
      <c r="AH103" s="61">
        <f t="shared" si="125"/>
        <v>0</v>
      </c>
      <c r="AI103" s="62">
        <f t="shared" si="126"/>
        <v>0</v>
      </c>
      <c r="AJ103" s="61">
        <f t="shared" si="127"/>
        <v>0</v>
      </c>
      <c r="AK103" s="61">
        <f t="shared" si="174"/>
        <v>0</v>
      </c>
      <c r="AL103" s="69" t="str">
        <f t="shared" si="148"/>
        <v>AccelLimited</v>
      </c>
      <c r="AM103" s="61">
        <f t="shared" si="149"/>
        <v>0</v>
      </c>
      <c r="AN103" s="71">
        <f t="shared" si="150"/>
        <v>0</v>
      </c>
      <c r="AO103" s="64">
        <f t="shared" si="151"/>
        <v>0</v>
      </c>
      <c r="AP103" s="72">
        <f t="shared" si="152"/>
        <v>0</v>
      </c>
      <c r="AQ103" s="79">
        <f t="shared" si="153"/>
        <v>0</v>
      </c>
      <c r="AR103" s="76">
        <f t="shared" si="154"/>
        <v>0</v>
      </c>
      <c r="AT103" s="115">
        <v>0</v>
      </c>
      <c r="AW103" s="118">
        <f t="shared" si="175"/>
        <v>4.1366253329685687</v>
      </c>
      <c r="AX103" s="117">
        <f t="shared" si="176"/>
        <v>0</v>
      </c>
      <c r="AY103" s="113">
        <f t="shared" si="177"/>
        <v>0</v>
      </c>
      <c r="AZ103" s="113">
        <f t="shared" si="155"/>
        <v>0</v>
      </c>
      <c r="BA103" s="118">
        <f t="shared" si="128"/>
        <v>4.1366253329685687</v>
      </c>
      <c r="BB103" s="114">
        <f t="shared" si="129"/>
        <v>0</v>
      </c>
      <c r="BC103" s="113">
        <f t="shared" si="130"/>
        <v>0</v>
      </c>
      <c r="BD103" s="113">
        <f t="shared" si="131"/>
        <v>0</v>
      </c>
      <c r="BE103" s="118">
        <f t="shared" si="132"/>
        <v>4.1366253329685687</v>
      </c>
      <c r="BF103" s="117">
        <f t="shared" si="156"/>
        <v>0</v>
      </c>
      <c r="BG103" s="113">
        <f t="shared" si="157"/>
        <v>0</v>
      </c>
      <c r="BH103" s="113">
        <f t="shared" si="158"/>
        <v>0</v>
      </c>
      <c r="BI103" s="118">
        <f t="shared" si="133"/>
        <v>4.1366253329685687</v>
      </c>
      <c r="BJ103" s="113"/>
      <c r="BK103" s="117">
        <f t="shared" si="159"/>
        <v>0</v>
      </c>
      <c r="BL103" s="113">
        <f t="shared" si="160"/>
        <v>0</v>
      </c>
      <c r="BM103" s="113">
        <f t="shared" si="161"/>
        <v>0</v>
      </c>
      <c r="BN103" s="118">
        <f t="shared" si="134"/>
        <v>4.1366253329685687</v>
      </c>
      <c r="BO103" s="117">
        <f t="shared" si="162"/>
        <v>0</v>
      </c>
      <c r="BP103" s="113">
        <f t="shared" si="163"/>
        <v>0</v>
      </c>
      <c r="BQ103" s="113">
        <f t="shared" si="164"/>
        <v>0</v>
      </c>
      <c r="BR103" s="118">
        <f t="shared" si="135"/>
        <v>4.1366253329685687</v>
      </c>
      <c r="BS103" s="117">
        <f t="shared" si="136"/>
        <v>0</v>
      </c>
      <c r="BT103" s="113">
        <f t="shared" si="137"/>
        <v>0</v>
      </c>
      <c r="BU103" s="113">
        <f t="shared" si="138"/>
        <v>0</v>
      </c>
      <c r="BV103" s="118">
        <f t="shared" si="139"/>
        <v>4.1366253329685687</v>
      </c>
      <c r="BW103" s="117">
        <f t="shared" si="165"/>
        <v>0</v>
      </c>
      <c r="BX103" s="113">
        <f t="shared" si="166"/>
        <v>0</v>
      </c>
      <c r="BY103" s="113">
        <f t="shared" si="167"/>
        <v>0</v>
      </c>
      <c r="BZ103" s="118">
        <f t="shared" si="140"/>
        <v>4.1366253329685687</v>
      </c>
      <c r="CC103" s="114">
        <f t="shared" si="178"/>
        <v>0</v>
      </c>
      <c r="CD103" s="114">
        <f t="shared" si="168"/>
        <v>0</v>
      </c>
      <c r="CE103" s="114">
        <f t="shared" si="169"/>
        <v>0</v>
      </c>
      <c r="CF103" s="114">
        <f t="shared" si="170"/>
        <v>0</v>
      </c>
      <c r="CG103" s="114"/>
      <c r="CH103" s="114">
        <v>12</v>
      </c>
      <c r="CI103" s="113">
        <v>17</v>
      </c>
      <c r="CJ103" s="113">
        <f t="shared" si="183"/>
        <v>18</v>
      </c>
      <c r="CK103" s="113">
        <f t="shared" si="183"/>
        <v>19</v>
      </c>
      <c r="CL103" s="113">
        <f t="shared" si="183"/>
        <v>20</v>
      </c>
      <c r="CZ103" s="88"/>
      <c r="DA103" s="88"/>
      <c r="DB103" s="88"/>
      <c r="DC103" s="88"/>
      <c r="DD103" s="88"/>
      <c r="DE103" s="40"/>
      <c r="DF103" s="88"/>
    </row>
    <row r="104" spans="1:110" ht="13.8" thickBot="1" x14ac:dyDescent="0.3">
      <c r="A104" s="315">
        <v>0</v>
      </c>
      <c r="B104" s="411"/>
      <c r="C104" s="411"/>
      <c r="D104" s="307">
        <v>0</v>
      </c>
      <c r="E104" s="309" t="s">
        <v>213</v>
      </c>
      <c r="F104" s="308" t="s">
        <v>546</v>
      </c>
      <c r="G104" s="310" t="s">
        <v>422</v>
      </c>
      <c r="H104" s="311">
        <v>3500</v>
      </c>
      <c r="I104" s="311">
        <v>30000</v>
      </c>
      <c r="J104" s="312">
        <v>800000</v>
      </c>
      <c r="K104" s="313">
        <f t="shared" si="179"/>
        <v>0</v>
      </c>
      <c r="L104" s="414"/>
      <c r="M104" s="314">
        <f t="shared" si="141"/>
        <v>0</v>
      </c>
      <c r="N104" s="139">
        <f t="shared" si="182"/>
        <v>0</v>
      </c>
      <c r="O104" s="133">
        <f t="shared" si="122"/>
        <v>0</v>
      </c>
      <c r="P104" s="80">
        <f t="shared" si="142"/>
        <v>0</v>
      </c>
      <c r="Q104" s="319">
        <f t="shared" si="181"/>
        <v>0</v>
      </c>
      <c r="R104" s="320">
        <f t="shared" si="184"/>
        <v>0</v>
      </c>
      <c r="S104" s="321">
        <f t="shared" si="171"/>
        <v>4.1366253329685687</v>
      </c>
      <c r="U104" s="102">
        <f t="shared" si="172"/>
        <v>0</v>
      </c>
      <c r="V104" s="77">
        <f t="shared" si="143"/>
        <v>0</v>
      </c>
      <c r="W104" s="77">
        <f t="shared" si="180"/>
        <v>0</v>
      </c>
      <c r="X104" s="75">
        <f>'Project description'!$I$6</f>
        <v>1.79</v>
      </c>
      <c r="Y104" s="75">
        <f>VLOOKUP(E104,'Project description'!$H$21:$I$24,2,0)</f>
        <v>40000</v>
      </c>
      <c r="Z104" s="74">
        <f t="shared" si="144"/>
        <v>0</v>
      </c>
      <c r="AA104" s="76">
        <f t="shared" si="173"/>
        <v>0</v>
      </c>
      <c r="AB104" s="76">
        <f t="shared" si="145"/>
        <v>0</v>
      </c>
      <c r="AC104" s="76">
        <f t="shared" si="146"/>
        <v>0</v>
      </c>
      <c r="AD104" s="66">
        <f t="shared" si="147"/>
        <v>0</v>
      </c>
      <c r="AE104" s="67" t="str">
        <f t="shared" si="123"/>
        <v>AccelReached</v>
      </c>
      <c r="AF104" s="66">
        <f t="shared" si="124"/>
        <v>0</v>
      </c>
      <c r="AG104" s="60">
        <v>0</v>
      </c>
      <c r="AH104" s="61">
        <f t="shared" si="125"/>
        <v>0</v>
      </c>
      <c r="AI104" s="62">
        <f t="shared" si="126"/>
        <v>0</v>
      </c>
      <c r="AJ104" s="61">
        <f t="shared" si="127"/>
        <v>0</v>
      </c>
      <c r="AK104" s="61">
        <f t="shared" si="174"/>
        <v>0</v>
      </c>
      <c r="AL104" s="69" t="str">
        <f t="shared" si="148"/>
        <v>AccelLimited</v>
      </c>
      <c r="AM104" s="61">
        <f t="shared" si="149"/>
        <v>0</v>
      </c>
      <c r="AN104" s="71">
        <f t="shared" si="150"/>
        <v>0</v>
      </c>
      <c r="AO104" s="64">
        <f t="shared" si="151"/>
        <v>0</v>
      </c>
      <c r="AP104" s="72">
        <f t="shared" si="152"/>
        <v>0</v>
      </c>
      <c r="AQ104" s="79">
        <f t="shared" si="153"/>
        <v>0</v>
      </c>
      <c r="AR104" s="76">
        <f t="shared" si="154"/>
        <v>0</v>
      </c>
      <c r="AT104" s="115">
        <v>0</v>
      </c>
      <c r="AW104" s="118">
        <f t="shared" si="175"/>
        <v>4.1366253329685687</v>
      </c>
      <c r="AX104" s="117">
        <f t="shared" si="176"/>
        <v>0</v>
      </c>
      <c r="AY104" s="113">
        <f t="shared" si="177"/>
        <v>0</v>
      </c>
      <c r="AZ104" s="113">
        <f t="shared" si="155"/>
        <v>0</v>
      </c>
      <c r="BA104" s="118">
        <f t="shared" si="128"/>
        <v>4.1366253329685687</v>
      </c>
      <c r="BB104" s="114">
        <f t="shared" si="129"/>
        <v>0</v>
      </c>
      <c r="BC104" s="113">
        <f t="shared" si="130"/>
        <v>0</v>
      </c>
      <c r="BD104" s="113">
        <f t="shared" si="131"/>
        <v>0</v>
      </c>
      <c r="BE104" s="118">
        <f t="shared" si="132"/>
        <v>4.1366253329685687</v>
      </c>
      <c r="BF104" s="117">
        <f t="shared" si="156"/>
        <v>0</v>
      </c>
      <c r="BG104" s="113">
        <f t="shared" si="157"/>
        <v>0</v>
      </c>
      <c r="BH104" s="113">
        <f t="shared" si="158"/>
        <v>0</v>
      </c>
      <c r="BI104" s="118">
        <f t="shared" si="133"/>
        <v>4.1366253329685687</v>
      </c>
      <c r="BJ104" s="113"/>
      <c r="BK104" s="117">
        <f t="shared" si="159"/>
        <v>0</v>
      </c>
      <c r="BL104" s="113">
        <f t="shared" si="160"/>
        <v>0</v>
      </c>
      <c r="BM104" s="113">
        <f t="shared" si="161"/>
        <v>0</v>
      </c>
      <c r="BN104" s="118">
        <f t="shared" si="134"/>
        <v>4.1366253329685687</v>
      </c>
      <c r="BO104" s="117">
        <f t="shared" si="162"/>
        <v>0</v>
      </c>
      <c r="BP104" s="113">
        <f t="shared" si="163"/>
        <v>0</v>
      </c>
      <c r="BQ104" s="113">
        <f t="shared" si="164"/>
        <v>0</v>
      </c>
      <c r="BR104" s="118">
        <f t="shared" si="135"/>
        <v>4.1366253329685687</v>
      </c>
      <c r="BS104" s="117">
        <f t="shared" si="136"/>
        <v>0</v>
      </c>
      <c r="BT104" s="113">
        <f t="shared" si="137"/>
        <v>0</v>
      </c>
      <c r="BU104" s="113">
        <f t="shared" si="138"/>
        <v>0</v>
      </c>
      <c r="BV104" s="118">
        <f t="shared" si="139"/>
        <v>4.1366253329685687</v>
      </c>
      <c r="BW104" s="117">
        <f t="shared" si="165"/>
        <v>0</v>
      </c>
      <c r="BX104" s="113">
        <f t="shared" si="166"/>
        <v>0</v>
      </c>
      <c r="BY104" s="113">
        <f t="shared" si="167"/>
        <v>0</v>
      </c>
      <c r="BZ104" s="118">
        <f t="shared" si="140"/>
        <v>4.1366253329685687</v>
      </c>
      <c r="CC104" s="114">
        <f t="shared" si="178"/>
        <v>0</v>
      </c>
      <c r="CD104" s="114">
        <f t="shared" si="168"/>
        <v>4.1366253329685687</v>
      </c>
      <c r="CE104" s="114">
        <f t="shared" si="169"/>
        <v>0</v>
      </c>
      <c r="CF104" s="114">
        <f t="shared" si="170"/>
        <v>0</v>
      </c>
      <c r="CG104" s="114"/>
      <c r="CH104" s="114">
        <v>12</v>
      </c>
      <c r="CI104" s="113">
        <v>21</v>
      </c>
      <c r="CJ104" s="113">
        <f t="shared" si="183"/>
        <v>22</v>
      </c>
      <c r="CK104" s="113">
        <f t="shared" si="183"/>
        <v>23</v>
      </c>
      <c r="CL104" s="113">
        <f t="shared" si="183"/>
        <v>24</v>
      </c>
      <c r="CZ104" s="88"/>
      <c r="DA104" s="88"/>
      <c r="DB104" s="88"/>
      <c r="DC104" s="88"/>
      <c r="DD104" s="88"/>
      <c r="DE104" s="40"/>
      <c r="DF104" s="88"/>
    </row>
    <row r="105" spans="1:110" ht="13.8" thickBot="1" x14ac:dyDescent="0.3">
      <c r="A105" s="140">
        <v>0</v>
      </c>
      <c r="B105" s="410"/>
      <c r="C105" s="410"/>
      <c r="D105" s="41">
        <v>0</v>
      </c>
      <c r="E105" s="98" t="s">
        <v>213</v>
      </c>
      <c r="F105" s="171" t="s">
        <v>546</v>
      </c>
      <c r="G105" s="137" t="s">
        <v>422</v>
      </c>
      <c r="H105" s="132">
        <v>3500</v>
      </c>
      <c r="I105" s="132">
        <v>30000</v>
      </c>
      <c r="J105" s="148">
        <v>800000</v>
      </c>
      <c r="K105" s="151">
        <f t="shared" si="179"/>
        <v>0</v>
      </c>
      <c r="L105" s="413"/>
      <c r="M105" s="139">
        <f t="shared" si="141"/>
        <v>0</v>
      </c>
      <c r="N105" s="139">
        <f t="shared" si="182"/>
        <v>0</v>
      </c>
      <c r="O105" s="133">
        <f t="shared" si="122"/>
        <v>0</v>
      </c>
      <c r="P105" s="80">
        <f t="shared" si="142"/>
        <v>0</v>
      </c>
      <c r="Q105" s="322">
        <f t="shared" si="181"/>
        <v>0</v>
      </c>
      <c r="R105" s="323">
        <f t="shared" si="184"/>
        <v>0</v>
      </c>
      <c r="S105" s="324">
        <f t="shared" si="171"/>
        <v>4.1366253329685687</v>
      </c>
      <c r="U105" s="102">
        <f t="shared" si="172"/>
        <v>0</v>
      </c>
      <c r="V105" s="77">
        <f t="shared" si="143"/>
        <v>0</v>
      </c>
      <c r="W105" s="77">
        <f t="shared" si="180"/>
        <v>0</v>
      </c>
      <c r="X105" s="75">
        <f>'Project description'!$I$6</f>
        <v>1.79</v>
      </c>
      <c r="Y105" s="75">
        <f>VLOOKUP(E105,'Project description'!$H$21:$I$24,2,0)</f>
        <v>40000</v>
      </c>
      <c r="Z105" s="74">
        <f t="shared" si="144"/>
        <v>0</v>
      </c>
      <c r="AA105" s="76">
        <f t="shared" si="173"/>
        <v>0</v>
      </c>
      <c r="AB105" s="76">
        <f t="shared" si="145"/>
        <v>0</v>
      </c>
      <c r="AC105" s="76">
        <f t="shared" si="146"/>
        <v>0</v>
      </c>
      <c r="AD105" s="66">
        <f t="shared" si="147"/>
        <v>0</v>
      </c>
      <c r="AE105" s="67" t="str">
        <f t="shared" si="123"/>
        <v>AccelReached</v>
      </c>
      <c r="AF105" s="66">
        <f t="shared" si="124"/>
        <v>0</v>
      </c>
      <c r="AG105" s="60">
        <v>0</v>
      </c>
      <c r="AH105" s="61">
        <f t="shared" si="125"/>
        <v>0</v>
      </c>
      <c r="AI105" s="62">
        <f t="shared" si="126"/>
        <v>0</v>
      </c>
      <c r="AJ105" s="61">
        <f t="shared" si="127"/>
        <v>0</v>
      </c>
      <c r="AK105" s="61">
        <f t="shared" si="174"/>
        <v>0</v>
      </c>
      <c r="AL105" s="69" t="str">
        <f t="shared" si="148"/>
        <v>AccelLimited</v>
      </c>
      <c r="AM105" s="61">
        <f t="shared" si="149"/>
        <v>0</v>
      </c>
      <c r="AN105" s="71">
        <f t="shared" si="150"/>
        <v>0</v>
      </c>
      <c r="AO105" s="64">
        <f t="shared" si="151"/>
        <v>0</v>
      </c>
      <c r="AP105" s="72">
        <f t="shared" si="152"/>
        <v>0</v>
      </c>
      <c r="AQ105" s="79">
        <f t="shared" si="153"/>
        <v>0</v>
      </c>
      <c r="AR105" s="76">
        <f t="shared" si="154"/>
        <v>0</v>
      </c>
      <c r="AT105" s="115">
        <v>0</v>
      </c>
      <c r="AW105" s="118">
        <f t="shared" si="175"/>
        <v>4.1366253329685687</v>
      </c>
      <c r="AX105" s="117">
        <f t="shared" si="176"/>
        <v>0</v>
      </c>
      <c r="AY105" s="113">
        <f t="shared" si="177"/>
        <v>0</v>
      </c>
      <c r="AZ105" s="113">
        <f t="shared" si="155"/>
        <v>0</v>
      </c>
      <c r="BA105" s="118">
        <f t="shared" si="128"/>
        <v>4.1366253329685687</v>
      </c>
      <c r="BB105" s="114">
        <f t="shared" si="129"/>
        <v>0</v>
      </c>
      <c r="BC105" s="113">
        <f t="shared" si="130"/>
        <v>0</v>
      </c>
      <c r="BD105" s="113">
        <f t="shared" si="131"/>
        <v>0</v>
      </c>
      <c r="BE105" s="118">
        <f t="shared" si="132"/>
        <v>4.1366253329685687</v>
      </c>
      <c r="BF105" s="117">
        <f t="shared" si="156"/>
        <v>0</v>
      </c>
      <c r="BG105" s="113">
        <f t="shared" si="157"/>
        <v>0</v>
      </c>
      <c r="BH105" s="113">
        <f t="shared" si="158"/>
        <v>0</v>
      </c>
      <c r="BI105" s="118">
        <f t="shared" si="133"/>
        <v>4.1366253329685687</v>
      </c>
      <c r="BJ105" s="113"/>
      <c r="BK105" s="117">
        <f t="shared" si="159"/>
        <v>0</v>
      </c>
      <c r="BL105" s="113">
        <f t="shared" si="160"/>
        <v>0</v>
      </c>
      <c r="BM105" s="113">
        <f t="shared" si="161"/>
        <v>0</v>
      </c>
      <c r="BN105" s="118">
        <f t="shared" si="134"/>
        <v>4.1366253329685687</v>
      </c>
      <c r="BO105" s="117">
        <f t="shared" si="162"/>
        <v>0</v>
      </c>
      <c r="BP105" s="113">
        <f t="shared" si="163"/>
        <v>0</v>
      </c>
      <c r="BQ105" s="113">
        <f t="shared" si="164"/>
        <v>0</v>
      </c>
      <c r="BR105" s="118">
        <f t="shared" si="135"/>
        <v>4.1366253329685687</v>
      </c>
      <c r="BS105" s="117">
        <f t="shared" si="136"/>
        <v>0</v>
      </c>
      <c r="BT105" s="113">
        <f t="shared" si="137"/>
        <v>0</v>
      </c>
      <c r="BU105" s="113">
        <f t="shared" si="138"/>
        <v>0</v>
      </c>
      <c r="BV105" s="118">
        <f t="shared" si="139"/>
        <v>4.1366253329685687</v>
      </c>
      <c r="BW105" s="117">
        <f t="shared" si="165"/>
        <v>0</v>
      </c>
      <c r="BX105" s="113">
        <f t="shared" si="166"/>
        <v>0</v>
      </c>
      <c r="BY105" s="113">
        <f t="shared" si="167"/>
        <v>0</v>
      </c>
      <c r="BZ105" s="118">
        <f t="shared" si="140"/>
        <v>4.1366253329685687</v>
      </c>
      <c r="CC105" s="114">
        <f t="shared" si="178"/>
        <v>0</v>
      </c>
      <c r="CD105" s="114">
        <f t="shared" si="168"/>
        <v>4.1366253329685687</v>
      </c>
      <c r="CE105" s="114">
        <f t="shared" si="169"/>
        <v>0</v>
      </c>
      <c r="CF105" s="114">
        <f t="shared" si="170"/>
        <v>0</v>
      </c>
      <c r="CG105" s="114"/>
      <c r="CH105" s="114">
        <v>12</v>
      </c>
      <c r="CI105" s="113">
        <v>25</v>
      </c>
      <c r="CJ105" s="113">
        <f t="shared" ref="CJ105:CL124" si="185">CI105+1</f>
        <v>26</v>
      </c>
      <c r="CK105" s="113">
        <f t="shared" si="185"/>
        <v>27</v>
      </c>
      <c r="CL105" s="113">
        <f t="shared" si="185"/>
        <v>28</v>
      </c>
      <c r="CZ105" s="88"/>
      <c r="DA105" s="88"/>
      <c r="DB105" s="88"/>
      <c r="DC105" s="88"/>
      <c r="DD105" s="88"/>
      <c r="DE105" s="40"/>
      <c r="DF105" s="88"/>
    </row>
    <row r="106" spans="1:110" ht="13.8" thickBot="1" x14ac:dyDescent="0.3">
      <c r="A106" s="315">
        <v>0</v>
      </c>
      <c r="B106" s="411"/>
      <c r="C106" s="411"/>
      <c r="D106" s="307">
        <v>0</v>
      </c>
      <c r="E106" s="309" t="s">
        <v>213</v>
      </c>
      <c r="F106" s="308" t="s">
        <v>546</v>
      </c>
      <c r="G106" s="310" t="s">
        <v>422</v>
      </c>
      <c r="H106" s="311">
        <v>3500</v>
      </c>
      <c r="I106" s="311">
        <v>30000</v>
      </c>
      <c r="J106" s="312">
        <v>800000</v>
      </c>
      <c r="K106" s="313">
        <f t="shared" si="179"/>
        <v>0</v>
      </c>
      <c r="L106" s="414"/>
      <c r="M106" s="314">
        <f t="shared" si="141"/>
        <v>0</v>
      </c>
      <c r="N106" s="139">
        <f t="shared" si="182"/>
        <v>0</v>
      </c>
      <c r="O106" s="133">
        <f t="shared" si="122"/>
        <v>0</v>
      </c>
      <c r="P106" s="80">
        <f t="shared" si="142"/>
        <v>0</v>
      </c>
      <c r="Q106" s="319">
        <f t="shared" si="181"/>
        <v>0</v>
      </c>
      <c r="R106" s="320">
        <f t="shared" si="184"/>
        <v>0</v>
      </c>
      <c r="S106" s="321">
        <f t="shared" si="171"/>
        <v>4.1366253329685687</v>
      </c>
      <c r="U106" s="102">
        <f t="shared" si="172"/>
        <v>0</v>
      </c>
      <c r="V106" s="77">
        <f t="shared" si="143"/>
        <v>0</v>
      </c>
      <c r="W106" s="77">
        <f t="shared" si="180"/>
        <v>0</v>
      </c>
      <c r="X106" s="75">
        <f>'Project description'!$I$6</f>
        <v>1.79</v>
      </c>
      <c r="Y106" s="75">
        <f>VLOOKUP(E106,'Project description'!$H$21:$I$24,2,0)</f>
        <v>40000</v>
      </c>
      <c r="Z106" s="74">
        <f t="shared" si="144"/>
        <v>0</v>
      </c>
      <c r="AA106" s="76">
        <f t="shared" si="173"/>
        <v>0</v>
      </c>
      <c r="AB106" s="76">
        <f t="shared" si="145"/>
        <v>0</v>
      </c>
      <c r="AC106" s="76">
        <f t="shared" si="146"/>
        <v>0</v>
      </c>
      <c r="AD106" s="66">
        <f t="shared" si="147"/>
        <v>0</v>
      </c>
      <c r="AE106" s="67" t="str">
        <f t="shared" si="123"/>
        <v>AccelReached</v>
      </c>
      <c r="AF106" s="66">
        <f t="shared" si="124"/>
        <v>0</v>
      </c>
      <c r="AG106" s="60">
        <v>0</v>
      </c>
      <c r="AH106" s="61">
        <f t="shared" si="125"/>
        <v>0</v>
      </c>
      <c r="AI106" s="62">
        <f t="shared" si="126"/>
        <v>0</v>
      </c>
      <c r="AJ106" s="61">
        <f t="shared" si="127"/>
        <v>0</v>
      </c>
      <c r="AK106" s="61">
        <f t="shared" si="174"/>
        <v>0</v>
      </c>
      <c r="AL106" s="69" t="str">
        <f t="shared" si="148"/>
        <v>AccelLimited</v>
      </c>
      <c r="AM106" s="61">
        <f t="shared" si="149"/>
        <v>0</v>
      </c>
      <c r="AN106" s="71">
        <f t="shared" si="150"/>
        <v>0</v>
      </c>
      <c r="AO106" s="64">
        <f t="shared" si="151"/>
        <v>0</v>
      </c>
      <c r="AP106" s="72">
        <f t="shared" si="152"/>
        <v>0</v>
      </c>
      <c r="AQ106" s="79">
        <f t="shared" si="153"/>
        <v>0</v>
      </c>
      <c r="AR106" s="76">
        <f t="shared" si="154"/>
        <v>0</v>
      </c>
      <c r="AT106" s="115">
        <v>0</v>
      </c>
      <c r="AW106" s="118">
        <f t="shared" si="175"/>
        <v>4.1366253329685687</v>
      </c>
      <c r="AX106" s="117">
        <f t="shared" si="176"/>
        <v>0</v>
      </c>
      <c r="AY106" s="113">
        <f t="shared" si="177"/>
        <v>0</v>
      </c>
      <c r="AZ106" s="113">
        <f t="shared" si="155"/>
        <v>0</v>
      </c>
      <c r="BA106" s="118">
        <f t="shared" si="128"/>
        <v>4.1366253329685687</v>
      </c>
      <c r="BB106" s="114">
        <f t="shared" si="129"/>
        <v>0</v>
      </c>
      <c r="BC106" s="113">
        <f t="shared" si="130"/>
        <v>0</v>
      </c>
      <c r="BD106" s="113">
        <f t="shared" si="131"/>
        <v>0</v>
      </c>
      <c r="BE106" s="118">
        <f t="shared" si="132"/>
        <v>4.1366253329685687</v>
      </c>
      <c r="BF106" s="117">
        <f t="shared" si="156"/>
        <v>0</v>
      </c>
      <c r="BG106" s="113">
        <f t="shared" si="157"/>
        <v>0</v>
      </c>
      <c r="BH106" s="113">
        <f t="shared" si="158"/>
        <v>0</v>
      </c>
      <c r="BI106" s="118">
        <f t="shared" si="133"/>
        <v>4.1366253329685687</v>
      </c>
      <c r="BJ106" s="113"/>
      <c r="BK106" s="117">
        <f t="shared" si="159"/>
        <v>0</v>
      </c>
      <c r="BL106" s="113">
        <f t="shared" si="160"/>
        <v>0</v>
      </c>
      <c r="BM106" s="113">
        <f t="shared" si="161"/>
        <v>0</v>
      </c>
      <c r="BN106" s="118">
        <f t="shared" si="134"/>
        <v>4.1366253329685687</v>
      </c>
      <c r="BO106" s="117">
        <f t="shared" si="162"/>
        <v>0</v>
      </c>
      <c r="BP106" s="113">
        <f t="shared" si="163"/>
        <v>0</v>
      </c>
      <c r="BQ106" s="113">
        <f t="shared" si="164"/>
        <v>0</v>
      </c>
      <c r="BR106" s="118">
        <f t="shared" si="135"/>
        <v>4.1366253329685687</v>
      </c>
      <c r="BS106" s="117">
        <f t="shared" si="136"/>
        <v>0</v>
      </c>
      <c r="BT106" s="113">
        <f t="shared" si="137"/>
        <v>0</v>
      </c>
      <c r="BU106" s="113">
        <f t="shared" si="138"/>
        <v>0</v>
      </c>
      <c r="BV106" s="118">
        <f t="shared" si="139"/>
        <v>4.1366253329685687</v>
      </c>
      <c r="BW106" s="117">
        <f t="shared" si="165"/>
        <v>0</v>
      </c>
      <c r="BX106" s="113">
        <f t="shared" si="166"/>
        <v>0</v>
      </c>
      <c r="BY106" s="113">
        <f t="shared" si="167"/>
        <v>0</v>
      </c>
      <c r="BZ106" s="118">
        <f t="shared" si="140"/>
        <v>4.1366253329685687</v>
      </c>
      <c r="CC106" s="114">
        <f t="shared" si="178"/>
        <v>0</v>
      </c>
      <c r="CD106" s="114">
        <f t="shared" si="168"/>
        <v>4.1366253329685687</v>
      </c>
      <c r="CE106" s="114">
        <f t="shared" si="169"/>
        <v>0</v>
      </c>
      <c r="CF106" s="114">
        <f t="shared" si="170"/>
        <v>0</v>
      </c>
      <c r="CG106" s="114"/>
      <c r="CH106" s="114">
        <v>12</v>
      </c>
      <c r="CI106" s="113">
        <v>29</v>
      </c>
      <c r="CJ106" s="113">
        <f t="shared" si="185"/>
        <v>30</v>
      </c>
      <c r="CK106" s="113">
        <f t="shared" si="185"/>
        <v>31</v>
      </c>
      <c r="CL106" s="113">
        <f t="shared" si="185"/>
        <v>32</v>
      </c>
      <c r="CZ106" s="88"/>
      <c r="DA106" s="88"/>
      <c r="DB106" s="88"/>
      <c r="DC106" s="88"/>
      <c r="DD106" s="88"/>
      <c r="DE106" s="40"/>
      <c r="DF106" s="88"/>
    </row>
    <row r="107" spans="1:110" ht="13.8" thickBot="1" x14ac:dyDescent="0.3">
      <c r="A107" s="140">
        <v>0</v>
      </c>
      <c r="B107" s="410"/>
      <c r="C107" s="410"/>
      <c r="D107" s="41">
        <v>0</v>
      </c>
      <c r="E107" s="98" t="s">
        <v>213</v>
      </c>
      <c r="F107" s="171" t="s">
        <v>546</v>
      </c>
      <c r="G107" s="137" t="s">
        <v>422</v>
      </c>
      <c r="H107" s="132">
        <v>3500</v>
      </c>
      <c r="I107" s="132">
        <v>30000</v>
      </c>
      <c r="J107" s="148">
        <v>800000</v>
      </c>
      <c r="K107" s="151">
        <f t="shared" si="179"/>
        <v>0</v>
      </c>
      <c r="L107" s="413"/>
      <c r="M107" s="139">
        <f t="shared" ref="M107:M120" si="186">IF(AB107&lt;=0,0,IF(E107="Straight",N107*AG$3,IF(E107="180° Curve",N107*AG$4,IF(E107="45° Curve",N107*AG$5,IF(E107="22.5° Curve",N107*AG$6)))))</f>
        <v>0</v>
      </c>
      <c r="N107" s="139">
        <f t="shared" si="182"/>
        <v>0</v>
      </c>
      <c r="O107" s="133">
        <f t="shared" si="122"/>
        <v>0</v>
      </c>
      <c r="P107" s="80">
        <f t="shared" ref="P107:P120" si="187">IF((N107-$F$6)&gt;0,(N107-$F$6)/($F$5-$F$6),0)</f>
        <v>0</v>
      </c>
      <c r="Q107" s="322">
        <f t="shared" si="181"/>
        <v>0</v>
      </c>
      <c r="R107" s="323">
        <f t="shared" si="184"/>
        <v>0</v>
      </c>
      <c r="S107" s="324">
        <f t="shared" si="171"/>
        <v>4.1366253329685687</v>
      </c>
      <c r="U107" s="102">
        <f t="shared" si="172"/>
        <v>0</v>
      </c>
      <c r="V107" s="77">
        <f t="shared" ref="V107:V120" si="188">IF(D107&gt;0,IF((4/D107)*U107&lt;Y107,(4/D107)*U107,Y107),0)</f>
        <v>0</v>
      </c>
      <c r="W107" s="77">
        <f t="shared" si="180"/>
        <v>0</v>
      </c>
      <c r="X107" s="75">
        <f>'Project description'!$I$6</f>
        <v>1.79</v>
      </c>
      <c r="Y107" s="75">
        <f>VLOOKUP(E107,'Project description'!$H$21:$I$24,2,0)</f>
        <v>40000</v>
      </c>
      <c r="Z107" s="74">
        <f t="shared" ref="Z107:Z120" si="189">A107</f>
        <v>0</v>
      </c>
      <c r="AA107" s="76">
        <f t="shared" si="173"/>
        <v>0</v>
      </c>
      <c r="AB107" s="76">
        <f t="shared" ref="AB107:AB120" si="190">IF($G107="Best Fit",V107,I107)</f>
        <v>0</v>
      </c>
      <c r="AC107" s="76">
        <f t="shared" ref="AC107:AC120" si="191">IF($G107="Best Fit",W107,J107)</f>
        <v>0</v>
      </c>
      <c r="AD107" s="66">
        <f t="shared" ref="AD107:AD120" si="192">IF(AC107 &lt;&gt; 0,POWER(A107/(2*AC107),1/3),0)</f>
        <v>0</v>
      </c>
      <c r="AE107" s="67" t="str">
        <f t="shared" si="123"/>
        <v>AccelReached</v>
      </c>
      <c r="AF107" s="66">
        <f t="shared" si="124"/>
        <v>0</v>
      </c>
      <c r="AG107" s="60">
        <v>0</v>
      </c>
      <c r="AH107" s="61">
        <f t="shared" si="125"/>
        <v>0</v>
      </c>
      <c r="AI107" s="62">
        <f t="shared" si="126"/>
        <v>0</v>
      </c>
      <c r="AJ107" s="61">
        <f t="shared" si="127"/>
        <v>0</v>
      </c>
      <c r="AK107" s="61">
        <f t="shared" si="174"/>
        <v>0</v>
      </c>
      <c r="AL107" s="69" t="str">
        <f t="shared" ref="AL107:AL120" si="193">IF(AK107&gt;0,"VelocityReached","AccelLimited")</f>
        <v>AccelLimited</v>
      </c>
      <c r="AM107" s="61">
        <f t="shared" ref="AM107:AM120" si="194">IF(AND(AL107="AccelLimited",AE107="AccelReached",AB107&lt;&gt;0),-1.5*AH107+SQRT(AH107*AH107/4+A107/AB107),0)</f>
        <v>0</v>
      </c>
      <c r="AN107" s="71">
        <f t="shared" ref="AN107:AN120" si="195">IF(AH107&lt;&gt;0,AH107,IF(AF107&lt;&gt;0,AF107,AD107))</f>
        <v>0</v>
      </c>
      <c r="AO107" s="64">
        <f t="shared" ref="AO107:AO120" si="196">IF(AL107="AccelLimited",AM107,AJ107)</f>
        <v>0</v>
      </c>
      <c r="AP107" s="72">
        <f t="shared" ref="AP107:AP120" si="197">IF(AK107&gt;0,AK107,IF(AG107&gt;0,AG107,0))</f>
        <v>0</v>
      </c>
      <c r="AQ107" s="79">
        <f t="shared" ref="AQ107:AQ120" si="198">AN107*AN107*AC107+AO107*AB107</f>
        <v>0</v>
      </c>
      <c r="AR107" s="76">
        <f t="shared" ref="AR107:AR120" si="199">IF(OR(AM107&gt;0,AK107&gt;0),AB107,AN107*AC107)</f>
        <v>0</v>
      </c>
      <c r="AT107" s="115">
        <v>0</v>
      </c>
      <c r="AW107" s="118">
        <f t="shared" si="175"/>
        <v>4.1366253329685687</v>
      </c>
      <c r="AX107" s="117">
        <f t="shared" si="176"/>
        <v>0</v>
      </c>
      <c r="AY107" s="113">
        <f t="shared" si="177"/>
        <v>0</v>
      </c>
      <c r="AZ107" s="113">
        <f t="shared" ref="AZ107:AZ120" si="200">AC107*AN107</f>
        <v>0</v>
      </c>
      <c r="BA107" s="118">
        <f t="shared" si="128"/>
        <v>4.1366253329685687</v>
      </c>
      <c r="BB107" s="114">
        <f t="shared" si="129"/>
        <v>0</v>
      </c>
      <c r="BC107" s="113">
        <f t="shared" si="130"/>
        <v>0</v>
      </c>
      <c r="BD107" s="113">
        <f t="shared" si="131"/>
        <v>0</v>
      </c>
      <c r="BE107" s="118">
        <f t="shared" si="132"/>
        <v>4.1366253329685687</v>
      </c>
      <c r="BF107" s="117">
        <f t="shared" ref="BF107:BF120" si="201">BB107+BC107*AN107+0.5*BD107*AN107*AN107-1/6*AC107*AN107*AN107*AN107</f>
        <v>0</v>
      </c>
      <c r="BG107" s="113">
        <f t="shared" ref="BG107:BG120" si="202">BC107+BD107*AN107-0.5*AC107*AN107*AN107</f>
        <v>0</v>
      </c>
      <c r="BH107" s="113">
        <f t="shared" ref="BH107:BH120" si="203">BD107-AC107*AN107</f>
        <v>0</v>
      </c>
      <c r="BI107" s="118">
        <f t="shared" si="133"/>
        <v>4.1366253329685687</v>
      </c>
      <c r="BJ107" s="113"/>
      <c r="BK107" s="117">
        <f t="shared" ref="BK107:BK120" si="204">BF107+AP107*AA107</f>
        <v>0</v>
      </c>
      <c r="BL107" s="113">
        <f t="shared" ref="BL107:BL120" si="205">BG107</f>
        <v>0</v>
      </c>
      <c r="BM107" s="113">
        <f t="shared" ref="BM107:BM120" si="206">BH107</f>
        <v>0</v>
      </c>
      <c r="BN107" s="118">
        <f t="shared" si="134"/>
        <v>4.1366253329685687</v>
      </c>
      <c r="BO107" s="117">
        <f t="shared" ref="BO107:BO120" si="207">BK107+BL107*AN107-0.5*BM107*AN107*AN107-1/6*AC107*AN107*AN107*AN107</f>
        <v>0</v>
      </c>
      <c r="BP107" s="113">
        <f t="shared" ref="BP107:BP120" si="208">BL107+BM107*AN107-0.5*AC107*AN107*AN107</f>
        <v>0</v>
      </c>
      <c r="BQ107" s="113">
        <f t="shared" ref="BQ107:BQ120" si="209">BM107-AC107*AN107</f>
        <v>0</v>
      </c>
      <c r="BR107" s="118">
        <f t="shared" si="135"/>
        <v>4.1366253329685687</v>
      </c>
      <c r="BS107" s="117">
        <f t="shared" si="136"/>
        <v>0</v>
      </c>
      <c r="BT107" s="113">
        <f t="shared" si="137"/>
        <v>0</v>
      </c>
      <c r="BU107" s="113">
        <f t="shared" si="138"/>
        <v>0</v>
      </c>
      <c r="BV107" s="118">
        <f t="shared" si="139"/>
        <v>4.1366253329685687</v>
      </c>
      <c r="BW107" s="117">
        <f t="shared" ref="BW107:BW120" si="210">BS107+BT107*AN107+0.5*BU107*AN107*AN107+1/6*AC107*AN107*AN107*AN107</f>
        <v>0</v>
      </c>
      <c r="BX107" s="113">
        <f t="shared" ref="BX107:BX120" si="211">BT107+BU107*AN107+0.5*AC107*AN107*AN107</f>
        <v>0</v>
      </c>
      <c r="BY107" s="113">
        <f t="shared" ref="BY107:BY120" si="212">BU107+AC107*AN107</f>
        <v>0</v>
      </c>
      <c r="BZ107" s="118">
        <f t="shared" si="140"/>
        <v>4.1366253329685687</v>
      </c>
      <c r="CC107" s="114">
        <f t="shared" si="178"/>
        <v>4.1366253329685687</v>
      </c>
      <c r="CD107" s="114">
        <f t="shared" ref="CD107:CD121" si="213">INDEX($AT$11:$BZ$120,$CH107,CI107)</f>
        <v>0</v>
      </c>
      <c r="CE107" s="114">
        <f t="shared" ref="CE107:CE121" si="214">INDEX($AT$11:$BZ$120,$CH107,CJ107)</f>
        <v>0</v>
      </c>
      <c r="CF107" s="114">
        <f t="shared" ref="CF107:CF121" si="215">INDEX($AT$11:$BZ$120,$CH107,CK107)</f>
        <v>0</v>
      </c>
      <c r="CG107" s="114"/>
      <c r="CH107" s="114">
        <v>13</v>
      </c>
      <c r="CI107" s="113">
        <v>1</v>
      </c>
      <c r="CJ107" s="113">
        <f t="shared" si="185"/>
        <v>2</v>
      </c>
      <c r="CK107" s="113">
        <f t="shared" si="185"/>
        <v>3</v>
      </c>
      <c r="CL107" s="113">
        <f t="shared" si="185"/>
        <v>4</v>
      </c>
      <c r="CZ107" s="88"/>
      <c r="DA107" s="88"/>
      <c r="DB107" s="88"/>
      <c r="DC107" s="88"/>
      <c r="DD107" s="88"/>
      <c r="DE107" s="40"/>
      <c r="DF107" s="88"/>
    </row>
    <row r="108" spans="1:110" ht="13.8" thickBot="1" x14ac:dyDescent="0.3">
      <c r="A108" s="315">
        <v>0</v>
      </c>
      <c r="B108" s="411"/>
      <c r="C108" s="411"/>
      <c r="D108" s="307">
        <v>0</v>
      </c>
      <c r="E108" s="309" t="s">
        <v>213</v>
      </c>
      <c r="F108" s="308" t="s">
        <v>546</v>
      </c>
      <c r="G108" s="310" t="s">
        <v>422</v>
      </c>
      <c r="H108" s="311">
        <v>3500</v>
      </c>
      <c r="I108" s="311">
        <v>30000</v>
      </c>
      <c r="J108" s="312">
        <v>800000</v>
      </c>
      <c r="K108" s="313">
        <f t="shared" si="179"/>
        <v>0</v>
      </c>
      <c r="L108" s="414"/>
      <c r="M108" s="314">
        <f t="shared" si="186"/>
        <v>0</v>
      </c>
      <c r="N108" s="139">
        <f t="shared" si="182"/>
        <v>0</v>
      </c>
      <c r="O108" s="133">
        <f t="shared" si="122"/>
        <v>0</v>
      </c>
      <c r="P108" s="80">
        <f t="shared" si="187"/>
        <v>0</v>
      </c>
      <c r="Q108" s="319">
        <f t="shared" si="181"/>
        <v>0</v>
      </c>
      <c r="R108" s="320">
        <f t="shared" si="184"/>
        <v>0</v>
      </c>
      <c r="S108" s="321">
        <f t="shared" ref="S108:S120" si="216">S107+K108</f>
        <v>4.1366253329685687</v>
      </c>
      <c r="U108" s="102">
        <f t="shared" ref="U108:U120" si="217">IF(D108&gt;0,IF((4/D108)*(A108/2)&lt;4000,(4/D108)*(A108/2),4000),0)</f>
        <v>0</v>
      </c>
      <c r="V108" s="77">
        <f t="shared" si="188"/>
        <v>0</v>
      </c>
      <c r="W108" s="77">
        <f t="shared" si="180"/>
        <v>0</v>
      </c>
      <c r="X108" s="75">
        <f>'Project description'!$I$6</f>
        <v>1.79</v>
      </c>
      <c r="Y108" s="75">
        <f>VLOOKUP(E108,'Project description'!$H$21:$I$24,2,0)</f>
        <v>40000</v>
      </c>
      <c r="Z108" s="74">
        <f t="shared" si="189"/>
        <v>0</v>
      </c>
      <c r="AA108" s="76">
        <f t="shared" si="173"/>
        <v>0</v>
      </c>
      <c r="AB108" s="76">
        <f t="shared" si="190"/>
        <v>0</v>
      </c>
      <c r="AC108" s="76">
        <f t="shared" si="191"/>
        <v>0</v>
      </c>
      <c r="AD108" s="66">
        <f t="shared" si="192"/>
        <v>0</v>
      </c>
      <c r="AE108" s="67" t="str">
        <f t="shared" si="123"/>
        <v>AccelReached</v>
      </c>
      <c r="AF108" s="66">
        <f t="shared" si="124"/>
        <v>0</v>
      </c>
      <c r="AG108" s="60">
        <v>0</v>
      </c>
      <c r="AH108" s="61">
        <f t="shared" si="125"/>
        <v>0</v>
      </c>
      <c r="AI108" s="62">
        <f t="shared" si="126"/>
        <v>0</v>
      </c>
      <c r="AJ108" s="61">
        <f t="shared" si="127"/>
        <v>0</v>
      </c>
      <c r="AK108" s="61">
        <f t="shared" ref="AK108:AK120" si="218">IF(AND(AE108="AccelReached", AA108&lt;&gt;0),(A108-(AH108*AI108*4+AJ108*AI108*2+AB108*AJ108*AH108*2 +AJ108*AJ108*AB108))/AA108,0)</f>
        <v>0</v>
      </c>
      <c r="AL108" s="69" t="str">
        <f t="shared" si="193"/>
        <v>AccelLimited</v>
      </c>
      <c r="AM108" s="61">
        <f t="shared" si="194"/>
        <v>0</v>
      </c>
      <c r="AN108" s="71">
        <f t="shared" si="195"/>
        <v>0</v>
      </c>
      <c r="AO108" s="64">
        <f t="shared" si="196"/>
        <v>0</v>
      </c>
      <c r="AP108" s="72">
        <f t="shared" si="197"/>
        <v>0</v>
      </c>
      <c r="AQ108" s="79">
        <f t="shared" si="198"/>
        <v>0</v>
      </c>
      <c r="AR108" s="76">
        <f t="shared" si="199"/>
        <v>0</v>
      </c>
      <c r="AT108" s="115">
        <v>0</v>
      </c>
      <c r="AW108" s="118">
        <f t="shared" ref="AW108:AW120" si="219">S107</f>
        <v>4.1366253329685687</v>
      </c>
      <c r="AX108" s="117">
        <f t="shared" ref="AX108:AX120" si="220">1/6*AC108*AN108*AN108*AN108+AT108</f>
        <v>0</v>
      </c>
      <c r="AY108" s="113">
        <f t="shared" ref="AY108:AY120" si="221">0.5*AC108*AN108*AN108</f>
        <v>0</v>
      </c>
      <c r="AZ108" s="113">
        <f t="shared" si="200"/>
        <v>0</v>
      </c>
      <c r="BA108" s="118">
        <f t="shared" si="128"/>
        <v>4.1366253329685687</v>
      </c>
      <c r="BB108" s="114">
        <f t="shared" si="129"/>
        <v>0</v>
      </c>
      <c r="BC108" s="113">
        <f t="shared" si="130"/>
        <v>0</v>
      </c>
      <c r="BD108" s="113">
        <f t="shared" si="131"/>
        <v>0</v>
      </c>
      <c r="BE108" s="118">
        <f t="shared" si="132"/>
        <v>4.1366253329685687</v>
      </c>
      <c r="BF108" s="117">
        <f t="shared" si="201"/>
        <v>0</v>
      </c>
      <c r="BG108" s="113">
        <f t="shared" si="202"/>
        <v>0</v>
      </c>
      <c r="BH108" s="113">
        <f t="shared" si="203"/>
        <v>0</v>
      </c>
      <c r="BI108" s="118">
        <f t="shared" si="133"/>
        <v>4.1366253329685687</v>
      </c>
      <c r="BJ108" s="113"/>
      <c r="BK108" s="117">
        <f t="shared" si="204"/>
        <v>0</v>
      </c>
      <c r="BL108" s="113">
        <f t="shared" si="205"/>
        <v>0</v>
      </c>
      <c r="BM108" s="113">
        <f t="shared" si="206"/>
        <v>0</v>
      </c>
      <c r="BN108" s="118">
        <f t="shared" si="134"/>
        <v>4.1366253329685687</v>
      </c>
      <c r="BO108" s="117">
        <f t="shared" si="207"/>
        <v>0</v>
      </c>
      <c r="BP108" s="113">
        <f t="shared" si="208"/>
        <v>0</v>
      </c>
      <c r="BQ108" s="113">
        <f t="shared" si="209"/>
        <v>0</v>
      </c>
      <c r="BR108" s="118">
        <f t="shared" si="135"/>
        <v>4.1366253329685687</v>
      </c>
      <c r="BS108" s="117">
        <f t="shared" si="136"/>
        <v>0</v>
      </c>
      <c r="BT108" s="113">
        <f t="shared" si="137"/>
        <v>0</v>
      </c>
      <c r="BU108" s="113">
        <f t="shared" si="138"/>
        <v>0</v>
      </c>
      <c r="BV108" s="118">
        <f t="shared" si="139"/>
        <v>4.1366253329685687</v>
      </c>
      <c r="BW108" s="117">
        <f t="shared" si="210"/>
        <v>0</v>
      </c>
      <c r="BX108" s="113">
        <f t="shared" si="211"/>
        <v>0</v>
      </c>
      <c r="BY108" s="113">
        <f t="shared" si="212"/>
        <v>0</v>
      </c>
      <c r="BZ108" s="118">
        <f t="shared" si="140"/>
        <v>4.1366253329685687</v>
      </c>
      <c r="CC108" s="114">
        <f t="shared" si="178"/>
        <v>4.1366253329685687</v>
      </c>
      <c r="CD108" s="114">
        <f t="shared" si="213"/>
        <v>0</v>
      </c>
      <c r="CE108" s="114">
        <f t="shared" si="214"/>
        <v>0</v>
      </c>
      <c r="CF108" s="114">
        <f t="shared" si="215"/>
        <v>0</v>
      </c>
      <c r="CG108" s="114"/>
      <c r="CH108" s="114">
        <v>13</v>
      </c>
      <c r="CI108" s="113">
        <v>5</v>
      </c>
      <c r="CJ108" s="113">
        <f t="shared" si="185"/>
        <v>6</v>
      </c>
      <c r="CK108" s="113">
        <f t="shared" si="185"/>
        <v>7</v>
      </c>
      <c r="CL108" s="113">
        <f t="shared" si="185"/>
        <v>8</v>
      </c>
      <c r="CZ108" s="88"/>
      <c r="DA108" s="88"/>
      <c r="DB108" s="88"/>
      <c r="DC108" s="88"/>
      <c r="DD108" s="88"/>
      <c r="DE108" s="40"/>
      <c r="DF108" s="88"/>
    </row>
    <row r="109" spans="1:110" ht="13.8" thickBot="1" x14ac:dyDescent="0.3">
      <c r="A109" s="140">
        <v>0</v>
      </c>
      <c r="B109" s="410"/>
      <c r="C109" s="410"/>
      <c r="D109" s="41">
        <v>0</v>
      </c>
      <c r="E109" s="98" t="s">
        <v>213</v>
      </c>
      <c r="F109" s="171" t="s">
        <v>546</v>
      </c>
      <c r="G109" s="137" t="s">
        <v>422</v>
      </c>
      <c r="H109" s="132">
        <v>3500</v>
      </c>
      <c r="I109" s="132">
        <v>30000</v>
      </c>
      <c r="J109" s="148">
        <v>800000</v>
      </c>
      <c r="K109" s="151">
        <f t="shared" si="179"/>
        <v>0</v>
      </c>
      <c r="L109" s="413"/>
      <c r="M109" s="139">
        <f t="shared" si="186"/>
        <v>0</v>
      </c>
      <c r="N109" s="139">
        <f t="shared" si="182"/>
        <v>0</v>
      </c>
      <c r="O109" s="133">
        <f t="shared" si="122"/>
        <v>0</v>
      </c>
      <c r="P109" s="80">
        <f t="shared" si="187"/>
        <v>0</v>
      </c>
      <c r="Q109" s="322">
        <f t="shared" si="181"/>
        <v>0</v>
      </c>
      <c r="R109" s="323">
        <f t="shared" si="184"/>
        <v>0</v>
      </c>
      <c r="S109" s="324">
        <f t="shared" si="216"/>
        <v>4.1366253329685687</v>
      </c>
      <c r="U109" s="102">
        <f t="shared" si="217"/>
        <v>0</v>
      </c>
      <c r="V109" s="77">
        <f t="shared" si="188"/>
        <v>0</v>
      </c>
      <c r="W109" s="77">
        <f t="shared" ref="W109:W120" si="222">IF(D109&gt;0,(4/D109)*(4/D109)*U109,0)</f>
        <v>0</v>
      </c>
      <c r="X109" s="75">
        <f>'Project description'!$I$6</f>
        <v>1.79</v>
      </c>
      <c r="Y109" s="75">
        <f>VLOOKUP(E109,'Project description'!$H$21:$I$24,2,0)</f>
        <v>40000</v>
      </c>
      <c r="Z109" s="74">
        <f t="shared" si="189"/>
        <v>0</v>
      </c>
      <c r="AA109" s="76">
        <f t="shared" si="173"/>
        <v>0</v>
      </c>
      <c r="AB109" s="76">
        <f t="shared" si="190"/>
        <v>0</v>
      </c>
      <c r="AC109" s="76">
        <f t="shared" si="191"/>
        <v>0</v>
      </c>
      <c r="AD109" s="66">
        <f t="shared" si="192"/>
        <v>0</v>
      </c>
      <c r="AE109" s="67" t="str">
        <f t="shared" si="123"/>
        <v>AccelReached</v>
      </c>
      <c r="AF109" s="66">
        <f t="shared" si="124"/>
        <v>0</v>
      </c>
      <c r="AG109" s="60">
        <v>0</v>
      </c>
      <c r="AH109" s="61">
        <f t="shared" si="125"/>
        <v>0</v>
      </c>
      <c r="AI109" s="62">
        <f t="shared" si="126"/>
        <v>0</v>
      </c>
      <c r="AJ109" s="61">
        <f t="shared" si="127"/>
        <v>0</v>
      </c>
      <c r="AK109" s="61">
        <f t="shared" si="218"/>
        <v>0</v>
      </c>
      <c r="AL109" s="69" t="str">
        <f t="shared" si="193"/>
        <v>AccelLimited</v>
      </c>
      <c r="AM109" s="61">
        <f t="shared" si="194"/>
        <v>0</v>
      </c>
      <c r="AN109" s="71">
        <f t="shared" si="195"/>
        <v>0</v>
      </c>
      <c r="AO109" s="64">
        <f t="shared" si="196"/>
        <v>0</v>
      </c>
      <c r="AP109" s="72">
        <f t="shared" si="197"/>
        <v>0</v>
      </c>
      <c r="AQ109" s="79">
        <f t="shared" si="198"/>
        <v>0</v>
      </c>
      <c r="AR109" s="76">
        <f t="shared" si="199"/>
        <v>0</v>
      </c>
      <c r="AT109" s="115">
        <v>0</v>
      </c>
      <c r="AW109" s="118">
        <f t="shared" si="219"/>
        <v>4.1366253329685687</v>
      </c>
      <c r="AX109" s="117">
        <f t="shared" si="220"/>
        <v>0</v>
      </c>
      <c r="AY109" s="113">
        <f t="shared" si="221"/>
        <v>0</v>
      </c>
      <c r="AZ109" s="113">
        <f t="shared" si="200"/>
        <v>0</v>
      </c>
      <c r="BA109" s="118">
        <f t="shared" si="128"/>
        <v>4.1366253329685687</v>
      </c>
      <c r="BB109" s="114">
        <f t="shared" si="129"/>
        <v>0</v>
      </c>
      <c r="BC109" s="113">
        <f t="shared" si="130"/>
        <v>0</v>
      </c>
      <c r="BD109" s="113">
        <f t="shared" si="131"/>
        <v>0</v>
      </c>
      <c r="BE109" s="118">
        <f t="shared" si="132"/>
        <v>4.1366253329685687</v>
      </c>
      <c r="BF109" s="117">
        <f t="shared" si="201"/>
        <v>0</v>
      </c>
      <c r="BG109" s="113">
        <f t="shared" si="202"/>
        <v>0</v>
      </c>
      <c r="BH109" s="113">
        <f t="shared" si="203"/>
        <v>0</v>
      </c>
      <c r="BI109" s="118">
        <f t="shared" si="133"/>
        <v>4.1366253329685687</v>
      </c>
      <c r="BJ109" s="113"/>
      <c r="BK109" s="117">
        <f t="shared" si="204"/>
        <v>0</v>
      </c>
      <c r="BL109" s="113">
        <f t="shared" si="205"/>
        <v>0</v>
      </c>
      <c r="BM109" s="113">
        <f t="shared" si="206"/>
        <v>0</v>
      </c>
      <c r="BN109" s="118">
        <f t="shared" si="134"/>
        <v>4.1366253329685687</v>
      </c>
      <c r="BO109" s="117">
        <f t="shared" si="207"/>
        <v>0</v>
      </c>
      <c r="BP109" s="113">
        <f t="shared" si="208"/>
        <v>0</v>
      </c>
      <c r="BQ109" s="113">
        <f t="shared" si="209"/>
        <v>0</v>
      </c>
      <c r="BR109" s="118">
        <f t="shared" si="135"/>
        <v>4.1366253329685687</v>
      </c>
      <c r="BS109" s="117">
        <f t="shared" si="136"/>
        <v>0</v>
      </c>
      <c r="BT109" s="113">
        <f t="shared" si="137"/>
        <v>0</v>
      </c>
      <c r="BU109" s="113">
        <f t="shared" si="138"/>
        <v>0</v>
      </c>
      <c r="BV109" s="118">
        <f t="shared" si="139"/>
        <v>4.1366253329685687</v>
      </c>
      <c r="BW109" s="117">
        <f t="shared" si="210"/>
        <v>0</v>
      </c>
      <c r="BX109" s="113">
        <f t="shared" si="211"/>
        <v>0</v>
      </c>
      <c r="BY109" s="113">
        <f t="shared" si="212"/>
        <v>0</v>
      </c>
      <c r="BZ109" s="118">
        <f t="shared" si="140"/>
        <v>4.1366253329685687</v>
      </c>
      <c r="CC109" s="114">
        <f t="shared" si="178"/>
        <v>4.1366253329685687</v>
      </c>
      <c r="CD109" s="114">
        <f t="shared" si="213"/>
        <v>0</v>
      </c>
      <c r="CE109" s="114">
        <f t="shared" si="214"/>
        <v>0</v>
      </c>
      <c r="CF109" s="114">
        <f t="shared" si="215"/>
        <v>0</v>
      </c>
      <c r="CG109" s="114"/>
      <c r="CH109" s="114">
        <v>13</v>
      </c>
      <c r="CI109" s="113">
        <v>9</v>
      </c>
      <c r="CJ109" s="113">
        <f t="shared" si="185"/>
        <v>10</v>
      </c>
      <c r="CK109" s="113">
        <f t="shared" si="185"/>
        <v>11</v>
      </c>
      <c r="CL109" s="113">
        <f t="shared" si="185"/>
        <v>12</v>
      </c>
      <c r="CZ109" s="88"/>
      <c r="DA109" s="88"/>
      <c r="DB109" s="88"/>
      <c r="DC109" s="88"/>
      <c r="DD109" s="88"/>
      <c r="DE109" s="40"/>
      <c r="DF109" s="88"/>
    </row>
    <row r="110" spans="1:110" ht="13.8" thickBot="1" x14ac:dyDescent="0.3">
      <c r="A110" s="315">
        <v>0</v>
      </c>
      <c r="B110" s="411"/>
      <c r="C110" s="411"/>
      <c r="D110" s="307">
        <v>0</v>
      </c>
      <c r="E110" s="309" t="s">
        <v>213</v>
      </c>
      <c r="F110" s="308" t="s">
        <v>546</v>
      </c>
      <c r="G110" s="310" t="s">
        <v>422</v>
      </c>
      <c r="H110" s="311">
        <v>3500</v>
      </c>
      <c r="I110" s="311">
        <v>30000</v>
      </c>
      <c r="J110" s="312">
        <v>800000</v>
      </c>
      <c r="K110" s="313">
        <f t="shared" si="179"/>
        <v>0</v>
      </c>
      <c r="L110" s="414"/>
      <c r="M110" s="314">
        <f t="shared" si="186"/>
        <v>0</v>
      </c>
      <c r="N110" s="139">
        <f t="shared" si="182"/>
        <v>0</v>
      </c>
      <c r="O110" s="133">
        <f t="shared" si="122"/>
        <v>0</v>
      </c>
      <c r="P110" s="80">
        <f t="shared" si="187"/>
        <v>0</v>
      </c>
      <c r="Q110" s="319">
        <f t="shared" si="181"/>
        <v>0</v>
      </c>
      <c r="R110" s="320">
        <f t="shared" si="184"/>
        <v>0</v>
      </c>
      <c r="S110" s="321">
        <f t="shared" si="216"/>
        <v>4.1366253329685687</v>
      </c>
      <c r="U110" s="102">
        <f t="shared" si="217"/>
        <v>0</v>
      </c>
      <c r="V110" s="77">
        <f t="shared" si="188"/>
        <v>0</v>
      </c>
      <c r="W110" s="77">
        <f t="shared" si="222"/>
        <v>0</v>
      </c>
      <c r="X110" s="75">
        <f>'Project description'!$I$6</f>
        <v>1.79</v>
      </c>
      <c r="Y110" s="75">
        <f>VLOOKUP(E110,'Project description'!$H$21:$I$24,2,0)</f>
        <v>40000</v>
      </c>
      <c r="Z110" s="74">
        <f t="shared" si="189"/>
        <v>0</v>
      </c>
      <c r="AA110" s="76">
        <f t="shared" si="173"/>
        <v>0</v>
      </c>
      <c r="AB110" s="76">
        <f t="shared" si="190"/>
        <v>0</v>
      </c>
      <c r="AC110" s="76">
        <f t="shared" si="191"/>
        <v>0</v>
      </c>
      <c r="AD110" s="66">
        <f t="shared" si="192"/>
        <v>0</v>
      </c>
      <c r="AE110" s="67" t="str">
        <f t="shared" si="123"/>
        <v>AccelReached</v>
      </c>
      <c r="AF110" s="66">
        <f t="shared" si="124"/>
        <v>0</v>
      </c>
      <c r="AG110" s="60">
        <v>0</v>
      </c>
      <c r="AH110" s="61">
        <f t="shared" si="125"/>
        <v>0</v>
      </c>
      <c r="AI110" s="62">
        <f t="shared" si="126"/>
        <v>0</v>
      </c>
      <c r="AJ110" s="61">
        <f t="shared" si="127"/>
        <v>0</v>
      </c>
      <c r="AK110" s="61">
        <f t="shared" si="218"/>
        <v>0</v>
      </c>
      <c r="AL110" s="69" t="str">
        <f t="shared" si="193"/>
        <v>AccelLimited</v>
      </c>
      <c r="AM110" s="61">
        <f t="shared" si="194"/>
        <v>0</v>
      </c>
      <c r="AN110" s="71">
        <f t="shared" si="195"/>
        <v>0</v>
      </c>
      <c r="AO110" s="64">
        <f t="shared" si="196"/>
        <v>0</v>
      </c>
      <c r="AP110" s="72">
        <f t="shared" si="197"/>
        <v>0</v>
      </c>
      <c r="AQ110" s="79">
        <f t="shared" si="198"/>
        <v>0</v>
      </c>
      <c r="AR110" s="76">
        <f t="shared" si="199"/>
        <v>0</v>
      </c>
      <c r="AT110" s="115">
        <v>0</v>
      </c>
      <c r="AW110" s="118">
        <f t="shared" si="219"/>
        <v>4.1366253329685687</v>
      </c>
      <c r="AX110" s="117">
        <f t="shared" si="220"/>
        <v>0</v>
      </c>
      <c r="AY110" s="113">
        <f t="shared" si="221"/>
        <v>0</v>
      </c>
      <c r="AZ110" s="113">
        <f t="shared" si="200"/>
        <v>0</v>
      </c>
      <c r="BA110" s="118">
        <f t="shared" si="128"/>
        <v>4.1366253329685687</v>
      </c>
      <c r="BB110" s="114">
        <f t="shared" si="129"/>
        <v>0</v>
      </c>
      <c r="BC110" s="113">
        <f t="shared" si="130"/>
        <v>0</v>
      </c>
      <c r="BD110" s="113">
        <f t="shared" si="131"/>
        <v>0</v>
      </c>
      <c r="BE110" s="118">
        <f t="shared" si="132"/>
        <v>4.1366253329685687</v>
      </c>
      <c r="BF110" s="117">
        <f t="shared" si="201"/>
        <v>0</v>
      </c>
      <c r="BG110" s="113">
        <f t="shared" si="202"/>
        <v>0</v>
      </c>
      <c r="BH110" s="113">
        <f t="shared" si="203"/>
        <v>0</v>
      </c>
      <c r="BI110" s="118">
        <f t="shared" si="133"/>
        <v>4.1366253329685687</v>
      </c>
      <c r="BJ110" s="113"/>
      <c r="BK110" s="117">
        <f t="shared" si="204"/>
        <v>0</v>
      </c>
      <c r="BL110" s="113">
        <f t="shared" si="205"/>
        <v>0</v>
      </c>
      <c r="BM110" s="113">
        <f t="shared" si="206"/>
        <v>0</v>
      </c>
      <c r="BN110" s="118">
        <f t="shared" si="134"/>
        <v>4.1366253329685687</v>
      </c>
      <c r="BO110" s="117">
        <f t="shared" si="207"/>
        <v>0</v>
      </c>
      <c r="BP110" s="113">
        <f t="shared" si="208"/>
        <v>0</v>
      </c>
      <c r="BQ110" s="113">
        <f t="shared" si="209"/>
        <v>0</v>
      </c>
      <c r="BR110" s="118">
        <f t="shared" si="135"/>
        <v>4.1366253329685687</v>
      </c>
      <c r="BS110" s="117">
        <f t="shared" si="136"/>
        <v>0</v>
      </c>
      <c r="BT110" s="113">
        <f t="shared" si="137"/>
        <v>0</v>
      </c>
      <c r="BU110" s="113">
        <f t="shared" si="138"/>
        <v>0</v>
      </c>
      <c r="BV110" s="118">
        <f t="shared" si="139"/>
        <v>4.1366253329685687</v>
      </c>
      <c r="BW110" s="117">
        <f t="shared" si="210"/>
        <v>0</v>
      </c>
      <c r="BX110" s="113">
        <f t="shared" si="211"/>
        <v>0</v>
      </c>
      <c r="BY110" s="113">
        <f t="shared" si="212"/>
        <v>0</v>
      </c>
      <c r="BZ110" s="118">
        <f t="shared" si="140"/>
        <v>4.1366253329685687</v>
      </c>
      <c r="CC110" s="114">
        <f t="shared" si="178"/>
        <v>4.1366253329685687</v>
      </c>
      <c r="CD110" s="114">
        <f t="shared" si="213"/>
        <v>0</v>
      </c>
      <c r="CE110" s="114">
        <f t="shared" si="214"/>
        <v>0</v>
      </c>
      <c r="CF110" s="114">
        <f t="shared" si="215"/>
        <v>0</v>
      </c>
      <c r="CG110" s="114"/>
      <c r="CH110" s="114">
        <v>13</v>
      </c>
      <c r="CI110" s="113">
        <v>13</v>
      </c>
      <c r="CJ110" s="113">
        <f t="shared" si="185"/>
        <v>14</v>
      </c>
      <c r="CK110" s="113">
        <f t="shared" si="185"/>
        <v>15</v>
      </c>
      <c r="CL110" s="113">
        <f t="shared" si="185"/>
        <v>16</v>
      </c>
      <c r="CZ110" s="88"/>
      <c r="DA110" s="88"/>
      <c r="DB110" s="88"/>
      <c r="DC110" s="88"/>
      <c r="DD110" s="88"/>
      <c r="DE110" s="40"/>
      <c r="DF110" s="88"/>
    </row>
    <row r="111" spans="1:110" ht="13.8" thickBot="1" x14ac:dyDescent="0.3">
      <c r="A111" s="140">
        <v>0</v>
      </c>
      <c r="B111" s="410"/>
      <c r="C111" s="410"/>
      <c r="D111" s="41">
        <v>0</v>
      </c>
      <c r="E111" s="98" t="s">
        <v>213</v>
      </c>
      <c r="F111" s="171" t="s">
        <v>546</v>
      </c>
      <c r="G111" s="137" t="s">
        <v>422</v>
      </c>
      <c r="H111" s="132">
        <v>3500</v>
      </c>
      <c r="I111" s="132">
        <v>30000</v>
      </c>
      <c r="J111" s="148">
        <v>800000</v>
      </c>
      <c r="K111" s="151">
        <f t="shared" si="179"/>
        <v>0</v>
      </c>
      <c r="L111" s="413"/>
      <c r="M111" s="139">
        <f t="shared" si="186"/>
        <v>0</v>
      </c>
      <c r="N111" s="139">
        <f t="shared" si="182"/>
        <v>0</v>
      </c>
      <c r="O111" s="133">
        <f t="shared" si="122"/>
        <v>0</v>
      </c>
      <c r="P111" s="80">
        <f t="shared" si="187"/>
        <v>0</v>
      </c>
      <c r="Q111" s="322">
        <f t="shared" ref="Q111:Q120" si="223">M111*BC111/1000/0.66</f>
        <v>0</v>
      </c>
      <c r="R111" s="323">
        <f t="shared" si="184"/>
        <v>0</v>
      </c>
      <c r="S111" s="324">
        <f t="shared" si="216"/>
        <v>4.1366253329685687</v>
      </c>
      <c r="U111" s="102">
        <f t="shared" si="217"/>
        <v>0</v>
      </c>
      <c r="V111" s="77">
        <f t="shared" si="188"/>
        <v>0</v>
      </c>
      <c r="W111" s="77">
        <f t="shared" si="222"/>
        <v>0</v>
      </c>
      <c r="X111" s="75">
        <f>'Project description'!$I$6</f>
        <v>1.79</v>
      </c>
      <c r="Y111" s="75">
        <f>VLOOKUP(E111,'Project description'!$H$21:$I$24,2,0)</f>
        <v>40000</v>
      </c>
      <c r="Z111" s="74">
        <f t="shared" si="189"/>
        <v>0</v>
      </c>
      <c r="AA111" s="76">
        <f t="shared" si="173"/>
        <v>0</v>
      </c>
      <c r="AB111" s="76">
        <f t="shared" si="190"/>
        <v>0</v>
      </c>
      <c r="AC111" s="76">
        <f t="shared" si="191"/>
        <v>0</v>
      </c>
      <c r="AD111" s="66">
        <f t="shared" si="192"/>
        <v>0</v>
      </c>
      <c r="AE111" s="67" t="str">
        <f t="shared" si="123"/>
        <v>AccelReached</v>
      </c>
      <c r="AF111" s="66">
        <f t="shared" si="124"/>
        <v>0</v>
      </c>
      <c r="AG111" s="60">
        <v>0</v>
      </c>
      <c r="AH111" s="61">
        <f t="shared" si="125"/>
        <v>0</v>
      </c>
      <c r="AI111" s="62">
        <f t="shared" si="126"/>
        <v>0</v>
      </c>
      <c r="AJ111" s="61">
        <f t="shared" si="127"/>
        <v>0</v>
      </c>
      <c r="AK111" s="61">
        <f t="shared" si="218"/>
        <v>0</v>
      </c>
      <c r="AL111" s="69" t="str">
        <f t="shared" si="193"/>
        <v>AccelLimited</v>
      </c>
      <c r="AM111" s="61">
        <f t="shared" si="194"/>
        <v>0</v>
      </c>
      <c r="AN111" s="71">
        <f t="shared" si="195"/>
        <v>0</v>
      </c>
      <c r="AO111" s="64">
        <f t="shared" si="196"/>
        <v>0</v>
      </c>
      <c r="AP111" s="72">
        <f t="shared" si="197"/>
        <v>0</v>
      </c>
      <c r="AQ111" s="79">
        <f t="shared" si="198"/>
        <v>0</v>
      </c>
      <c r="AR111" s="76">
        <f t="shared" si="199"/>
        <v>0</v>
      </c>
      <c r="AT111" s="115">
        <v>0</v>
      </c>
      <c r="AW111" s="118">
        <f t="shared" si="219"/>
        <v>4.1366253329685687</v>
      </c>
      <c r="AX111" s="117">
        <f t="shared" si="220"/>
        <v>0</v>
      </c>
      <c r="AY111" s="113">
        <f t="shared" si="221"/>
        <v>0</v>
      </c>
      <c r="AZ111" s="113">
        <f t="shared" si="200"/>
        <v>0</v>
      </c>
      <c r="BA111" s="118">
        <f t="shared" si="128"/>
        <v>4.1366253329685687</v>
      </c>
      <c r="BB111" s="114">
        <f t="shared" si="129"/>
        <v>0</v>
      </c>
      <c r="BC111" s="113">
        <f t="shared" si="130"/>
        <v>0</v>
      </c>
      <c r="BD111" s="113">
        <f t="shared" si="131"/>
        <v>0</v>
      </c>
      <c r="BE111" s="118">
        <f t="shared" si="132"/>
        <v>4.1366253329685687</v>
      </c>
      <c r="BF111" s="117">
        <f t="shared" si="201"/>
        <v>0</v>
      </c>
      <c r="BG111" s="113">
        <f t="shared" si="202"/>
        <v>0</v>
      </c>
      <c r="BH111" s="113">
        <f t="shared" si="203"/>
        <v>0</v>
      </c>
      <c r="BI111" s="118">
        <f t="shared" si="133"/>
        <v>4.1366253329685687</v>
      </c>
      <c r="BJ111" s="113"/>
      <c r="BK111" s="117">
        <f t="shared" si="204"/>
        <v>0</v>
      </c>
      <c r="BL111" s="113">
        <f t="shared" si="205"/>
        <v>0</v>
      </c>
      <c r="BM111" s="113">
        <f t="shared" si="206"/>
        <v>0</v>
      </c>
      <c r="BN111" s="118">
        <f t="shared" si="134"/>
        <v>4.1366253329685687</v>
      </c>
      <c r="BO111" s="117">
        <f t="shared" si="207"/>
        <v>0</v>
      </c>
      <c r="BP111" s="113">
        <f t="shared" si="208"/>
        <v>0</v>
      </c>
      <c r="BQ111" s="113">
        <f t="shared" si="209"/>
        <v>0</v>
      </c>
      <c r="BR111" s="118">
        <f t="shared" si="135"/>
        <v>4.1366253329685687</v>
      </c>
      <c r="BS111" s="117">
        <f t="shared" si="136"/>
        <v>0</v>
      </c>
      <c r="BT111" s="113">
        <f t="shared" si="137"/>
        <v>0</v>
      </c>
      <c r="BU111" s="113">
        <f t="shared" si="138"/>
        <v>0</v>
      </c>
      <c r="BV111" s="118">
        <f t="shared" si="139"/>
        <v>4.1366253329685687</v>
      </c>
      <c r="BW111" s="117">
        <f t="shared" si="210"/>
        <v>0</v>
      </c>
      <c r="BX111" s="113">
        <f t="shared" si="211"/>
        <v>0</v>
      </c>
      <c r="BY111" s="113">
        <f t="shared" si="212"/>
        <v>0</v>
      </c>
      <c r="BZ111" s="118">
        <f t="shared" si="140"/>
        <v>4.1366253329685687</v>
      </c>
      <c r="CC111" s="114">
        <f t="shared" si="178"/>
        <v>0</v>
      </c>
      <c r="CD111" s="114">
        <f t="shared" si="213"/>
        <v>0</v>
      </c>
      <c r="CE111" s="114">
        <f t="shared" si="214"/>
        <v>0</v>
      </c>
      <c r="CF111" s="114">
        <f t="shared" si="215"/>
        <v>0</v>
      </c>
      <c r="CG111" s="114"/>
      <c r="CH111" s="114">
        <v>13</v>
      </c>
      <c r="CI111" s="113">
        <v>17</v>
      </c>
      <c r="CJ111" s="113">
        <f t="shared" si="185"/>
        <v>18</v>
      </c>
      <c r="CK111" s="113">
        <f t="shared" si="185"/>
        <v>19</v>
      </c>
      <c r="CL111" s="113">
        <f t="shared" si="185"/>
        <v>20</v>
      </c>
      <c r="CZ111" s="88"/>
      <c r="DA111" s="88"/>
      <c r="DB111" s="88"/>
      <c r="DC111" s="88"/>
      <c r="DD111" s="88"/>
      <c r="DE111" s="40"/>
      <c r="DF111" s="88"/>
    </row>
    <row r="112" spans="1:110" ht="13.8" thickBot="1" x14ac:dyDescent="0.3">
      <c r="A112" s="315">
        <v>0</v>
      </c>
      <c r="B112" s="411"/>
      <c r="C112" s="411"/>
      <c r="D112" s="307">
        <v>0</v>
      </c>
      <c r="E112" s="309" t="s">
        <v>213</v>
      </c>
      <c r="F112" s="308" t="s">
        <v>546</v>
      </c>
      <c r="G112" s="310" t="s">
        <v>422</v>
      </c>
      <c r="H112" s="311">
        <v>3500</v>
      </c>
      <c r="I112" s="311">
        <v>30000</v>
      </c>
      <c r="J112" s="312">
        <v>800000</v>
      </c>
      <c r="K112" s="313">
        <f t="shared" si="179"/>
        <v>0</v>
      </c>
      <c r="L112" s="414"/>
      <c r="M112" s="314">
        <f t="shared" si="186"/>
        <v>0</v>
      </c>
      <c r="N112" s="139">
        <f t="shared" si="182"/>
        <v>0</v>
      </c>
      <c r="O112" s="133">
        <f t="shared" si="122"/>
        <v>0</v>
      </c>
      <c r="P112" s="80">
        <f t="shared" si="187"/>
        <v>0</v>
      </c>
      <c r="Q112" s="319">
        <f t="shared" si="223"/>
        <v>0</v>
      </c>
      <c r="R112" s="320">
        <f t="shared" si="184"/>
        <v>0</v>
      </c>
      <c r="S112" s="321">
        <f t="shared" si="216"/>
        <v>4.1366253329685687</v>
      </c>
      <c r="U112" s="102">
        <f t="shared" si="217"/>
        <v>0</v>
      </c>
      <c r="V112" s="77">
        <f t="shared" si="188"/>
        <v>0</v>
      </c>
      <c r="W112" s="77">
        <f t="shared" si="222"/>
        <v>0</v>
      </c>
      <c r="X112" s="75">
        <f>'Project description'!$I$6</f>
        <v>1.79</v>
      </c>
      <c r="Y112" s="75">
        <f>VLOOKUP(E112,'Project description'!$H$21:$I$24,2,0)</f>
        <v>40000</v>
      </c>
      <c r="Z112" s="74">
        <f t="shared" si="189"/>
        <v>0</v>
      </c>
      <c r="AA112" s="76">
        <f t="shared" si="173"/>
        <v>0</v>
      </c>
      <c r="AB112" s="76">
        <f t="shared" si="190"/>
        <v>0</v>
      </c>
      <c r="AC112" s="76">
        <f t="shared" si="191"/>
        <v>0</v>
      </c>
      <c r="AD112" s="66">
        <f t="shared" si="192"/>
        <v>0</v>
      </c>
      <c r="AE112" s="67" t="str">
        <f t="shared" si="123"/>
        <v>AccelReached</v>
      </c>
      <c r="AF112" s="66">
        <f t="shared" si="124"/>
        <v>0</v>
      </c>
      <c r="AG112" s="60">
        <v>0</v>
      </c>
      <c r="AH112" s="61">
        <f t="shared" si="125"/>
        <v>0</v>
      </c>
      <c r="AI112" s="62">
        <f t="shared" si="126"/>
        <v>0</v>
      </c>
      <c r="AJ112" s="61">
        <f t="shared" si="127"/>
        <v>0</v>
      </c>
      <c r="AK112" s="61">
        <f t="shared" si="218"/>
        <v>0</v>
      </c>
      <c r="AL112" s="69" t="str">
        <f t="shared" si="193"/>
        <v>AccelLimited</v>
      </c>
      <c r="AM112" s="61">
        <f t="shared" si="194"/>
        <v>0</v>
      </c>
      <c r="AN112" s="71">
        <f t="shared" si="195"/>
        <v>0</v>
      </c>
      <c r="AO112" s="64">
        <f t="shared" si="196"/>
        <v>0</v>
      </c>
      <c r="AP112" s="72">
        <f t="shared" si="197"/>
        <v>0</v>
      </c>
      <c r="AQ112" s="79">
        <f t="shared" si="198"/>
        <v>0</v>
      </c>
      <c r="AR112" s="76">
        <f t="shared" si="199"/>
        <v>0</v>
      </c>
      <c r="AT112" s="115">
        <v>0</v>
      </c>
      <c r="AW112" s="118">
        <f t="shared" si="219"/>
        <v>4.1366253329685687</v>
      </c>
      <c r="AX112" s="117">
        <f t="shared" si="220"/>
        <v>0</v>
      </c>
      <c r="AY112" s="113">
        <f t="shared" si="221"/>
        <v>0</v>
      </c>
      <c r="AZ112" s="113">
        <f t="shared" si="200"/>
        <v>0</v>
      </c>
      <c r="BA112" s="118">
        <f t="shared" si="128"/>
        <v>4.1366253329685687</v>
      </c>
      <c r="BB112" s="114">
        <f t="shared" si="129"/>
        <v>0</v>
      </c>
      <c r="BC112" s="113">
        <f t="shared" si="130"/>
        <v>0</v>
      </c>
      <c r="BD112" s="113">
        <f t="shared" si="131"/>
        <v>0</v>
      </c>
      <c r="BE112" s="118">
        <f t="shared" si="132"/>
        <v>4.1366253329685687</v>
      </c>
      <c r="BF112" s="117">
        <f t="shared" si="201"/>
        <v>0</v>
      </c>
      <c r="BG112" s="113">
        <f t="shared" si="202"/>
        <v>0</v>
      </c>
      <c r="BH112" s="113">
        <f t="shared" si="203"/>
        <v>0</v>
      </c>
      <c r="BI112" s="118">
        <f t="shared" si="133"/>
        <v>4.1366253329685687</v>
      </c>
      <c r="BJ112" s="113"/>
      <c r="BK112" s="117">
        <f t="shared" si="204"/>
        <v>0</v>
      </c>
      <c r="BL112" s="113">
        <f t="shared" si="205"/>
        <v>0</v>
      </c>
      <c r="BM112" s="113">
        <f t="shared" si="206"/>
        <v>0</v>
      </c>
      <c r="BN112" s="118">
        <f t="shared" si="134"/>
        <v>4.1366253329685687</v>
      </c>
      <c r="BO112" s="117">
        <f t="shared" si="207"/>
        <v>0</v>
      </c>
      <c r="BP112" s="113">
        <f t="shared" si="208"/>
        <v>0</v>
      </c>
      <c r="BQ112" s="113">
        <f t="shared" si="209"/>
        <v>0</v>
      </c>
      <c r="BR112" s="118">
        <f t="shared" si="135"/>
        <v>4.1366253329685687</v>
      </c>
      <c r="BS112" s="117">
        <f t="shared" si="136"/>
        <v>0</v>
      </c>
      <c r="BT112" s="113">
        <f t="shared" si="137"/>
        <v>0</v>
      </c>
      <c r="BU112" s="113">
        <f t="shared" si="138"/>
        <v>0</v>
      </c>
      <c r="BV112" s="118">
        <f t="shared" si="139"/>
        <v>4.1366253329685687</v>
      </c>
      <c r="BW112" s="117">
        <f t="shared" si="210"/>
        <v>0</v>
      </c>
      <c r="BX112" s="113">
        <f t="shared" si="211"/>
        <v>0</v>
      </c>
      <c r="BY112" s="113">
        <f t="shared" si="212"/>
        <v>0</v>
      </c>
      <c r="BZ112" s="118">
        <f t="shared" si="140"/>
        <v>4.1366253329685687</v>
      </c>
      <c r="CC112" s="114">
        <f t="shared" si="178"/>
        <v>0</v>
      </c>
      <c r="CD112" s="114">
        <f t="shared" si="213"/>
        <v>4.1366253329685687</v>
      </c>
      <c r="CE112" s="114">
        <f t="shared" si="214"/>
        <v>0</v>
      </c>
      <c r="CF112" s="114">
        <f t="shared" si="215"/>
        <v>0</v>
      </c>
      <c r="CG112" s="114"/>
      <c r="CH112" s="114">
        <v>13</v>
      </c>
      <c r="CI112" s="113">
        <v>21</v>
      </c>
      <c r="CJ112" s="113">
        <f t="shared" si="185"/>
        <v>22</v>
      </c>
      <c r="CK112" s="113">
        <f t="shared" si="185"/>
        <v>23</v>
      </c>
      <c r="CL112" s="113">
        <f t="shared" si="185"/>
        <v>24</v>
      </c>
      <c r="CZ112" s="88"/>
      <c r="DA112" s="88"/>
      <c r="DB112" s="88"/>
      <c r="DC112" s="88"/>
      <c r="DD112" s="88"/>
      <c r="DE112" s="40"/>
      <c r="DF112" s="88"/>
    </row>
    <row r="113" spans="1:110" ht="13.8" thickBot="1" x14ac:dyDescent="0.3">
      <c r="A113" s="140">
        <v>0</v>
      </c>
      <c r="B113" s="410"/>
      <c r="C113" s="410"/>
      <c r="D113" s="41">
        <v>0</v>
      </c>
      <c r="E113" s="98" t="s">
        <v>213</v>
      </c>
      <c r="F113" s="171" t="s">
        <v>546</v>
      </c>
      <c r="G113" s="137" t="s">
        <v>422</v>
      </c>
      <c r="H113" s="132">
        <v>3500</v>
      </c>
      <c r="I113" s="132">
        <v>30000</v>
      </c>
      <c r="J113" s="148">
        <v>800000</v>
      </c>
      <c r="K113" s="151">
        <f t="shared" si="179"/>
        <v>0</v>
      </c>
      <c r="L113" s="413"/>
      <c r="M113" s="139">
        <f t="shared" si="186"/>
        <v>0</v>
      </c>
      <c r="N113" s="139">
        <f t="shared" si="182"/>
        <v>0</v>
      </c>
      <c r="O113" s="133">
        <f t="shared" si="122"/>
        <v>0</v>
      </c>
      <c r="P113" s="80">
        <f t="shared" si="187"/>
        <v>0</v>
      </c>
      <c r="Q113" s="322">
        <f t="shared" si="223"/>
        <v>0</v>
      </c>
      <c r="R113" s="323">
        <f t="shared" si="184"/>
        <v>0</v>
      </c>
      <c r="S113" s="324">
        <f t="shared" si="216"/>
        <v>4.1366253329685687</v>
      </c>
      <c r="U113" s="102">
        <f t="shared" si="217"/>
        <v>0</v>
      </c>
      <c r="V113" s="77">
        <f t="shared" si="188"/>
        <v>0</v>
      </c>
      <c r="W113" s="77">
        <f t="shared" si="222"/>
        <v>0</v>
      </c>
      <c r="X113" s="75">
        <f>'Project description'!$I$6</f>
        <v>1.79</v>
      </c>
      <c r="Y113" s="75">
        <f>VLOOKUP(E113,'Project description'!$H$21:$I$24,2,0)</f>
        <v>40000</v>
      </c>
      <c r="Z113" s="74">
        <f t="shared" si="189"/>
        <v>0</v>
      </c>
      <c r="AA113" s="76">
        <f t="shared" si="173"/>
        <v>0</v>
      </c>
      <c r="AB113" s="76">
        <f t="shared" si="190"/>
        <v>0</v>
      </c>
      <c r="AC113" s="76">
        <f t="shared" si="191"/>
        <v>0</v>
      </c>
      <c r="AD113" s="66">
        <f t="shared" si="192"/>
        <v>0</v>
      </c>
      <c r="AE113" s="67" t="str">
        <f t="shared" si="123"/>
        <v>AccelReached</v>
      </c>
      <c r="AF113" s="66">
        <f t="shared" si="124"/>
        <v>0</v>
      </c>
      <c r="AG113" s="60">
        <v>0</v>
      </c>
      <c r="AH113" s="61">
        <f t="shared" si="125"/>
        <v>0</v>
      </c>
      <c r="AI113" s="62">
        <f t="shared" si="126"/>
        <v>0</v>
      </c>
      <c r="AJ113" s="61">
        <f t="shared" si="127"/>
        <v>0</v>
      </c>
      <c r="AK113" s="61">
        <f t="shared" si="218"/>
        <v>0</v>
      </c>
      <c r="AL113" s="69" t="str">
        <f t="shared" si="193"/>
        <v>AccelLimited</v>
      </c>
      <c r="AM113" s="61">
        <f t="shared" si="194"/>
        <v>0</v>
      </c>
      <c r="AN113" s="71">
        <f t="shared" si="195"/>
        <v>0</v>
      </c>
      <c r="AO113" s="64">
        <f t="shared" si="196"/>
        <v>0</v>
      </c>
      <c r="AP113" s="72">
        <f t="shared" si="197"/>
        <v>0</v>
      </c>
      <c r="AQ113" s="79">
        <f t="shared" si="198"/>
        <v>0</v>
      </c>
      <c r="AR113" s="76">
        <f t="shared" si="199"/>
        <v>0</v>
      </c>
      <c r="AT113" s="115">
        <v>0</v>
      </c>
      <c r="AW113" s="118">
        <f t="shared" si="219"/>
        <v>4.1366253329685687</v>
      </c>
      <c r="AX113" s="117">
        <f t="shared" si="220"/>
        <v>0</v>
      </c>
      <c r="AY113" s="113">
        <f t="shared" si="221"/>
        <v>0</v>
      </c>
      <c r="AZ113" s="113">
        <f t="shared" si="200"/>
        <v>0</v>
      </c>
      <c r="BA113" s="118">
        <f t="shared" si="128"/>
        <v>4.1366253329685687</v>
      </c>
      <c r="BB113" s="114">
        <f t="shared" si="129"/>
        <v>0</v>
      </c>
      <c r="BC113" s="113">
        <f t="shared" si="130"/>
        <v>0</v>
      </c>
      <c r="BD113" s="113">
        <f t="shared" si="131"/>
        <v>0</v>
      </c>
      <c r="BE113" s="118">
        <f t="shared" si="132"/>
        <v>4.1366253329685687</v>
      </c>
      <c r="BF113" s="117">
        <f t="shared" si="201"/>
        <v>0</v>
      </c>
      <c r="BG113" s="113">
        <f t="shared" si="202"/>
        <v>0</v>
      </c>
      <c r="BH113" s="113">
        <f t="shared" si="203"/>
        <v>0</v>
      </c>
      <c r="BI113" s="118">
        <f t="shared" si="133"/>
        <v>4.1366253329685687</v>
      </c>
      <c r="BJ113" s="113"/>
      <c r="BK113" s="117">
        <f t="shared" si="204"/>
        <v>0</v>
      </c>
      <c r="BL113" s="113">
        <f t="shared" si="205"/>
        <v>0</v>
      </c>
      <c r="BM113" s="113">
        <f t="shared" si="206"/>
        <v>0</v>
      </c>
      <c r="BN113" s="118">
        <f t="shared" si="134"/>
        <v>4.1366253329685687</v>
      </c>
      <c r="BO113" s="117">
        <f t="shared" si="207"/>
        <v>0</v>
      </c>
      <c r="BP113" s="113">
        <f t="shared" si="208"/>
        <v>0</v>
      </c>
      <c r="BQ113" s="113">
        <f t="shared" si="209"/>
        <v>0</v>
      </c>
      <c r="BR113" s="118">
        <f t="shared" si="135"/>
        <v>4.1366253329685687</v>
      </c>
      <c r="BS113" s="117">
        <f t="shared" si="136"/>
        <v>0</v>
      </c>
      <c r="BT113" s="113">
        <f t="shared" si="137"/>
        <v>0</v>
      </c>
      <c r="BU113" s="113">
        <f t="shared" si="138"/>
        <v>0</v>
      </c>
      <c r="BV113" s="118">
        <f t="shared" si="139"/>
        <v>4.1366253329685687</v>
      </c>
      <c r="BW113" s="117">
        <f t="shared" si="210"/>
        <v>0</v>
      </c>
      <c r="BX113" s="113">
        <f t="shared" si="211"/>
        <v>0</v>
      </c>
      <c r="BY113" s="113">
        <f t="shared" si="212"/>
        <v>0</v>
      </c>
      <c r="BZ113" s="118">
        <f t="shared" si="140"/>
        <v>4.1366253329685687</v>
      </c>
      <c r="CC113" s="114">
        <f t="shared" si="178"/>
        <v>0</v>
      </c>
      <c r="CD113" s="114">
        <f t="shared" si="213"/>
        <v>4.1366253329685687</v>
      </c>
      <c r="CE113" s="114">
        <f t="shared" si="214"/>
        <v>0</v>
      </c>
      <c r="CF113" s="114">
        <f t="shared" si="215"/>
        <v>0</v>
      </c>
      <c r="CG113" s="114"/>
      <c r="CH113" s="114">
        <v>13</v>
      </c>
      <c r="CI113" s="113">
        <v>25</v>
      </c>
      <c r="CJ113" s="113">
        <f t="shared" si="185"/>
        <v>26</v>
      </c>
      <c r="CK113" s="113">
        <f t="shared" si="185"/>
        <v>27</v>
      </c>
      <c r="CL113" s="113">
        <f t="shared" si="185"/>
        <v>28</v>
      </c>
      <c r="CZ113" s="88"/>
      <c r="DA113" s="88"/>
      <c r="DB113" s="88"/>
      <c r="DC113" s="88"/>
      <c r="DD113" s="88"/>
      <c r="DE113" s="40"/>
      <c r="DF113" s="88"/>
    </row>
    <row r="114" spans="1:110" ht="13.8" thickBot="1" x14ac:dyDescent="0.3">
      <c r="A114" s="315">
        <v>0</v>
      </c>
      <c r="B114" s="411"/>
      <c r="C114" s="411"/>
      <c r="D114" s="307">
        <v>0</v>
      </c>
      <c r="E114" s="309" t="s">
        <v>213</v>
      </c>
      <c r="F114" s="308" t="s">
        <v>546</v>
      </c>
      <c r="G114" s="310" t="s">
        <v>422</v>
      </c>
      <c r="H114" s="311">
        <v>3500</v>
      </c>
      <c r="I114" s="311">
        <v>30000</v>
      </c>
      <c r="J114" s="312">
        <v>800000</v>
      </c>
      <c r="K114" s="313">
        <f t="shared" si="179"/>
        <v>0</v>
      </c>
      <c r="L114" s="414"/>
      <c r="M114" s="314">
        <f t="shared" si="186"/>
        <v>0</v>
      </c>
      <c r="N114" s="139">
        <f t="shared" si="182"/>
        <v>0</v>
      </c>
      <c r="O114" s="133">
        <f t="shared" si="122"/>
        <v>0</v>
      </c>
      <c r="P114" s="80">
        <f t="shared" si="187"/>
        <v>0</v>
      </c>
      <c r="Q114" s="319">
        <f t="shared" si="223"/>
        <v>0</v>
      </c>
      <c r="R114" s="320">
        <f t="shared" si="184"/>
        <v>0</v>
      </c>
      <c r="S114" s="321">
        <f t="shared" si="216"/>
        <v>4.1366253329685687</v>
      </c>
      <c r="U114" s="102">
        <f t="shared" si="217"/>
        <v>0</v>
      </c>
      <c r="V114" s="77">
        <f t="shared" si="188"/>
        <v>0</v>
      </c>
      <c r="W114" s="77">
        <f t="shared" si="222"/>
        <v>0</v>
      </c>
      <c r="X114" s="75">
        <f>'Project description'!$I$6</f>
        <v>1.79</v>
      </c>
      <c r="Y114" s="75">
        <f>VLOOKUP(E114,'Project description'!$H$21:$I$24,2,0)</f>
        <v>40000</v>
      </c>
      <c r="Z114" s="74">
        <f t="shared" si="189"/>
        <v>0</v>
      </c>
      <c r="AA114" s="76">
        <f t="shared" si="173"/>
        <v>0</v>
      </c>
      <c r="AB114" s="76">
        <f t="shared" si="190"/>
        <v>0</v>
      </c>
      <c r="AC114" s="76">
        <f t="shared" si="191"/>
        <v>0</v>
      </c>
      <c r="AD114" s="66">
        <f t="shared" si="192"/>
        <v>0</v>
      </c>
      <c r="AE114" s="67" t="str">
        <f t="shared" si="123"/>
        <v>AccelReached</v>
      </c>
      <c r="AF114" s="66">
        <f t="shared" si="124"/>
        <v>0</v>
      </c>
      <c r="AG114" s="60">
        <v>0</v>
      </c>
      <c r="AH114" s="61">
        <f t="shared" si="125"/>
        <v>0</v>
      </c>
      <c r="AI114" s="62">
        <f t="shared" si="126"/>
        <v>0</v>
      </c>
      <c r="AJ114" s="61">
        <f t="shared" si="127"/>
        <v>0</v>
      </c>
      <c r="AK114" s="61">
        <f t="shared" si="218"/>
        <v>0</v>
      </c>
      <c r="AL114" s="69" t="str">
        <f t="shared" si="193"/>
        <v>AccelLimited</v>
      </c>
      <c r="AM114" s="61">
        <f t="shared" si="194"/>
        <v>0</v>
      </c>
      <c r="AN114" s="71">
        <f t="shared" si="195"/>
        <v>0</v>
      </c>
      <c r="AO114" s="64">
        <f t="shared" si="196"/>
        <v>0</v>
      </c>
      <c r="AP114" s="72">
        <f t="shared" si="197"/>
        <v>0</v>
      </c>
      <c r="AQ114" s="79">
        <f t="shared" si="198"/>
        <v>0</v>
      </c>
      <c r="AR114" s="76">
        <f t="shared" si="199"/>
        <v>0</v>
      </c>
      <c r="AT114" s="115">
        <v>0</v>
      </c>
      <c r="AW114" s="118">
        <f t="shared" si="219"/>
        <v>4.1366253329685687</v>
      </c>
      <c r="AX114" s="117">
        <f t="shared" si="220"/>
        <v>0</v>
      </c>
      <c r="AY114" s="113">
        <f t="shared" si="221"/>
        <v>0</v>
      </c>
      <c r="AZ114" s="113">
        <f t="shared" si="200"/>
        <v>0</v>
      </c>
      <c r="BA114" s="118">
        <f t="shared" si="128"/>
        <v>4.1366253329685687</v>
      </c>
      <c r="BB114" s="114">
        <f t="shared" si="129"/>
        <v>0</v>
      </c>
      <c r="BC114" s="113">
        <f t="shared" si="130"/>
        <v>0</v>
      </c>
      <c r="BD114" s="113">
        <f t="shared" si="131"/>
        <v>0</v>
      </c>
      <c r="BE114" s="118">
        <f t="shared" si="132"/>
        <v>4.1366253329685687</v>
      </c>
      <c r="BF114" s="117">
        <f t="shared" si="201"/>
        <v>0</v>
      </c>
      <c r="BG114" s="113">
        <f t="shared" si="202"/>
        <v>0</v>
      </c>
      <c r="BH114" s="113">
        <f t="shared" si="203"/>
        <v>0</v>
      </c>
      <c r="BI114" s="118">
        <f t="shared" si="133"/>
        <v>4.1366253329685687</v>
      </c>
      <c r="BJ114" s="113"/>
      <c r="BK114" s="117">
        <f t="shared" si="204"/>
        <v>0</v>
      </c>
      <c r="BL114" s="113">
        <f t="shared" si="205"/>
        <v>0</v>
      </c>
      <c r="BM114" s="113">
        <f t="shared" si="206"/>
        <v>0</v>
      </c>
      <c r="BN114" s="118">
        <f t="shared" si="134"/>
        <v>4.1366253329685687</v>
      </c>
      <c r="BO114" s="117">
        <f t="shared" si="207"/>
        <v>0</v>
      </c>
      <c r="BP114" s="113">
        <f t="shared" si="208"/>
        <v>0</v>
      </c>
      <c r="BQ114" s="113">
        <f t="shared" si="209"/>
        <v>0</v>
      </c>
      <c r="BR114" s="118">
        <f t="shared" si="135"/>
        <v>4.1366253329685687</v>
      </c>
      <c r="BS114" s="117">
        <f t="shared" si="136"/>
        <v>0</v>
      </c>
      <c r="BT114" s="113">
        <f t="shared" si="137"/>
        <v>0</v>
      </c>
      <c r="BU114" s="113">
        <f t="shared" si="138"/>
        <v>0</v>
      </c>
      <c r="BV114" s="118">
        <f t="shared" si="139"/>
        <v>4.1366253329685687</v>
      </c>
      <c r="BW114" s="117">
        <f t="shared" si="210"/>
        <v>0</v>
      </c>
      <c r="BX114" s="113">
        <f t="shared" si="211"/>
        <v>0</v>
      </c>
      <c r="BY114" s="113">
        <f t="shared" si="212"/>
        <v>0</v>
      </c>
      <c r="BZ114" s="118">
        <f t="shared" si="140"/>
        <v>4.1366253329685687</v>
      </c>
      <c r="CC114" s="114">
        <f t="shared" si="178"/>
        <v>0</v>
      </c>
      <c r="CD114" s="114">
        <f t="shared" si="213"/>
        <v>4.1366253329685687</v>
      </c>
      <c r="CE114" s="114">
        <f t="shared" si="214"/>
        <v>0</v>
      </c>
      <c r="CF114" s="114">
        <f t="shared" si="215"/>
        <v>0</v>
      </c>
      <c r="CG114" s="114"/>
      <c r="CH114" s="114">
        <v>13</v>
      </c>
      <c r="CI114" s="113">
        <v>29</v>
      </c>
      <c r="CJ114" s="113">
        <f t="shared" si="185"/>
        <v>30</v>
      </c>
      <c r="CK114" s="113">
        <f t="shared" si="185"/>
        <v>31</v>
      </c>
      <c r="CL114" s="113">
        <f t="shared" si="185"/>
        <v>32</v>
      </c>
      <c r="CZ114" s="88"/>
      <c r="DA114" s="88"/>
      <c r="DB114" s="88"/>
      <c r="DC114" s="88"/>
      <c r="DD114" s="88"/>
      <c r="DE114" s="40"/>
      <c r="DF114" s="88"/>
    </row>
    <row r="115" spans="1:110" ht="13.8" thickBot="1" x14ac:dyDescent="0.3">
      <c r="A115" s="140">
        <v>0</v>
      </c>
      <c r="B115" s="410"/>
      <c r="C115" s="410"/>
      <c r="D115" s="41">
        <v>0</v>
      </c>
      <c r="E115" s="98" t="s">
        <v>213</v>
      </c>
      <c r="F115" s="171" t="s">
        <v>546</v>
      </c>
      <c r="G115" s="137" t="s">
        <v>422</v>
      </c>
      <c r="H115" s="132">
        <v>3500</v>
      </c>
      <c r="I115" s="132">
        <v>30000</v>
      </c>
      <c r="J115" s="148">
        <v>800000</v>
      </c>
      <c r="K115" s="151">
        <f t="shared" si="179"/>
        <v>0</v>
      </c>
      <c r="L115" s="413"/>
      <c r="M115" s="139">
        <f t="shared" si="186"/>
        <v>0</v>
      </c>
      <c r="N115" s="139">
        <f t="shared" ref="N115:N120" si="224">IF(AB115&lt;=0,0,IF(E115="Straight",IF(F115="Lifting",AR115/AF$3+AD$3+AJ$3,AR115/AF$3+AD$3),IF(E115="180° Curve",IF(F115="Lifting",AR115/AF$4+AD$4+AJ$4,AR115/AF$4+AD$4),IF(E115="45° Curve",IF(F115="Lifting",AR115/AF$5+AD$5+AJ$5,AR115/AF$5+AD$5),IF(E115="22.5° Curve",IF(F115="Lifting",AR115/AF$6+AD$6+AJ$6,AR115/AF$6+AD$6))))))</f>
        <v>0</v>
      </c>
      <c r="O115" s="133">
        <f t="shared" si="122"/>
        <v>0</v>
      </c>
      <c r="P115" s="80">
        <f t="shared" si="187"/>
        <v>0</v>
      </c>
      <c r="Q115" s="322">
        <f t="shared" si="223"/>
        <v>0</v>
      </c>
      <c r="R115" s="323">
        <f t="shared" si="184"/>
        <v>0</v>
      </c>
      <c r="S115" s="324">
        <f t="shared" si="216"/>
        <v>4.1366253329685687</v>
      </c>
      <c r="U115" s="102">
        <f t="shared" si="217"/>
        <v>0</v>
      </c>
      <c r="V115" s="77">
        <f t="shared" si="188"/>
        <v>0</v>
      </c>
      <c r="W115" s="77">
        <f t="shared" si="222"/>
        <v>0</v>
      </c>
      <c r="X115" s="75">
        <f>'Project description'!$I$6</f>
        <v>1.79</v>
      </c>
      <c r="Y115" s="75">
        <f>VLOOKUP(E115,'Project description'!$H$21:$I$24,2,0)</f>
        <v>40000</v>
      </c>
      <c r="Z115" s="74">
        <f t="shared" si="189"/>
        <v>0</v>
      </c>
      <c r="AA115" s="76">
        <f t="shared" si="173"/>
        <v>0</v>
      </c>
      <c r="AB115" s="76">
        <f t="shared" si="190"/>
        <v>0</v>
      </c>
      <c r="AC115" s="76">
        <f t="shared" si="191"/>
        <v>0</v>
      </c>
      <c r="AD115" s="66">
        <f t="shared" si="192"/>
        <v>0</v>
      </c>
      <c r="AE115" s="67" t="str">
        <f t="shared" si="123"/>
        <v>AccelReached</v>
      </c>
      <c r="AF115" s="66">
        <f t="shared" si="124"/>
        <v>0</v>
      </c>
      <c r="AG115" s="60">
        <v>0</v>
      </c>
      <c r="AH115" s="61">
        <f t="shared" si="125"/>
        <v>0</v>
      </c>
      <c r="AI115" s="62">
        <f t="shared" si="126"/>
        <v>0</v>
      </c>
      <c r="AJ115" s="61">
        <f t="shared" si="127"/>
        <v>0</v>
      </c>
      <c r="AK115" s="61">
        <f t="shared" si="218"/>
        <v>0</v>
      </c>
      <c r="AL115" s="69" t="str">
        <f t="shared" si="193"/>
        <v>AccelLimited</v>
      </c>
      <c r="AM115" s="61">
        <f t="shared" si="194"/>
        <v>0</v>
      </c>
      <c r="AN115" s="71">
        <f t="shared" si="195"/>
        <v>0</v>
      </c>
      <c r="AO115" s="64">
        <f t="shared" si="196"/>
        <v>0</v>
      </c>
      <c r="AP115" s="72">
        <f t="shared" si="197"/>
        <v>0</v>
      </c>
      <c r="AQ115" s="79">
        <f t="shared" si="198"/>
        <v>0</v>
      </c>
      <c r="AR115" s="76">
        <f t="shared" si="199"/>
        <v>0</v>
      </c>
      <c r="AT115" s="115">
        <v>0</v>
      </c>
      <c r="AW115" s="118">
        <f t="shared" si="219"/>
        <v>4.1366253329685687</v>
      </c>
      <c r="AX115" s="117">
        <f t="shared" si="220"/>
        <v>0</v>
      </c>
      <c r="AY115" s="113">
        <f t="shared" si="221"/>
        <v>0</v>
      </c>
      <c r="AZ115" s="113">
        <f t="shared" si="200"/>
        <v>0</v>
      </c>
      <c r="BA115" s="118">
        <f t="shared" si="128"/>
        <v>4.1366253329685687</v>
      </c>
      <c r="BB115" s="114">
        <f t="shared" si="129"/>
        <v>0</v>
      </c>
      <c r="BC115" s="113">
        <f t="shared" si="130"/>
        <v>0</v>
      </c>
      <c r="BD115" s="113">
        <f t="shared" si="131"/>
        <v>0</v>
      </c>
      <c r="BE115" s="118">
        <f t="shared" si="132"/>
        <v>4.1366253329685687</v>
      </c>
      <c r="BF115" s="117">
        <f t="shared" si="201"/>
        <v>0</v>
      </c>
      <c r="BG115" s="113">
        <f t="shared" si="202"/>
        <v>0</v>
      </c>
      <c r="BH115" s="113">
        <f t="shared" si="203"/>
        <v>0</v>
      </c>
      <c r="BI115" s="118">
        <f t="shared" si="133"/>
        <v>4.1366253329685687</v>
      </c>
      <c r="BJ115" s="113"/>
      <c r="BK115" s="117">
        <f t="shared" si="204"/>
        <v>0</v>
      </c>
      <c r="BL115" s="113">
        <f t="shared" si="205"/>
        <v>0</v>
      </c>
      <c r="BM115" s="113">
        <f t="shared" si="206"/>
        <v>0</v>
      </c>
      <c r="BN115" s="118">
        <f t="shared" si="134"/>
        <v>4.1366253329685687</v>
      </c>
      <c r="BO115" s="117">
        <f t="shared" si="207"/>
        <v>0</v>
      </c>
      <c r="BP115" s="113">
        <f t="shared" si="208"/>
        <v>0</v>
      </c>
      <c r="BQ115" s="113">
        <f t="shared" si="209"/>
        <v>0</v>
      </c>
      <c r="BR115" s="118">
        <f t="shared" si="135"/>
        <v>4.1366253329685687</v>
      </c>
      <c r="BS115" s="117">
        <f t="shared" si="136"/>
        <v>0</v>
      </c>
      <c r="BT115" s="113">
        <f t="shared" si="137"/>
        <v>0</v>
      </c>
      <c r="BU115" s="113">
        <f t="shared" si="138"/>
        <v>0</v>
      </c>
      <c r="BV115" s="118">
        <f t="shared" si="139"/>
        <v>4.1366253329685687</v>
      </c>
      <c r="BW115" s="117">
        <f t="shared" si="210"/>
        <v>0</v>
      </c>
      <c r="BX115" s="113">
        <f t="shared" si="211"/>
        <v>0</v>
      </c>
      <c r="BY115" s="113">
        <f t="shared" si="212"/>
        <v>0</v>
      </c>
      <c r="BZ115" s="118">
        <f t="shared" si="140"/>
        <v>4.1366253329685687</v>
      </c>
      <c r="CC115" s="114">
        <f t="shared" si="178"/>
        <v>4.1366253329685687</v>
      </c>
      <c r="CD115" s="114">
        <f t="shared" si="213"/>
        <v>0</v>
      </c>
      <c r="CE115" s="114">
        <f t="shared" si="214"/>
        <v>0</v>
      </c>
      <c r="CF115" s="114">
        <f t="shared" si="215"/>
        <v>0</v>
      </c>
      <c r="CG115" s="114"/>
      <c r="CH115" s="114">
        <v>14</v>
      </c>
      <c r="CI115" s="113">
        <v>1</v>
      </c>
      <c r="CJ115" s="113">
        <f t="shared" si="185"/>
        <v>2</v>
      </c>
      <c r="CK115" s="113">
        <f t="shared" si="185"/>
        <v>3</v>
      </c>
      <c r="CL115" s="113">
        <f t="shared" si="185"/>
        <v>4</v>
      </c>
      <c r="CZ115" s="88"/>
      <c r="DA115" s="88"/>
      <c r="DB115" s="88"/>
      <c r="DC115" s="88"/>
      <c r="DD115" s="88"/>
      <c r="DE115" s="40"/>
      <c r="DF115" s="88"/>
    </row>
    <row r="116" spans="1:110" ht="13.8" thickBot="1" x14ac:dyDescent="0.3">
      <c r="A116" s="315">
        <v>0</v>
      </c>
      <c r="B116" s="411"/>
      <c r="C116" s="411"/>
      <c r="D116" s="307">
        <v>0</v>
      </c>
      <c r="E116" s="309" t="s">
        <v>213</v>
      </c>
      <c r="F116" s="308" t="s">
        <v>546</v>
      </c>
      <c r="G116" s="310" t="s">
        <v>422</v>
      </c>
      <c r="H116" s="311">
        <v>3500</v>
      </c>
      <c r="I116" s="311">
        <v>30000</v>
      </c>
      <c r="J116" s="312">
        <v>800000</v>
      </c>
      <c r="K116" s="313">
        <f t="shared" si="179"/>
        <v>0</v>
      </c>
      <c r="L116" s="414"/>
      <c r="M116" s="314">
        <f t="shared" si="186"/>
        <v>0</v>
      </c>
      <c r="N116" s="139">
        <f t="shared" si="224"/>
        <v>0</v>
      </c>
      <c r="O116" s="133">
        <f t="shared" si="122"/>
        <v>0</v>
      </c>
      <c r="P116" s="80">
        <f t="shared" si="187"/>
        <v>0</v>
      </c>
      <c r="Q116" s="319">
        <f t="shared" si="223"/>
        <v>0</v>
      </c>
      <c r="R116" s="320">
        <f t="shared" si="184"/>
        <v>0</v>
      </c>
      <c r="S116" s="321">
        <f t="shared" si="216"/>
        <v>4.1366253329685687</v>
      </c>
      <c r="U116" s="102">
        <f t="shared" si="217"/>
        <v>0</v>
      </c>
      <c r="V116" s="77">
        <f t="shared" si="188"/>
        <v>0</v>
      </c>
      <c r="W116" s="77">
        <f t="shared" si="222"/>
        <v>0</v>
      </c>
      <c r="X116" s="75">
        <f>'Project description'!$I$6</f>
        <v>1.79</v>
      </c>
      <c r="Y116" s="75">
        <f>VLOOKUP(E116,'Project description'!$H$21:$I$24,2,0)</f>
        <v>40000</v>
      </c>
      <c r="Z116" s="74">
        <f t="shared" si="189"/>
        <v>0</v>
      </c>
      <c r="AA116" s="76">
        <f t="shared" si="173"/>
        <v>0</v>
      </c>
      <c r="AB116" s="76">
        <f t="shared" si="190"/>
        <v>0</v>
      </c>
      <c r="AC116" s="76">
        <f t="shared" si="191"/>
        <v>0</v>
      </c>
      <c r="AD116" s="66">
        <f t="shared" si="192"/>
        <v>0</v>
      </c>
      <c r="AE116" s="67" t="str">
        <f t="shared" si="123"/>
        <v>AccelReached</v>
      </c>
      <c r="AF116" s="66">
        <f t="shared" si="124"/>
        <v>0</v>
      </c>
      <c r="AG116" s="60">
        <v>0</v>
      </c>
      <c r="AH116" s="61">
        <f t="shared" si="125"/>
        <v>0</v>
      </c>
      <c r="AI116" s="62">
        <f t="shared" si="126"/>
        <v>0</v>
      </c>
      <c r="AJ116" s="61">
        <f t="shared" si="127"/>
        <v>0</v>
      </c>
      <c r="AK116" s="61">
        <f t="shared" si="218"/>
        <v>0</v>
      </c>
      <c r="AL116" s="69" t="str">
        <f t="shared" si="193"/>
        <v>AccelLimited</v>
      </c>
      <c r="AM116" s="61">
        <f t="shared" si="194"/>
        <v>0</v>
      </c>
      <c r="AN116" s="71">
        <f t="shared" si="195"/>
        <v>0</v>
      </c>
      <c r="AO116" s="64">
        <f t="shared" si="196"/>
        <v>0</v>
      </c>
      <c r="AP116" s="72">
        <f t="shared" si="197"/>
        <v>0</v>
      </c>
      <c r="AQ116" s="79">
        <f t="shared" si="198"/>
        <v>0</v>
      </c>
      <c r="AR116" s="76">
        <f t="shared" si="199"/>
        <v>0</v>
      </c>
      <c r="AT116" s="115">
        <v>0</v>
      </c>
      <c r="AW116" s="118">
        <f t="shared" si="219"/>
        <v>4.1366253329685687</v>
      </c>
      <c r="AX116" s="117">
        <f t="shared" si="220"/>
        <v>0</v>
      </c>
      <c r="AY116" s="113">
        <f t="shared" si="221"/>
        <v>0</v>
      </c>
      <c r="AZ116" s="113">
        <f t="shared" si="200"/>
        <v>0</v>
      </c>
      <c r="BA116" s="118">
        <f t="shared" si="128"/>
        <v>4.1366253329685687</v>
      </c>
      <c r="BB116" s="114">
        <f t="shared" si="129"/>
        <v>0</v>
      </c>
      <c r="BC116" s="113">
        <f t="shared" si="130"/>
        <v>0</v>
      </c>
      <c r="BD116" s="113">
        <f t="shared" si="131"/>
        <v>0</v>
      </c>
      <c r="BE116" s="118">
        <f t="shared" si="132"/>
        <v>4.1366253329685687</v>
      </c>
      <c r="BF116" s="117">
        <f t="shared" si="201"/>
        <v>0</v>
      </c>
      <c r="BG116" s="113">
        <f t="shared" si="202"/>
        <v>0</v>
      </c>
      <c r="BH116" s="113">
        <f t="shared" si="203"/>
        <v>0</v>
      </c>
      <c r="BI116" s="118">
        <f t="shared" si="133"/>
        <v>4.1366253329685687</v>
      </c>
      <c r="BJ116" s="113"/>
      <c r="BK116" s="117">
        <f t="shared" si="204"/>
        <v>0</v>
      </c>
      <c r="BL116" s="113">
        <f t="shared" si="205"/>
        <v>0</v>
      </c>
      <c r="BM116" s="113">
        <f t="shared" si="206"/>
        <v>0</v>
      </c>
      <c r="BN116" s="118">
        <f t="shared" si="134"/>
        <v>4.1366253329685687</v>
      </c>
      <c r="BO116" s="117">
        <f t="shared" si="207"/>
        <v>0</v>
      </c>
      <c r="BP116" s="113">
        <f t="shared" si="208"/>
        <v>0</v>
      </c>
      <c r="BQ116" s="113">
        <f t="shared" si="209"/>
        <v>0</v>
      </c>
      <c r="BR116" s="118">
        <f t="shared" si="135"/>
        <v>4.1366253329685687</v>
      </c>
      <c r="BS116" s="117">
        <f t="shared" si="136"/>
        <v>0</v>
      </c>
      <c r="BT116" s="113">
        <f t="shared" si="137"/>
        <v>0</v>
      </c>
      <c r="BU116" s="113">
        <f t="shared" si="138"/>
        <v>0</v>
      </c>
      <c r="BV116" s="118">
        <f t="shared" si="139"/>
        <v>4.1366253329685687</v>
      </c>
      <c r="BW116" s="117">
        <f t="shared" si="210"/>
        <v>0</v>
      </c>
      <c r="BX116" s="113">
        <f t="shared" si="211"/>
        <v>0</v>
      </c>
      <c r="BY116" s="113">
        <f t="shared" si="212"/>
        <v>0</v>
      </c>
      <c r="BZ116" s="118">
        <f t="shared" si="140"/>
        <v>4.1366253329685687</v>
      </c>
      <c r="CC116" s="114">
        <f t="shared" si="178"/>
        <v>4.1366253329685687</v>
      </c>
      <c r="CD116" s="114">
        <f t="shared" si="213"/>
        <v>0</v>
      </c>
      <c r="CE116" s="114">
        <f t="shared" si="214"/>
        <v>0</v>
      </c>
      <c r="CF116" s="114">
        <f t="shared" si="215"/>
        <v>0</v>
      </c>
      <c r="CG116" s="114"/>
      <c r="CH116" s="114">
        <v>14</v>
      </c>
      <c r="CI116" s="113">
        <v>5</v>
      </c>
      <c r="CJ116" s="113">
        <f t="shared" si="185"/>
        <v>6</v>
      </c>
      <c r="CK116" s="113">
        <f t="shared" si="185"/>
        <v>7</v>
      </c>
      <c r="CL116" s="113">
        <f t="shared" si="185"/>
        <v>8</v>
      </c>
      <c r="CZ116" s="88"/>
      <c r="DA116" s="88"/>
      <c r="DB116" s="88"/>
      <c r="DC116" s="88"/>
      <c r="DD116" s="88"/>
      <c r="DE116" s="40"/>
      <c r="DF116" s="88"/>
    </row>
    <row r="117" spans="1:110" ht="13.8" thickBot="1" x14ac:dyDescent="0.3">
      <c r="A117" s="140">
        <v>0</v>
      </c>
      <c r="B117" s="410"/>
      <c r="C117" s="410"/>
      <c r="D117" s="41">
        <v>0</v>
      </c>
      <c r="E117" s="98" t="s">
        <v>213</v>
      </c>
      <c r="F117" s="171" t="s">
        <v>546</v>
      </c>
      <c r="G117" s="137" t="s">
        <v>422</v>
      </c>
      <c r="H117" s="132">
        <v>3500</v>
      </c>
      <c r="I117" s="132">
        <v>30000</v>
      </c>
      <c r="J117" s="148">
        <v>800000</v>
      </c>
      <c r="K117" s="151">
        <f t="shared" si="179"/>
        <v>0</v>
      </c>
      <c r="L117" s="413"/>
      <c r="M117" s="139">
        <f t="shared" si="186"/>
        <v>0</v>
      </c>
      <c r="N117" s="139">
        <f t="shared" si="224"/>
        <v>0</v>
      </c>
      <c r="O117" s="133">
        <f t="shared" si="122"/>
        <v>0</v>
      </c>
      <c r="P117" s="80">
        <f t="shared" si="187"/>
        <v>0</v>
      </c>
      <c r="Q117" s="322">
        <f t="shared" si="223"/>
        <v>0</v>
      </c>
      <c r="R117" s="323">
        <f t="shared" si="184"/>
        <v>0</v>
      </c>
      <c r="S117" s="324">
        <f t="shared" si="216"/>
        <v>4.1366253329685687</v>
      </c>
      <c r="U117" s="102">
        <f t="shared" si="217"/>
        <v>0</v>
      </c>
      <c r="V117" s="77">
        <f t="shared" si="188"/>
        <v>0</v>
      </c>
      <c r="W117" s="77">
        <f t="shared" si="222"/>
        <v>0</v>
      </c>
      <c r="X117" s="75">
        <f>'Project description'!$I$6</f>
        <v>1.79</v>
      </c>
      <c r="Y117" s="75">
        <f>VLOOKUP(E117,'Project description'!$H$21:$I$24,2,0)</f>
        <v>40000</v>
      </c>
      <c r="Z117" s="74">
        <f t="shared" si="189"/>
        <v>0</v>
      </c>
      <c r="AA117" s="76">
        <f t="shared" si="173"/>
        <v>0</v>
      </c>
      <c r="AB117" s="76">
        <f t="shared" si="190"/>
        <v>0</v>
      </c>
      <c r="AC117" s="76">
        <f t="shared" si="191"/>
        <v>0</v>
      </c>
      <c r="AD117" s="66">
        <f t="shared" si="192"/>
        <v>0</v>
      </c>
      <c r="AE117" s="67" t="str">
        <f t="shared" si="123"/>
        <v>AccelReached</v>
      </c>
      <c r="AF117" s="66">
        <f t="shared" si="124"/>
        <v>0</v>
      </c>
      <c r="AG117" s="60">
        <v>0</v>
      </c>
      <c r="AH117" s="61">
        <f t="shared" si="125"/>
        <v>0</v>
      </c>
      <c r="AI117" s="62">
        <f t="shared" si="126"/>
        <v>0</v>
      </c>
      <c r="AJ117" s="61">
        <f t="shared" si="127"/>
        <v>0</v>
      </c>
      <c r="AK117" s="61">
        <f t="shared" si="218"/>
        <v>0</v>
      </c>
      <c r="AL117" s="69" t="str">
        <f t="shared" si="193"/>
        <v>AccelLimited</v>
      </c>
      <c r="AM117" s="61">
        <f t="shared" si="194"/>
        <v>0</v>
      </c>
      <c r="AN117" s="71">
        <f t="shared" si="195"/>
        <v>0</v>
      </c>
      <c r="AO117" s="64">
        <f t="shared" si="196"/>
        <v>0</v>
      </c>
      <c r="AP117" s="72">
        <f t="shared" si="197"/>
        <v>0</v>
      </c>
      <c r="AQ117" s="79">
        <f t="shared" si="198"/>
        <v>0</v>
      </c>
      <c r="AR117" s="76">
        <f t="shared" si="199"/>
        <v>0</v>
      </c>
      <c r="AT117" s="115">
        <v>0</v>
      </c>
      <c r="AW117" s="118">
        <f t="shared" si="219"/>
        <v>4.1366253329685687</v>
      </c>
      <c r="AX117" s="117">
        <f t="shared" si="220"/>
        <v>0</v>
      </c>
      <c r="AY117" s="113">
        <f t="shared" si="221"/>
        <v>0</v>
      </c>
      <c r="AZ117" s="113">
        <f t="shared" si="200"/>
        <v>0</v>
      </c>
      <c r="BA117" s="118">
        <f t="shared" si="128"/>
        <v>4.1366253329685687</v>
      </c>
      <c r="BB117" s="114">
        <f t="shared" si="129"/>
        <v>0</v>
      </c>
      <c r="BC117" s="113">
        <f t="shared" si="130"/>
        <v>0</v>
      </c>
      <c r="BD117" s="113">
        <f t="shared" si="131"/>
        <v>0</v>
      </c>
      <c r="BE117" s="118">
        <f t="shared" si="132"/>
        <v>4.1366253329685687</v>
      </c>
      <c r="BF117" s="117">
        <f t="shared" si="201"/>
        <v>0</v>
      </c>
      <c r="BG117" s="113">
        <f t="shared" si="202"/>
        <v>0</v>
      </c>
      <c r="BH117" s="113">
        <f t="shared" si="203"/>
        <v>0</v>
      </c>
      <c r="BI117" s="118">
        <f t="shared" si="133"/>
        <v>4.1366253329685687</v>
      </c>
      <c r="BJ117" s="113"/>
      <c r="BK117" s="117">
        <f t="shared" si="204"/>
        <v>0</v>
      </c>
      <c r="BL117" s="113">
        <f t="shared" si="205"/>
        <v>0</v>
      </c>
      <c r="BM117" s="113">
        <f t="shared" si="206"/>
        <v>0</v>
      </c>
      <c r="BN117" s="118">
        <f t="shared" si="134"/>
        <v>4.1366253329685687</v>
      </c>
      <c r="BO117" s="117">
        <f t="shared" si="207"/>
        <v>0</v>
      </c>
      <c r="BP117" s="113">
        <f t="shared" si="208"/>
        <v>0</v>
      </c>
      <c r="BQ117" s="113">
        <f t="shared" si="209"/>
        <v>0</v>
      </c>
      <c r="BR117" s="118">
        <f t="shared" si="135"/>
        <v>4.1366253329685687</v>
      </c>
      <c r="BS117" s="117">
        <f t="shared" si="136"/>
        <v>0</v>
      </c>
      <c r="BT117" s="113">
        <f t="shared" si="137"/>
        <v>0</v>
      </c>
      <c r="BU117" s="113">
        <f t="shared" si="138"/>
        <v>0</v>
      </c>
      <c r="BV117" s="118">
        <f t="shared" si="139"/>
        <v>4.1366253329685687</v>
      </c>
      <c r="BW117" s="117">
        <f t="shared" si="210"/>
        <v>0</v>
      </c>
      <c r="BX117" s="113">
        <f t="shared" si="211"/>
        <v>0</v>
      </c>
      <c r="BY117" s="113">
        <f t="shared" si="212"/>
        <v>0</v>
      </c>
      <c r="BZ117" s="118">
        <f t="shared" si="140"/>
        <v>4.1366253329685687</v>
      </c>
      <c r="CC117" s="114">
        <f t="shared" si="178"/>
        <v>4.1366253329685687</v>
      </c>
      <c r="CD117" s="114">
        <f t="shared" si="213"/>
        <v>0</v>
      </c>
      <c r="CE117" s="114">
        <f t="shared" si="214"/>
        <v>0</v>
      </c>
      <c r="CF117" s="114">
        <f t="shared" si="215"/>
        <v>0</v>
      </c>
      <c r="CG117" s="114"/>
      <c r="CH117" s="114">
        <v>14</v>
      </c>
      <c r="CI117" s="113">
        <v>9</v>
      </c>
      <c r="CJ117" s="113">
        <f t="shared" si="185"/>
        <v>10</v>
      </c>
      <c r="CK117" s="113">
        <f t="shared" si="185"/>
        <v>11</v>
      </c>
      <c r="CL117" s="113">
        <f t="shared" si="185"/>
        <v>12</v>
      </c>
      <c r="CZ117" s="88"/>
      <c r="DA117" s="88"/>
      <c r="DB117" s="88"/>
      <c r="DC117" s="88"/>
      <c r="DD117" s="88"/>
      <c r="DE117" s="40"/>
      <c r="DF117" s="88"/>
    </row>
    <row r="118" spans="1:110" ht="13.8" thickBot="1" x14ac:dyDescent="0.3">
      <c r="A118" s="315">
        <v>0</v>
      </c>
      <c r="B118" s="411"/>
      <c r="C118" s="411"/>
      <c r="D118" s="307">
        <v>0</v>
      </c>
      <c r="E118" s="309" t="s">
        <v>213</v>
      </c>
      <c r="F118" s="308" t="s">
        <v>546</v>
      </c>
      <c r="G118" s="310" t="s">
        <v>422</v>
      </c>
      <c r="H118" s="311">
        <v>3500</v>
      </c>
      <c r="I118" s="311">
        <v>30000</v>
      </c>
      <c r="J118" s="312">
        <v>800000</v>
      </c>
      <c r="K118" s="313">
        <f t="shared" si="179"/>
        <v>0</v>
      </c>
      <c r="L118" s="414"/>
      <c r="M118" s="314">
        <f t="shared" si="186"/>
        <v>0</v>
      </c>
      <c r="N118" s="139">
        <f t="shared" si="224"/>
        <v>0</v>
      </c>
      <c r="O118" s="133">
        <f t="shared" si="122"/>
        <v>0</v>
      </c>
      <c r="P118" s="80">
        <f t="shared" si="187"/>
        <v>0</v>
      </c>
      <c r="Q118" s="319">
        <f t="shared" si="223"/>
        <v>0</v>
      </c>
      <c r="R118" s="320">
        <f t="shared" si="184"/>
        <v>0</v>
      </c>
      <c r="S118" s="321">
        <f t="shared" si="216"/>
        <v>4.1366253329685687</v>
      </c>
      <c r="U118" s="102">
        <f t="shared" si="217"/>
        <v>0</v>
      </c>
      <c r="V118" s="77">
        <f t="shared" si="188"/>
        <v>0</v>
      </c>
      <c r="W118" s="77">
        <f t="shared" si="222"/>
        <v>0</v>
      </c>
      <c r="X118" s="75">
        <f>'Project description'!$I$6</f>
        <v>1.79</v>
      </c>
      <c r="Y118" s="75">
        <f>VLOOKUP(E118,'Project description'!$H$21:$I$24,2,0)</f>
        <v>40000</v>
      </c>
      <c r="Z118" s="74">
        <f t="shared" si="189"/>
        <v>0</v>
      </c>
      <c r="AA118" s="76">
        <f t="shared" si="173"/>
        <v>0</v>
      </c>
      <c r="AB118" s="76">
        <f t="shared" si="190"/>
        <v>0</v>
      </c>
      <c r="AC118" s="76">
        <f t="shared" si="191"/>
        <v>0</v>
      </c>
      <c r="AD118" s="66">
        <f t="shared" si="192"/>
        <v>0</v>
      </c>
      <c r="AE118" s="67" t="str">
        <f t="shared" si="123"/>
        <v>AccelReached</v>
      </c>
      <c r="AF118" s="66">
        <f t="shared" si="124"/>
        <v>0</v>
      </c>
      <c r="AG118" s="60">
        <v>0</v>
      </c>
      <c r="AH118" s="61">
        <f t="shared" si="125"/>
        <v>0</v>
      </c>
      <c r="AI118" s="62">
        <f t="shared" si="126"/>
        <v>0</v>
      </c>
      <c r="AJ118" s="61">
        <f t="shared" si="127"/>
        <v>0</v>
      </c>
      <c r="AK118" s="61">
        <f t="shared" si="218"/>
        <v>0</v>
      </c>
      <c r="AL118" s="69" t="str">
        <f t="shared" si="193"/>
        <v>AccelLimited</v>
      </c>
      <c r="AM118" s="61">
        <f t="shared" si="194"/>
        <v>0</v>
      </c>
      <c r="AN118" s="71">
        <f t="shared" si="195"/>
        <v>0</v>
      </c>
      <c r="AO118" s="64">
        <f t="shared" si="196"/>
        <v>0</v>
      </c>
      <c r="AP118" s="72">
        <f t="shared" si="197"/>
        <v>0</v>
      </c>
      <c r="AQ118" s="79">
        <f t="shared" si="198"/>
        <v>0</v>
      </c>
      <c r="AR118" s="76">
        <f t="shared" si="199"/>
        <v>0</v>
      </c>
      <c r="AT118" s="115">
        <v>0</v>
      </c>
      <c r="AW118" s="118">
        <f t="shared" si="219"/>
        <v>4.1366253329685687</v>
      </c>
      <c r="AX118" s="117">
        <f t="shared" si="220"/>
        <v>0</v>
      </c>
      <c r="AY118" s="113">
        <f t="shared" si="221"/>
        <v>0</v>
      </c>
      <c r="AZ118" s="113">
        <f t="shared" si="200"/>
        <v>0</v>
      </c>
      <c r="BA118" s="118">
        <f t="shared" si="128"/>
        <v>4.1366253329685687</v>
      </c>
      <c r="BB118" s="114">
        <f t="shared" si="129"/>
        <v>0</v>
      </c>
      <c r="BC118" s="113">
        <f t="shared" si="130"/>
        <v>0</v>
      </c>
      <c r="BD118" s="113">
        <f t="shared" si="131"/>
        <v>0</v>
      </c>
      <c r="BE118" s="118">
        <f t="shared" si="132"/>
        <v>4.1366253329685687</v>
      </c>
      <c r="BF118" s="117">
        <f t="shared" si="201"/>
        <v>0</v>
      </c>
      <c r="BG118" s="113">
        <f t="shared" si="202"/>
        <v>0</v>
      </c>
      <c r="BH118" s="113">
        <f t="shared" si="203"/>
        <v>0</v>
      </c>
      <c r="BI118" s="118">
        <f t="shared" si="133"/>
        <v>4.1366253329685687</v>
      </c>
      <c r="BJ118" s="113"/>
      <c r="BK118" s="117">
        <f t="shared" si="204"/>
        <v>0</v>
      </c>
      <c r="BL118" s="113">
        <f t="shared" si="205"/>
        <v>0</v>
      </c>
      <c r="BM118" s="113">
        <f t="shared" si="206"/>
        <v>0</v>
      </c>
      <c r="BN118" s="118">
        <f t="shared" si="134"/>
        <v>4.1366253329685687</v>
      </c>
      <c r="BO118" s="117">
        <f t="shared" si="207"/>
        <v>0</v>
      </c>
      <c r="BP118" s="113">
        <f t="shared" si="208"/>
        <v>0</v>
      </c>
      <c r="BQ118" s="113">
        <f t="shared" si="209"/>
        <v>0</v>
      </c>
      <c r="BR118" s="118">
        <f t="shared" si="135"/>
        <v>4.1366253329685687</v>
      </c>
      <c r="BS118" s="117">
        <f t="shared" si="136"/>
        <v>0</v>
      </c>
      <c r="BT118" s="113">
        <f t="shared" si="137"/>
        <v>0</v>
      </c>
      <c r="BU118" s="113">
        <f t="shared" si="138"/>
        <v>0</v>
      </c>
      <c r="BV118" s="118">
        <f t="shared" si="139"/>
        <v>4.1366253329685687</v>
      </c>
      <c r="BW118" s="117">
        <f t="shared" si="210"/>
        <v>0</v>
      </c>
      <c r="BX118" s="113">
        <f t="shared" si="211"/>
        <v>0</v>
      </c>
      <c r="BY118" s="113">
        <f t="shared" si="212"/>
        <v>0</v>
      </c>
      <c r="BZ118" s="118">
        <f t="shared" si="140"/>
        <v>4.1366253329685687</v>
      </c>
      <c r="CC118" s="114">
        <f t="shared" si="178"/>
        <v>4.1366253329685687</v>
      </c>
      <c r="CD118" s="114">
        <f t="shared" si="213"/>
        <v>0</v>
      </c>
      <c r="CE118" s="114">
        <f t="shared" si="214"/>
        <v>0</v>
      </c>
      <c r="CF118" s="114">
        <f t="shared" si="215"/>
        <v>0</v>
      </c>
      <c r="CG118" s="114"/>
      <c r="CH118" s="114">
        <v>14</v>
      </c>
      <c r="CI118" s="113">
        <v>13</v>
      </c>
      <c r="CJ118" s="113">
        <f t="shared" si="185"/>
        <v>14</v>
      </c>
      <c r="CK118" s="113">
        <f t="shared" si="185"/>
        <v>15</v>
      </c>
      <c r="CL118" s="113">
        <f t="shared" si="185"/>
        <v>16</v>
      </c>
      <c r="CZ118" s="88"/>
      <c r="DA118" s="88"/>
      <c r="DB118" s="88"/>
      <c r="DC118" s="88"/>
      <c r="DD118" s="88"/>
      <c r="DE118" s="40"/>
      <c r="DF118" s="88"/>
    </row>
    <row r="119" spans="1:110" ht="13.8" thickBot="1" x14ac:dyDescent="0.3">
      <c r="A119" s="140">
        <v>0</v>
      </c>
      <c r="B119" s="410"/>
      <c r="C119" s="410"/>
      <c r="D119" s="41">
        <v>0</v>
      </c>
      <c r="E119" s="98" t="s">
        <v>213</v>
      </c>
      <c r="F119" s="171" t="s">
        <v>546</v>
      </c>
      <c r="G119" s="137" t="s">
        <v>422</v>
      </c>
      <c r="H119" s="132">
        <v>3500</v>
      </c>
      <c r="I119" s="132">
        <v>30000</v>
      </c>
      <c r="J119" s="148">
        <v>800000</v>
      </c>
      <c r="K119" s="151">
        <f t="shared" si="179"/>
        <v>0</v>
      </c>
      <c r="L119" s="413"/>
      <c r="M119" s="139">
        <f t="shared" si="186"/>
        <v>0</v>
      </c>
      <c r="N119" s="139">
        <f t="shared" si="224"/>
        <v>0</v>
      </c>
      <c r="O119" s="133">
        <f t="shared" si="122"/>
        <v>0</v>
      </c>
      <c r="P119" s="80">
        <f t="shared" si="187"/>
        <v>0</v>
      </c>
      <c r="Q119" s="322">
        <f t="shared" si="223"/>
        <v>0</v>
      </c>
      <c r="R119" s="323">
        <f t="shared" si="184"/>
        <v>0</v>
      </c>
      <c r="S119" s="324">
        <f t="shared" si="216"/>
        <v>4.1366253329685687</v>
      </c>
      <c r="U119" s="102">
        <f t="shared" si="217"/>
        <v>0</v>
      </c>
      <c r="V119" s="77">
        <f t="shared" si="188"/>
        <v>0</v>
      </c>
      <c r="W119" s="77">
        <f t="shared" si="222"/>
        <v>0</v>
      </c>
      <c r="X119" s="75">
        <f>'Project description'!$I$6</f>
        <v>1.79</v>
      </c>
      <c r="Y119" s="75">
        <f>VLOOKUP(E119,'Project description'!$H$21:$I$24,2,0)</f>
        <v>40000</v>
      </c>
      <c r="Z119" s="74">
        <f t="shared" si="189"/>
        <v>0</v>
      </c>
      <c r="AA119" s="76">
        <f t="shared" si="173"/>
        <v>0</v>
      </c>
      <c r="AB119" s="76">
        <f t="shared" si="190"/>
        <v>0</v>
      </c>
      <c r="AC119" s="76">
        <f t="shared" si="191"/>
        <v>0</v>
      </c>
      <c r="AD119" s="66">
        <f t="shared" si="192"/>
        <v>0</v>
      </c>
      <c r="AE119" s="67" t="str">
        <f t="shared" si="123"/>
        <v>AccelReached</v>
      </c>
      <c r="AF119" s="66">
        <f t="shared" si="124"/>
        <v>0</v>
      </c>
      <c r="AG119" s="60">
        <v>0</v>
      </c>
      <c r="AH119" s="61">
        <f t="shared" si="125"/>
        <v>0</v>
      </c>
      <c r="AI119" s="62">
        <f t="shared" si="126"/>
        <v>0</v>
      </c>
      <c r="AJ119" s="61">
        <f t="shared" si="127"/>
        <v>0</v>
      </c>
      <c r="AK119" s="61">
        <f t="shared" si="218"/>
        <v>0</v>
      </c>
      <c r="AL119" s="69" t="str">
        <f t="shared" si="193"/>
        <v>AccelLimited</v>
      </c>
      <c r="AM119" s="61">
        <f t="shared" si="194"/>
        <v>0</v>
      </c>
      <c r="AN119" s="71">
        <f t="shared" si="195"/>
        <v>0</v>
      </c>
      <c r="AO119" s="64">
        <f t="shared" si="196"/>
        <v>0</v>
      </c>
      <c r="AP119" s="72">
        <f t="shared" si="197"/>
        <v>0</v>
      </c>
      <c r="AQ119" s="79">
        <f t="shared" si="198"/>
        <v>0</v>
      </c>
      <c r="AR119" s="76">
        <f t="shared" si="199"/>
        <v>0</v>
      </c>
      <c r="AT119" s="115">
        <v>0</v>
      </c>
      <c r="AW119" s="118">
        <f t="shared" si="219"/>
        <v>4.1366253329685687</v>
      </c>
      <c r="AX119" s="117">
        <f t="shared" si="220"/>
        <v>0</v>
      </c>
      <c r="AY119" s="113">
        <f t="shared" si="221"/>
        <v>0</v>
      </c>
      <c r="AZ119" s="113">
        <f t="shared" si="200"/>
        <v>0</v>
      </c>
      <c r="BA119" s="118">
        <f t="shared" si="128"/>
        <v>4.1366253329685687</v>
      </c>
      <c r="BB119" s="114">
        <f t="shared" si="129"/>
        <v>0</v>
      </c>
      <c r="BC119" s="113">
        <f t="shared" si="130"/>
        <v>0</v>
      </c>
      <c r="BD119" s="113">
        <f t="shared" si="131"/>
        <v>0</v>
      </c>
      <c r="BE119" s="118">
        <f t="shared" si="132"/>
        <v>4.1366253329685687</v>
      </c>
      <c r="BF119" s="117">
        <f t="shared" si="201"/>
        <v>0</v>
      </c>
      <c r="BG119" s="113">
        <f t="shared" si="202"/>
        <v>0</v>
      </c>
      <c r="BH119" s="113">
        <f t="shared" si="203"/>
        <v>0</v>
      </c>
      <c r="BI119" s="118">
        <f t="shared" si="133"/>
        <v>4.1366253329685687</v>
      </c>
      <c r="BJ119" s="113"/>
      <c r="BK119" s="117">
        <f t="shared" si="204"/>
        <v>0</v>
      </c>
      <c r="BL119" s="113">
        <f t="shared" si="205"/>
        <v>0</v>
      </c>
      <c r="BM119" s="113">
        <f t="shared" si="206"/>
        <v>0</v>
      </c>
      <c r="BN119" s="118">
        <f t="shared" si="134"/>
        <v>4.1366253329685687</v>
      </c>
      <c r="BO119" s="117">
        <f t="shared" si="207"/>
        <v>0</v>
      </c>
      <c r="BP119" s="113">
        <f t="shared" si="208"/>
        <v>0</v>
      </c>
      <c r="BQ119" s="113">
        <f t="shared" si="209"/>
        <v>0</v>
      </c>
      <c r="BR119" s="118">
        <f t="shared" si="135"/>
        <v>4.1366253329685687</v>
      </c>
      <c r="BS119" s="117">
        <f t="shared" si="136"/>
        <v>0</v>
      </c>
      <c r="BT119" s="113">
        <f t="shared" si="137"/>
        <v>0</v>
      </c>
      <c r="BU119" s="113">
        <f t="shared" si="138"/>
        <v>0</v>
      </c>
      <c r="BV119" s="118">
        <f t="shared" si="139"/>
        <v>4.1366253329685687</v>
      </c>
      <c r="BW119" s="117">
        <f t="shared" si="210"/>
        <v>0</v>
      </c>
      <c r="BX119" s="113">
        <f t="shared" si="211"/>
        <v>0</v>
      </c>
      <c r="BY119" s="113">
        <f t="shared" si="212"/>
        <v>0</v>
      </c>
      <c r="BZ119" s="118">
        <f t="shared" si="140"/>
        <v>4.1366253329685687</v>
      </c>
      <c r="CC119" s="114">
        <f t="shared" si="178"/>
        <v>0</v>
      </c>
      <c r="CD119" s="114">
        <f t="shared" si="213"/>
        <v>0</v>
      </c>
      <c r="CE119" s="114">
        <f t="shared" si="214"/>
        <v>0</v>
      </c>
      <c r="CF119" s="114">
        <f t="shared" si="215"/>
        <v>0</v>
      </c>
      <c r="CG119" s="114"/>
      <c r="CH119" s="114">
        <v>14</v>
      </c>
      <c r="CI119" s="113">
        <v>17</v>
      </c>
      <c r="CJ119" s="113">
        <f t="shared" si="185"/>
        <v>18</v>
      </c>
      <c r="CK119" s="113">
        <f t="shared" si="185"/>
        <v>19</v>
      </c>
      <c r="CL119" s="113">
        <f t="shared" si="185"/>
        <v>20</v>
      </c>
      <c r="CZ119" s="88"/>
      <c r="DA119" s="88"/>
      <c r="DB119" s="88"/>
      <c r="DC119" s="88"/>
      <c r="DD119" s="88"/>
      <c r="DE119" s="40"/>
      <c r="DF119" s="88"/>
    </row>
    <row r="120" spans="1:110" x14ac:dyDescent="0.25">
      <c r="A120" s="315">
        <v>0</v>
      </c>
      <c r="B120" s="411"/>
      <c r="C120" s="411"/>
      <c r="D120" s="307">
        <v>1</v>
      </c>
      <c r="E120" s="309" t="s">
        <v>213</v>
      </c>
      <c r="F120" s="308" t="s">
        <v>546</v>
      </c>
      <c r="G120" s="310" t="s">
        <v>422</v>
      </c>
      <c r="H120" s="311">
        <v>3500</v>
      </c>
      <c r="I120" s="311">
        <v>30000</v>
      </c>
      <c r="J120" s="312">
        <v>800000</v>
      </c>
      <c r="K120" s="313">
        <f t="shared" si="179"/>
        <v>0</v>
      </c>
      <c r="L120" s="414"/>
      <c r="M120" s="314">
        <f t="shared" si="186"/>
        <v>0</v>
      </c>
      <c r="N120" s="139">
        <f t="shared" si="224"/>
        <v>0</v>
      </c>
      <c r="O120" s="133">
        <f t="shared" si="122"/>
        <v>0</v>
      </c>
      <c r="P120" s="80">
        <f t="shared" si="187"/>
        <v>0</v>
      </c>
      <c r="Q120" s="319">
        <f t="shared" si="223"/>
        <v>0</v>
      </c>
      <c r="R120" s="320">
        <f t="shared" si="184"/>
        <v>0</v>
      </c>
      <c r="S120" s="321">
        <f t="shared" si="216"/>
        <v>4.1366253329685687</v>
      </c>
      <c r="U120" s="102">
        <f t="shared" si="217"/>
        <v>0</v>
      </c>
      <c r="V120" s="77">
        <f t="shared" si="188"/>
        <v>0</v>
      </c>
      <c r="W120" s="77">
        <f t="shared" si="222"/>
        <v>0</v>
      </c>
      <c r="X120" s="75">
        <f>'Project description'!$I$6</f>
        <v>1.79</v>
      </c>
      <c r="Y120" s="75">
        <f>VLOOKUP(E120,'Project description'!$H$21:$I$24,2,0)</f>
        <v>40000</v>
      </c>
      <c r="Z120" s="74">
        <f t="shared" si="189"/>
        <v>0</v>
      </c>
      <c r="AA120" s="76">
        <f t="shared" si="173"/>
        <v>0</v>
      </c>
      <c r="AB120" s="76">
        <f t="shared" si="190"/>
        <v>0</v>
      </c>
      <c r="AC120" s="76">
        <f t="shared" si="191"/>
        <v>0</v>
      </c>
      <c r="AD120" s="66">
        <f t="shared" si="192"/>
        <v>0</v>
      </c>
      <c r="AE120" s="67" t="str">
        <f t="shared" si="123"/>
        <v>AccelReached</v>
      </c>
      <c r="AF120" s="66">
        <f t="shared" si="124"/>
        <v>0</v>
      </c>
      <c r="AG120" s="60">
        <v>0</v>
      </c>
      <c r="AH120" s="61">
        <f t="shared" si="125"/>
        <v>0</v>
      </c>
      <c r="AI120" s="62">
        <f t="shared" si="126"/>
        <v>0</v>
      </c>
      <c r="AJ120" s="61">
        <f t="shared" si="127"/>
        <v>0</v>
      </c>
      <c r="AK120" s="61">
        <f t="shared" si="218"/>
        <v>0</v>
      </c>
      <c r="AL120" s="69" t="str">
        <f t="shared" si="193"/>
        <v>AccelLimited</v>
      </c>
      <c r="AM120" s="61">
        <f t="shared" si="194"/>
        <v>0</v>
      </c>
      <c r="AN120" s="71">
        <f t="shared" si="195"/>
        <v>0</v>
      </c>
      <c r="AO120" s="64">
        <f t="shared" si="196"/>
        <v>0</v>
      </c>
      <c r="AP120" s="72">
        <f t="shared" si="197"/>
        <v>0</v>
      </c>
      <c r="AQ120" s="79">
        <f t="shared" si="198"/>
        <v>0</v>
      </c>
      <c r="AR120" s="76">
        <f t="shared" si="199"/>
        <v>0</v>
      </c>
      <c r="AT120" s="115">
        <v>0</v>
      </c>
      <c r="AW120" s="118">
        <f t="shared" si="219"/>
        <v>4.1366253329685687</v>
      </c>
      <c r="AX120" s="117">
        <f t="shared" si="220"/>
        <v>0</v>
      </c>
      <c r="AY120" s="113">
        <f t="shared" si="221"/>
        <v>0</v>
      </c>
      <c r="AZ120" s="113">
        <f t="shared" si="200"/>
        <v>0</v>
      </c>
      <c r="BA120" s="118">
        <f t="shared" si="128"/>
        <v>4.1366253329685687</v>
      </c>
      <c r="BB120" s="114">
        <f t="shared" si="129"/>
        <v>0</v>
      </c>
      <c r="BC120" s="113">
        <f t="shared" si="130"/>
        <v>0</v>
      </c>
      <c r="BD120" s="113">
        <f t="shared" si="131"/>
        <v>0</v>
      </c>
      <c r="BE120" s="118">
        <f t="shared" si="132"/>
        <v>4.1366253329685687</v>
      </c>
      <c r="BF120" s="117">
        <f t="shared" si="201"/>
        <v>0</v>
      </c>
      <c r="BG120" s="113">
        <f t="shared" si="202"/>
        <v>0</v>
      </c>
      <c r="BH120" s="113">
        <f t="shared" si="203"/>
        <v>0</v>
      </c>
      <c r="BI120" s="118">
        <f t="shared" si="133"/>
        <v>4.1366253329685687</v>
      </c>
      <c r="BJ120" s="113"/>
      <c r="BK120" s="117">
        <f t="shared" si="204"/>
        <v>0</v>
      </c>
      <c r="BL120" s="113">
        <f t="shared" si="205"/>
        <v>0</v>
      </c>
      <c r="BM120" s="113">
        <f t="shared" si="206"/>
        <v>0</v>
      </c>
      <c r="BN120" s="118">
        <f t="shared" si="134"/>
        <v>4.1366253329685687</v>
      </c>
      <c r="BO120" s="117">
        <f t="shared" si="207"/>
        <v>0</v>
      </c>
      <c r="BP120" s="113">
        <f t="shared" si="208"/>
        <v>0</v>
      </c>
      <c r="BQ120" s="113">
        <f t="shared" si="209"/>
        <v>0</v>
      </c>
      <c r="BR120" s="118">
        <f t="shared" si="135"/>
        <v>4.1366253329685687</v>
      </c>
      <c r="BS120" s="117">
        <f t="shared" si="136"/>
        <v>0</v>
      </c>
      <c r="BT120" s="113">
        <f t="shared" si="137"/>
        <v>0</v>
      </c>
      <c r="BU120" s="113">
        <f t="shared" si="138"/>
        <v>0</v>
      </c>
      <c r="BV120" s="118">
        <f t="shared" si="139"/>
        <v>4.1366253329685687</v>
      </c>
      <c r="BW120" s="117">
        <f t="shared" si="210"/>
        <v>0</v>
      </c>
      <c r="BX120" s="113">
        <f t="shared" si="211"/>
        <v>0</v>
      </c>
      <c r="BY120" s="113">
        <f t="shared" si="212"/>
        <v>0</v>
      </c>
      <c r="BZ120" s="118">
        <f t="shared" si="140"/>
        <v>4.1366253329685687</v>
      </c>
      <c r="CC120" s="114">
        <f t="shared" si="178"/>
        <v>0</v>
      </c>
      <c r="CD120" s="114">
        <f t="shared" si="213"/>
        <v>4.1366253329685687</v>
      </c>
      <c r="CE120" s="114">
        <f t="shared" si="214"/>
        <v>0</v>
      </c>
      <c r="CF120" s="114">
        <f t="shared" si="215"/>
        <v>0</v>
      </c>
      <c r="CG120" s="114"/>
      <c r="CH120" s="114">
        <v>14</v>
      </c>
      <c r="CI120" s="113">
        <v>21</v>
      </c>
      <c r="CJ120" s="113">
        <f t="shared" si="185"/>
        <v>22</v>
      </c>
      <c r="CK120" s="113">
        <f t="shared" si="185"/>
        <v>23</v>
      </c>
      <c r="CL120" s="113">
        <f t="shared" si="185"/>
        <v>24</v>
      </c>
      <c r="CZ120" s="88"/>
      <c r="DA120" s="88"/>
      <c r="DB120" s="88"/>
      <c r="DC120" s="88"/>
      <c r="DD120" s="88"/>
      <c r="DE120" s="40"/>
      <c r="DF120" s="88"/>
    </row>
    <row r="121" spans="1:110" x14ac:dyDescent="0.25"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CC121" s="114">
        <f t="shared" si="178"/>
        <v>0</v>
      </c>
      <c r="CD121" s="114">
        <f t="shared" si="213"/>
        <v>4.1366253329685687</v>
      </c>
      <c r="CE121" s="114">
        <f t="shared" si="214"/>
        <v>0</v>
      </c>
      <c r="CF121" s="114">
        <f t="shared" si="215"/>
        <v>0</v>
      </c>
      <c r="CG121" s="114"/>
      <c r="CH121" s="114">
        <v>14</v>
      </c>
      <c r="CI121" s="113">
        <v>25</v>
      </c>
      <c r="CJ121" s="113">
        <f t="shared" si="185"/>
        <v>26</v>
      </c>
      <c r="CK121" s="113">
        <f t="shared" si="185"/>
        <v>27</v>
      </c>
      <c r="CL121" s="113">
        <f t="shared" si="185"/>
        <v>28</v>
      </c>
      <c r="CZ121" s="88"/>
      <c r="DA121" s="88"/>
      <c r="DB121" s="88"/>
      <c r="DC121" s="88"/>
      <c r="DD121" s="88"/>
      <c r="DE121" s="42"/>
      <c r="DF121" s="88"/>
    </row>
    <row r="122" spans="1:110" x14ac:dyDescent="0.25"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CC122" s="114"/>
      <c r="CD122" s="114"/>
      <c r="CE122" s="114"/>
      <c r="CF122" s="114"/>
      <c r="CG122" s="114"/>
      <c r="CH122" s="114"/>
      <c r="CI122" s="113"/>
      <c r="CJ122" s="113"/>
      <c r="CK122" s="113"/>
      <c r="CL122" s="113"/>
      <c r="CZ122" s="88"/>
      <c r="DA122" s="88"/>
      <c r="DB122" s="88"/>
      <c r="DC122" s="88"/>
      <c r="DD122" s="88"/>
      <c r="DE122" s="42"/>
      <c r="DF122" s="88"/>
    </row>
    <row r="123" spans="1:110" x14ac:dyDescent="0.25"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CC123" s="114">
        <f t="shared" si="178"/>
        <v>0</v>
      </c>
      <c r="CD123" s="114">
        <f t="shared" ref="CD123:CD186" si="225">INDEX($AT$11:$BZ$120,$CH123,CI123)</f>
        <v>4.1366253329685687</v>
      </c>
      <c r="CE123" s="114">
        <f t="shared" ref="CE123:CE186" si="226">INDEX($AT$11:$BZ$120,$CH123,CJ123)</f>
        <v>0</v>
      </c>
      <c r="CF123" s="114">
        <f t="shared" ref="CF123:CF186" si="227">INDEX($AT$11:$BZ$120,$CH123,CK123)</f>
        <v>0</v>
      </c>
      <c r="CG123" s="114"/>
      <c r="CH123" s="114">
        <v>14</v>
      </c>
      <c r="CI123" s="113">
        <v>29</v>
      </c>
      <c r="CJ123" s="113">
        <f t="shared" si="185"/>
        <v>30</v>
      </c>
      <c r="CK123" s="113">
        <f t="shared" si="185"/>
        <v>31</v>
      </c>
      <c r="CL123" s="113">
        <f t="shared" si="185"/>
        <v>32</v>
      </c>
      <c r="CZ123" s="88"/>
      <c r="DA123" s="88"/>
      <c r="DB123" s="88"/>
      <c r="DC123" s="88"/>
      <c r="DD123" s="88"/>
      <c r="DE123" s="40"/>
      <c r="DF123" s="88"/>
    </row>
    <row r="124" spans="1:110" x14ac:dyDescent="0.25"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CC124" s="114">
        <f t="shared" si="178"/>
        <v>4.1366253329685687</v>
      </c>
      <c r="CD124" s="114">
        <f t="shared" si="225"/>
        <v>0</v>
      </c>
      <c r="CE124" s="114">
        <f t="shared" si="226"/>
        <v>0</v>
      </c>
      <c r="CF124" s="114">
        <f t="shared" si="227"/>
        <v>0</v>
      </c>
      <c r="CG124" s="114"/>
      <c r="CH124" s="114">
        <v>15</v>
      </c>
      <c r="CI124" s="113">
        <v>1</v>
      </c>
      <c r="CJ124" s="113">
        <f t="shared" si="185"/>
        <v>2</v>
      </c>
      <c r="CK124" s="113">
        <f t="shared" si="185"/>
        <v>3</v>
      </c>
      <c r="CL124" s="113">
        <f t="shared" si="185"/>
        <v>4</v>
      </c>
      <c r="CZ124" s="88"/>
      <c r="DA124" s="88"/>
      <c r="DB124" s="88"/>
      <c r="DC124" s="88"/>
      <c r="DD124" s="88"/>
      <c r="DE124" s="42"/>
      <c r="DF124" s="88"/>
    </row>
    <row r="125" spans="1:110" x14ac:dyDescent="0.25">
      <c r="CC125" s="114">
        <f t="shared" si="178"/>
        <v>4.1366253329685687</v>
      </c>
      <c r="CD125" s="114">
        <f t="shared" si="225"/>
        <v>0</v>
      </c>
      <c r="CE125" s="114">
        <f t="shared" si="226"/>
        <v>0</v>
      </c>
      <c r="CF125" s="114">
        <f t="shared" si="227"/>
        <v>0</v>
      </c>
      <c r="CG125" s="114"/>
      <c r="CH125" s="114">
        <v>15</v>
      </c>
      <c r="CI125" s="113">
        <v>5</v>
      </c>
      <c r="CJ125" s="113">
        <f t="shared" ref="CJ125:CL145" si="228">CI125+1</f>
        <v>6</v>
      </c>
      <c r="CK125" s="113">
        <f t="shared" si="228"/>
        <v>7</v>
      </c>
      <c r="CL125" s="113">
        <f t="shared" si="228"/>
        <v>8</v>
      </c>
      <c r="CZ125" s="88"/>
      <c r="DA125" s="88"/>
      <c r="DB125" s="88"/>
      <c r="DC125" s="88"/>
      <c r="DD125" s="88"/>
      <c r="DE125" s="40"/>
      <c r="DF125" s="88"/>
    </row>
    <row r="126" spans="1:110" x14ac:dyDescent="0.25">
      <c r="CC126" s="114">
        <f t="shared" si="178"/>
        <v>4.1366253329685687</v>
      </c>
      <c r="CD126" s="114">
        <f t="shared" si="225"/>
        <v>0</v>
      </c>
      <c r="CE126" s="114">
        <f t="shared" si="226"/>
        <v>0</v>
      </c>
      <c r="CF126" s="114">
        <f t="shared" si="227"/>
        <v>0</v>
      </c>
      <c r="CG126" s="114"/>
      <c r="CH126" s="114">
        <v>15</v>
      </c>
      <c r="CI126" s="113">
        <v>9</v>
      </c>
      <c r="CJ126" s="113">
        <f t="shared" si="228"/>
        <v>10</v>
      </c>
      <c r="CK126" s="113">
        <f t="shared" si="228"/>
        <v>11</v>
      </c>
      <c r="CL126" s="113">
        <f t="shared" si="228"/>
        <v>12</v>
      </c>
      <c r="CZ126" s="88"/>
      <c r="DA126" s="88"/>
      <c r="DB126" s="88"/>
      <c r="DC126" s="88"/>
      <c r="DD126" s="88"/>
      <c r="DE126" s="42"/>
      <c r="DF126" s="88"/>
    </row>
    <row r="127" spans="1:110" x14ac:dyDescent="0.25">
      <c r="CC127" s="114">
        <f t="shared" si="178"/>
        <v>4.1366253329685687</v>
      </c>
      <c r="CD127" s="114">
        <f t="shared" si="225"/>
        <v>0</v>
      </c>
      <c r="CE127" s="114">
        <f t="shared" si="226"/>
        <v>0</v>
      </c>
      <c r="CF127" s="114">
        <f t="shared" si="227"/>
        <v>0</v>
      </c>
      <c r="CG127" s="114"/>
      <c r="CH127" s="114">
        <v>15</v>
      </c>
      <c r="CI127" s="113">
        <v>13</v>
      </c>
      <c r="CJ127" s="113">
        <f t="shared" si="228"/>
        <v>14</v>
      </c>
      <c r="CK127" s="113">
        <f t="shared" si="228"/>
        <v>15</v>
      </c>
      <c r="CL127" s="113">
        <f t="shared" si="228"/>
        <v>16</v>
      </c>
      <c r="CZ127" s="88"/>
      <c r="DA127" s="88"/>
      <c r="DB127" s="88"/>
      <c r="DC127" s="88"/>
      <c r="DD127" s="88"/>
      <c r="DE127" s="40"/>
      <c r="DF127" s="88"/>
    </row>
    <row r="128" spans="1:110" x14ac:dyDescent="0.25">
      <c r="CC128" s="114">
        <f t="shared" si="178"/>
        <v>0</v>
      </c>
      <c r="CD128" s="114">
        <f t="shared" si="225"/>
        <v>0</v>
      </c>
      <c r="CE128" s="114">
        <f t="shared" si="226"/>
        <v>0</v>
      </c>
      <c r="CF128" s="114">
        <f t="shared" si="227"/>
        <v>0</v>
      </c>
      <c r="CG128" s="114"/>
      <c r="CH128" s="114">
        <v>15</v>
      </c>
      <c r="CI128" s="113">
        <v>17</v>
      </c>
      <c r="CJ128" s="113">
        <f t="shared" si="228"/>
        <v>18</v>
      </c>
      <c r="CK128" s="113">
        <f t="shared" si="228"/>
        <v>19</v>
      </c>
      <c r="CL128" s="113">
        <f t="shared" si="228"/>
        <v>20</v>
      </c>
      <c r="CZ128" s="88"/>
      <c r="DA128" s="88"/>
      <c r="DB128" s="88"/>
      <c r="DC128" s="88"/>
      <c r="DD128" s="88"/>
      <c r="DE128" s="42"/>
      <c r="DF128" s="88"/>
    </row>
    <row r="129" spans="81:110" x14ac:dyDescent="0.25">
      <c r="CC129" s="114">
        <f t="shared" si="178"/>
        <v>0</v>
      </c>
      <c r="CD129" s="114">
        <f t="shared" si="225"/>
        <v>4.1366253329685687</v>
      </c>
      <c r="CE129" s="114">
        <f t="shared" si="226"/>
        <v>0</v>
      </c>
      <c r="CF129" s="114">
        <f t="shared" si="227"/>
        <v>0</v>
      </c>
      <c r="CG129" s="114"/>
      <c r="CH129" s="114">
        <v>15</v>
      </c>
      <c r="CI129" s="113">
        <v>21</v>
      </c>
      <c r="CJ129" s="113">
        <f t="shared" si="228"/>
        <v>22</v>
      </c>
      <c r="CK129" s="113">
        <f t="shared" si="228"/>
        <v>23</v>
      </c>
      <c r="CL129" s="113">
        <f t="shared" si="228"/>
        <v>24</v>
      </c>
      <c r="CZ129" s="88"/>
      <c r="DA129" s="88"/>
      <c r="DB129" s="88"/>
      <c r="DC129" s="88"/>
      <c r="DD129" s="88"/>
      <c r="DE129" s="40"/>
      <c r="DF129" s="88"/>
    </row>
    <row r="130" spans="81:110" x14ac:dyDescent="0.25">
      <c r="CC130" s="114">
        <f t="shared" si="178"/>
        <v>0</v>
      </c>
      <c r="CD130" s="114">
        <f t="shared" si="225"/>
        <v>4.1366253329685687</v>
      </c>
      <c r="CE130" s="114">
        <f t="shared" si="226"/>
        <v>0</v>
      </c>
      <c r="CF130" s="114">
        <f t="shared" si="227"/>
        <v>0</v>
      </c>
      <c r="CG130" s="114"/>
      <c r="CH130" s="114">
        <v>15</v>
      </c>
      <c r="CI130" s="113">
        <v>25</v>
      </c>
      <c r="CJ130" s="113">
        <f t="shared" si="228"/>
        <v>26</v>
      </c>
      <c r="CK130" s="113">
        <f t="shared" si="228"/>
        <v>27</v>
      </c>
      <c r="CL130" s="113">
        <f t="shared" si="228"/>
        <v>28</v>
      </c>
      <c r="CZ130" s="88"/>
      <c r="DA130" s="88"/>
      <c r="DB130" s="88"/>
      <c r="DC130" s="88"/>
      <c r="DD130" s="88"/>
      <c r="DE130" s="42"/>
      <c r="DF130" s="88"/>
    </row>
    <row r="131" spans="81:110" x14ac:dyDescent="0.25">
      <c r="CC131" s="114">
        <f t="shared" si="178"/>
        <v>0</v>
      </c>
      <c r="CD131" s="114">
        <f t="shared" si="225"/>
        <v>4.1366253329685687</v>
      </c>
      <c r="CE131" s="114">
        <f t="shared" si="226"/>
        <v>0</v>
      </c>
      <c r="CF131" s="114">
        <f t="shared" si="227"/>
        <v>0</v>
      </c>
      <c r="CG131" s="114"/>
      <c r="CH131" s="114">
        <v>15</v>
      </c>
      <c r="CI131" s="113">
        <v>29</v>
      </c>
      <c r="CJ131" s="113">
        <f t="shared" si="228"/>
        <v>30</v>
      </c>
      <c r="CK131" s="113">
        <f t="shared" si="228"/>
        <v>31</v>
      </c>
      <c r="CL131" s="113">
        <f t="shared" si="228"/>
        <v>32</v>
      </c>
      <c r="CZ131" s="88"/>
      <c r="DA131" s="88"/>
      <c r="DB131" s="88"/>
      <c r="DC131" s="88"/>
      <c r="DD131" s="88"/>
      <c r="DE131" s="40"/>
      <c r="DF131" s="88"/>
    </row>
    <row r="132" spans="81:110" x14ac:dyDescent="0.25">
      <c r="CC132" s="114">
        <f t="shared" si="178"/>
        <v>4.1366253329685687</v>
      </c>
      <c r="CD132" s="114">
        <f t="shared" si="225"/>
        <v>0</v>
      </c>
      <c r="CE132" s="114">
        <f t="shared" si="226"/>
        <v>0</v>
      </c>
      <c r="CF132" s="114">
        <f t="shared" si="227"/>
        <v>0</v>
      </c>
      <c r="CG132" s="114"/>
      <c r="CH132" s="114">
        <v>16</v>
      </c>
      <c r="CI132" s="113">
        <v>1</v>
      </c>
      <c r="CJ132" s="113">
        <f t="shared" si="228"/>
        <v>2</v>
      </c>
      <c r="CK132" s="113">
        <f t="shared" si="228"/>
        <v>3</v>
      </c>
      <c r="CL132" s="113">
        <f t="shared" si="228"/>
        <v>4</v>
      </c>
      <c r="CZ132" s="88"/>
      <c r="DA132" s="88"/>
      <c r="DB132" s="88"/>
      <c r="DC132" s="88"/>
      <c r="DD132" s="88"/>
      <c r="DE132" s="42"/>
      <c r="DF132" s="88"/>
    </row>
    <row r="133" spans="81:110" x14ac:dyDescent="0.25">
      <c r="CC133" s="114">
        <f t="shared" si="178"/>
        <v>4.1366253329685687</v>
      </c>
      <c r="CD133" s="114">
        <f t="shared" si="225"/>
        <v>0</v>
      </c>
      <c r="CE133" s="114">
        <f t="shared" si="226"/>
        <v>0</v>
      </c>
      <c r="CF133" s="114">
        <f t="shared" si="227"/>
        <v>0</v>
      </c>
      <c r="CG133" s="114"/>
      <c r="CH133" s="114">
        <v>16</v>
      </c>
      <c r="CI133" s="113">
        <v>5</v>
      </c>
      <c r="CJ133" s="113">
        <f t="shared" si="228"/>
        <v>6</v>
      </c>
      <c r="CK133" s="113">
        <f t="shared" si="228"/>
        <v>7</v>
      </c>
      <c r="CL133" s="113">
        <f t="shared" si="228"/>
        <v>8</v>
      </c>
      <c r="CZ133" s="88"/>
      <c r="DA133" s="88"/>
      <c r="DB133" s="88"/>
      <c r="DC133" s="88"/>
      <c r="DD133" s="88"/>
      <c r="DE133" s="40"/>
      <c r="DF133" s="88"/>
    </row>
    <row r="134" spans="81:110" x14ac:dyDescent="0.25">
      <c r="CC134" s="114">
        <f t="shared" si="178"/>
        <v>4.1366253329685687</v>
      </c>
      <c r="CD134" s="114">
        <f t="shared" si="225"/>
        <v>0</v>
      </c>
      <c r="CE134" s="114">
        <f t="shared" si="226"/>
        <v>0</v>
      </c>
      <c r="CF134" s="114">
        <f t="shared" si="227"/>
        <v>0</v>
      </c>
      <c r="CG134" s="114"/>
      <c r="CH134" s="114">
        <v>16</v>
      </c>
      <c r="CI134" s="113">
        <v>9</v>
      </c>
      <c r="CJ134" s="113">
        <f t="shared" si="228"/>
        <v>10</v>
      </c>
      <c r="CK134" s="113">
        <f t="shared" si="228"/>
        <v>11</v>
      </c>
      <c r="CL134" s="113">
        <f t="shared" si="228"/>
        <v>12</v>
      </c>
      <c r="CZ134" s="88"/>
      <c r="DA134" s="88"/>
      <c r="DB134" s="88"/>
      <c r="DC134" s="88"/>
      <c r="DD134" s="88"/>
      <c r="DE134" s="42"/>
      <c r="DF134" s="88"/>
    </row>
    <row r="135" spans="81:110" x14ac:dyDescent="0.25">
      <c r="CC135" s="114">
        <f t="shared" si="178"/>
        <v>4.1366253329685687</v>
      </c>
      <c r="CD135" s="114">
        <f t="shared" si="225"/>
        <v>0</v>
      </c>
      <c r="CE135" s="114">
        <f t="shared" si="226"/>
        <v>0</v>
      </c>
      <c r="CF135" s="114">
        <f t="shared" si="227"/>
        <v>0</v>
      </c>
      <c r="CG135" s="114"/>
      <c r="CH135" s="114">
        <v>16</v>
      </c>
      <c r="CI135" s="113">
        <v>13</v>
      </c>
      <c r="CJ135" s="113">
        <f t="shared" si="228"/>
        <v>14</v>
      </c>
      <c r="CK135" s="113">
        <f t="shared" si="228"/>
        <v>15</v>
      </c>
      <c r="CL135" s="113">
        <f t="shared" si="228"/>
        <v>16</v>
      </c>
      <c r="CZ135" s="88"/>
      <c r="DA135" s="88"/>
      <c r="DB135" s="88"/>
      <c r="DC135" s="88"/>
      <c r="DD135" s="88"/>
      <c r="DE135" s="40"/>
      <c r="DF135" s="88"/>
    </row>
    <row r="136" spans="81:110" x14ac:dyDescent="0.25">
      <c r="CC136" s="114">
        <f t="shared" si="178"/>
        <v>0</v>
      </c>
      <c r="CD136" s="114">
        <f t="shared" si="225"/>
        <v>0</v>
      </c>
      <c r="CE136" s="114">
        <f t="shared" si="226"/>
        <v>0</v>
      </c>
      <c r="CF136" s="114">
        <f t="shared" si="227"/>
        <v>0</v>
      </c>
      <c r="CG136" s="114"/>
      <c r="CH136" s="114">
        <v>16</v>
      </c>
      <c r="CI136" s="113">
        <v>17</v>
      </c>
      <c r="CJ136" s="113">
        <f t="shared" si="228"/>
        <v>18</v>
      </c>
      <c r="CK136" s="113">
        <f t="shared" si="228"/>
        <v>19</v>
      </c>
      <c r="CL136" s="113">
        <f t="shared" si="228"/>
        <v>20</v>
      </c>
      <c r="CZ136" s="88"/>
      <c r="DA136" s="88"/>
      <c r="DB136" s="88"/>
      <c r="DC136" s="88"/>
      <c r="DD136" s="88"/>
      <c r="DE136" s="42"/>
      <c r="DF136" s="88"/>
    </row>
    <row r="137" spans="81:110" x14ac:dyDescent="0.25">
      <c r="CC137" s="114">
        <f t="shared" si="178"/>
        <v>0</v>
      </c>
      <c r="CD137" s="114">
        <f t="shared" si="225"/>
        <v>4.1366253329685687</v>
      </c>
      <c r="CE137" s="114">
        <f t="shared" si="226"/>
        <v>0</v>
      </c>
      <c r="CF137" s="114">
        <f t="shared" si="227"/>
        <v>0</v>
      </c>
      <c r="CG137" s="114"/>
      <c r="CH137" s="114">
        <v>16</v>
      </c>
      <c r="CI137" s="113">
        <v>21</v>
      </c>
      <c r="CJ137" s="113">
        <f t="shared" si="228"/>
        <v>22</v>
      </c>
      <c r="CK137" s="113">
        <f t="shared" si="228"/>
        <v>23</v>
      </c>
      <c r="CL137" s="113">
        <f t="shared" si="228"/>
        <v>24</v>
      </c>
      <c r="CZ137" s="88"/>
      <c r="DA137" s="88"/>
      <c r="DB137" s="88"/>
      <c r="DC137" s="88"/>
      <c r="DD137" s="88"/>
      <c r="DE137" s="40"/>
      <c r="DF137" s="88"/>
    </row>
    <row r="138" spans="81:110" x14ac:dyDescent="0.25">
      <c r="CC138" s="114">
        <f t="shared" si="178"/>
        <v>0</v>
      </c>
      <c r="CD138" s="114">
        <f t="shared" si="225"/>
        <v>4.1366253329685687</v>
      </c>
      <c r="CE138" s="114">
        <f t="shared" si="226"/>
        <v>0</v>
      </c>
      <c r="CF138" s="114">
        <f t="shared" si="227"/>
        <v>0</v>
      </c>
      <c r="CG138" s="114"/>
      <c r="CH138" s="114">
        <v>16</v>
      </c>
      <c r="CI138" s="113">
        <v>25</v>
      </c>
      <c r="CJ138" s="113">
        <f t="shared" si="228"/>
        <v>26</v>
      </c>
      <c r="CK138" s="113">
        <f t="shared" si="228"/>
        <v>27</v>
      </c>
      <c r="CL138" s="113">
        <f t="shared" si="228"/>
        <v>28</v>
      </c>
      <c r="CZ138" s="88"/>
      <c r="DA138" s="88"/>
      <c r="DB138" s="88"/>
      <c r="DC138" s="88"/>
      <c r="DD138" s="88"/>
      <c r="DE138" s="42"/>
      <c r="DF138" s="88"/>
    </row>
    <row r="139" spans="81:110" x14ac:dyDescent="0.25">
      <c r="CC139" s="114">
        <f t="shared" si="178"/>
        <v>0</v>
      </c>
      <c r="CD139" s="114">
        <f t="shared" si="225"/>
        <v>4.1366253329685687</v>
      </c>
      <c r="CE139" s="114">
        <f t="shared" si="226"/>
        <v>0</v>
      </c>
      <c r="CF139" s="114">
        <f t="shared" si="227"/>
        <v>0</v>
      </c>
      <c r="CG139" s="114"/>
      <c r="CH139" s="114">
        <v>16</v>
      </c>
      <c r="CI139" s="113">
        <v>29</v>
      </c>
      <c r="CJ139" s="113">
        <f t="shared" si="228"/>
        <v>30</v>
      </c>
      <c r="CK139" s="113">
        <f t="shared" si="228"/>
        <v>31</v>
      </c>
      <c r="CL139" s="113">
        <f t="shared" si="228"/>
        <v>32</v>
      </c>
      <c r="CZ139" s="88"/>
      <c r="DA139" s="88"/>
      <c r="DB139" s="88"/>
      <c r="DC139" s="88"/>
      <c r="DD139" s="88"/>
      <c r="DE139" s="40"/>
      <c r="DF139" s="88"/>
    </row>
    <row r="140" spans="81:110" x14ac:dyDescent="0.25">
      <c r="CC140" s="114">
        <f t="shared" si="178"/>
        <v>4.1366253329685687</v>
      </c>
      <c r="CD140" s="114">
        <f t="shared" si="225"/>
        <v>0</v>
      </c>
      <c r="CE140" s="114">
        <f t="shared" si="226"/>
        <v>0</v>
      </c>
      <c r="CF140" s="114">
        <f t="shared" si="227"/>
        <v>0</v>
      </c>
      <c r="CG140" s="114"/>
      <c r="CH140" s="114">
        <v>17</v>
      </c>
      <c r="CI140" s="113">
        <v>1</v>
      </c>
      <c r="CJ140" s="113">
        <f t="shared" si="228"/>
        <v>2</v>
      </c>
      <c r="CK140" s="113">
        <f t="shared" si="228"/>
        <v>3</v>
      </c>
      <c r="CL140" s="113">
        <f t="shared" si="228"/>
        <v>4</v>
      </c>
      <c r="CZ140" s="88"/>
      <c r="DA140" s="88"/>
      <c r="DB140" s="88"/>
      <c r="DC140" s="88"/>
      <c r="DD140" s="88"/>
      <c r="DE140" s="42"/>
      <c r="DF140" s="88"/>
    </row>
    <row r="141" spans="81:110" x14ac:dyDescent="0.25">
      <c r="CC141" s="114">
        <f t="shared" ref="CC141:CC204" si="229">INDEX($AT$11:$BZ$120,$CH141,CL141)</f>
        <v>4.1366253329685687</v>
      </c>
      <c r="CD141" s="114">
        <f t="shared" si="225"/>
        <v>0</v>
      </c>
      <c r="CE141" s="114">
        <f t="shared" si="226"/>
        <v>0</v>
      </c>
      <c r="CF141" s="114">
        <f t="shared" si="227"/>
        <v>0</v>
      </c>
      <c r="CG141" s="114"/>
      <c r="CH141" s="114">
        <v>17</v>
      </c>
      <c r="CI141" s="113">
        <v>5</v>
      </c>
      <c r="CJ141" s="113">
        <f t="shared" si="228"/>
        <v>6</v>
      </c>
      <c r="CK141" s="113">
        <f t="shared" si="228"/>
        <v>7</v>
      </c>
      <c r="CL141" s="113">
        <f t="shared" si="228"/>
        <v>8</v>
      </c>
      <c r="CZ141" s="88"/>
      <c r="DA141" s="88"/>
      <c r="DB141" s="88"/>
      <c r="DC141" s="88"/>
      <c r="DD141" s="88"/>
      <c r="DE141" s="40"/>
      <c r="DF141" s="88"/>
    </row>
    <row r="142" spans="81:110" x14ac:dyDescent="0.25">
      <c r="CC142" s="114">
        <f t="shared" si="229"/>
        <v>4.1366253329685687</v>
      </c>
      <c r="CD142" s="114">
        <f t="shared" si="225"/>
        <v>0</v>
      </c>
      <c r="CE142" s="114">
        <f t="shared" si="226"/>
        <v>0</v>
      </c>
      <c r="CF142" s="114">
        <f t="shared" si="227"/>
        <v>0</v>
      </c>
      <c r="CG142" s="114"/>
      <c r="CH142" s="114">
        <v>17</v>
      </c>
      <c r="CI142" s="113">
        <v>9</v>
      </c>
      <c r="CJ142" s="113">
        <f t="shared" si="228"/>
        <v>10</v>
      </c>
      <c r="CK142" s="113">
        <f t="shared" si="228"/>
        <v>11</v>
      </c>
      <c r="CL142" s="113">
        <f t="shared" si="228"/>
        <v>12</v>
      </c>
      <c r="CZ142" s="88"/>
      <c r="DA142" s="88"/>
      <c r="DB142" s="88"/>
      <c r="DC142" s="88"/>
      <c r="DD142" s="88"/>
      <c r="DE142" s="42"/>
      <c r="DF142" s="88"/>
    </row>
    <row r="143" spans="81:110" x14ac:dyDescent="0.25">
      <c r="CC143" s="114">
        <f t="shared" si="229"/>
        <v>4.1366253329685687</v>
      </c>
      <c r="CD143" s="114">
        <f t="shared" si="225"/>
        <v>0</v>
      </c>
      <c r="CE143" s="114">
        <f t="shared" si="226"/>
        <v>0</v>
      </c>
      <c r="CF143" s="114">
        <f t="shared" si="227"/>
        <v>0</v>
      </c>
      <c r="CG143" s="114"/>
      <c r="CH143" s="114">
        <v>17</v>
      </c>
      <c r="CI143" s="113">
        <v>13</v>
      </c>
      <c r="CJ143" s="113">
        <f t="shared" si="228"/>
        <v>14</v>
      </c>
      <c r="CK143" s="113">
        <f t="shared" si="228"/>
        <v>15</v>
      </c>
      <c r="CL143" s="113">
        <f t="shared" si="228"/>
        <v>16</v>
      </c>
      <c r="CZ143" s="88"/>
      <c r="DA143" s="88"/>
      <c r="DB143" s="88"/>
      <c r="DC143" s="88"/>
      <c r="DD143" s="88"/>
      <c r="DE143" s="40"/>
      <c r="DF143" s="88"/>
    </row>
    <row r="144" spans="81:110" x14ac:dyDescent="0.25">
      <c r="CC144" s="114">
        <f t="shared" si="229"/>
        <v>0</v>
      </c>
      <c r="CD144" s="114">
        <f t="shared" si="225"/>
        <v>0</v>
      </c>
      <c r="CE144" s="114">
        <f t="shared" si="226"/>
        <v>0</v>
      </c>
      <c r="CF144" s="114">
        <f t="shared" si="227"/>
        <v>0</v>
      </c>
      <c r="CG144" s="114"/>
      <c r="CH144" s="114">
        <v>17</v>
      </c>
      <c r="CI144" s="113">
        <v>17</v>
      </c>
      <c r="CJ144" s="113">
        <f t="shared" si="228"/>
        <v>18</v>
      </c>
      <c r="CK144" s="113">
        <f t="shared" si="228"/>
        <v>19</v>
      </c>
      <c r="CL144" s="113">
        <f t="shared" si="228"/>
        <v>20</v>
      </c>
      <c r="CZ144" s="88"/>
      <c r="DA144" s="88"/>
      <c r="DB144" s="88"/>
      <c r="DC144" s="88"/>
      <c r="DD144" s="88"/>
      <c r="DE144" s="42"/>
      <c r="DF144" s="88"/>
    </row>
    <row r="145" spans="81:110" x14ac:dyDescent="0.25">
      <c r="CC145" s="114">
        <f t="shared" si="229"/>
        <v>0</v>
      </c>
      <c r="CD145" s="114">
        <f t="shared" si="225"/>
        <v>4.1366253329685687</v>
      </c>
      <c r="CE145" s="114">
        <f t="shared" si="226"/>
        <v>0</v>
      </c>
      <c r="CF145" s="114">
        <f t="shared" si="227"/>
        <v>0</v>
      </c>
      <c r="CG145" s="114"/>
      <c r="CH145" s="114">
        <v>17</v>
      </c>
      <c r="CI145" s="113">
        <v>21</v>
      </c>
      <c r="CJ145" s="113">
        <f t="shared" si="228"/>
        <v>22</v>
      </c>
      <c r="CK145" s="113">
        <f t="shared" si="228"/>
        <v>23</v>
      </c>
      <c r="CL145" s="113">
        <f t="shared" si="228"/>
        <v>24</v>
      </c>
      <c r="CZ145" s="88"/>
      <c r="DA145" s="88"/>
      <c r="DB145" s="88"/>
      <c r="DC145" s="88"/>
      <c r="DD145" s="88"/>
      <c r="DE145" s="40"/>
      <c r="DF145" s="88"/>
    </row>
    <row r="146" spans="81:110" x14ac:dyDescent="0.25">
      <c r="CC146" s="114">
        <f t="shared" si="229"/>
        <v>0</v>
      </c>
      <c r="CD146" s="114">
        <f t="shared" si="225"/>
        <v>4.1366253329685687</v>
      </c>
      <c r="CE146" s="114">
        <f t="shared" si="226"/>
        <v>0</v>
      </c>
      <c r="CF146" s="114">
        <f t="shared" si="227"/>
        <v>0</v>
      </c>
      <c r="CG146" s="114"/>
      <c r="CH146" s="114">
        <v>17</v>
      </c>
      <c r="CI146" s="113">
        <v>25</v>
      </c>
      <c r="CJ146" s="113">
        <f t="shared" ref="CJ146:CL165" si="230">CI146+1</f>
        <v>26</v>
      </c>
      <c r="CK146" s="113">
        <f t="shared" si="230"/>
        <v>27</v>
      </c>
      <c r="CL146" s="113">
        <f t="shared" si="230"/>
        <v>28</v>
      </c>
      <c r="CZ146" s="88"/>
      <c r="DA146" s="88"/>
      <c r="DB146" s="88"/>
      <c r="DC146" s="88"/>
      <c r="DD146" s="88"/>
      <c r="DE146" s="42"/>
      <c r="DF146" s="88"/>
    </row>
    <row r="147" spans="81:110" x14ac:dyDescent="0.25">
      <c r="CC147" s="114">
        <f t="shared" si="229"/>
        <v>0</v>
      </c>
      <c r="CD147" s="114">
        <f t="shared" si="225"/>
        <v>4.1366253329685687</v>
      </c>
      <c r="CE147" s="114">
        <f t="shared" si="226"/>
        <v>0</v>
      </c>
      <c r="CF147" s="114">
        <f t="shared" si="227"/>
        <v>0</v>
      </c>
      <c r="CG147" s="114"/>
      <c r="CH147" s="114">
        <v>17</v>
      </c>
      <c r="CI147" s="113">
        <v>29</v>
      </c>
      <c r="CJ147" s="113">
        <f t="shared" si="230"/>
        <v>30</v>
      </c>
      <c r="CK147" s="113">
        <f t="shared" si="230"/>
        <v>31</v>
      </c>
      <c r="CL147" s="113">
        <f t="shared" si="230"/>
        <v>32</v>
      </c>
      <c r="CZ147" s="88"/>
      <c r="DA147" s="88"/>
      <c r="DB147" s="88"/>
      <c r="DC147" s="88"/>
      <c r="DD147" s="88"/>
      <c r="DE147" s="40"/>
      <c r="DF147" s="88"/>
    </row>
    <row r="148" spans="81:110" x14ac:dyDescent="0.25">
      <c r="CC148" s="114">
        <f t="shared" si="229"/>
        <v>4.1366253329685687</v>
      </c>
      <c r="CD148" s="114">
        <f t="shared" si="225"/>
        <v>0</v>
      </c>
      <c r="CE148" s="114">
        <f t="shared" si="226"/>
        <v>0</v>
      </c>
      <c r="CF148" s="114">
        <f t="shared" si="227"/>
        <v>0</v>
      </c>
      <c r="CG148" s="114"/>
      <c r="CH148" s="114">
        <v>18</v>
      </c>
      <c r="CI148" s="113">
        <v>1</v>
      </c>
      <c r="CJ148" s="113">
        <f t="shared" si="230"/>
        <v>2</v>
      </c>
      <c r="CK148" s="113">
        <f t="shared" si="230"/>
        <v>3</v>
      </c>
      <c r="CL148" s="113">
        <f t="shared" si="230"/>
        <v>4</v>
      </c>
      <c r="CZ148" s="88"/>
      <c r="DA148" s="88"/>
      <c r="DB148" s="88"/>
      <c r="DC148" s="88"/>
      <c r="DD148" s="88"/>
      <c r="DE148" s="42"/>
      <c r="DF148" s="88"/>
    </row>
    <row r="149" spans="81:110" x14ac:dyDescent="0.25">
      <c r="CC149" s="114">
        <f t="shared" si="229"/>
        <v>4.1366253329685687</v>
      </c>
      <c r="CD149" s="114">
        <f t="shared" si="225"/>
        <v>0</v>
      </c>
      <c r="CE149" s="114">
        <f t="shared" si="226"/>
        <v>0</v>
      </c>
      <c r="CF149" s="114">
        <f t="shared" si="227"/>
        <v>0</v>
      </c>
      <c r="CG149" s="114"/>
      <c r="CH149" s="114">
        <v>18</v>
      </c>
      <c r="CI149" s="113">
        <v>5</v>
      </c>
      <c r="CJ149" s="113">
        <f t="shared" si="230"/>
        <v>6</v>
      </c>
      <c r="CK149" s="113">
        <f t="shared" si="230"/>
        <v>7</v>
      </c>
      <c r="CL149" s="113">
        <f t="shared" si="230"/>
        <v>8</v>
      </c>
      <c r="CZ149" s="88"/>
      <c r="DA149" s="88"/>
      <c r="DB149" s="88"/>
      <c r="DC149" s="88"/>
      <c r="DD149" s="88"/>
      <c r="DE149" s="40"/>
      <c r="DF149" s="88"/>
    </row>
    <row r="150" spans="81:110" x14ac:dyDescent="0.25">
      <c r="CC150" s="114">
        <f t="shared" si="229"/>
        <v>4.1366253329685687</v>
      </c>
      <c r="CD150" s="114">
        <f t="shared" si="225"/>
        <v>0</v>
      </c>
      <c r="CE150" s="114">
        <f t="shared" si="226"/>
        <v>0</v>
      </c>
      <c r="CF150" s="114">
        <f t="shared" si="227"/>
        <v>0</v>
      </c>
      <c r="CG150" s="114"/>
      <c r="CH150" s="114">
        <v>18</v>
      </c>
      <c r="CI150" s="113">
        <v>9</v>
      </c>
      <c r="CJ150" s="113">
        <f t="shared" si="230"/>
        <v>10</v>
      </c>
      <c r="CK150" s="113">
        <f t="shared" si="230"/>
        <v>11</v>
      </c>
      <c r="CL150" s="113">
        <f t="shared" si="230"/>
        <v>12</v>
      </c>
      <c r="CZ150" s="88"/>
      <c r="DA150" s="88"/>
      <c r="DB150" s="88"/>
      <c r="DC150" s="88"/>
      <c r="DD150" s="88"/>
      <c r="DE150" s="42"/>
      <c r="DF150" s="88"/>
    </row>
    <row r="151" spans="81:110" x14ac:dyDescent="0.25">
      <c r="CC151" s="114">
        <f t="shared" si="229"/>
        <v>4.1366253329685687</v>
      </c>
      <c r="CD151" s="114">
        <f t="shared" si="225"/>
        <v>0</v>
      </c>
      <c r="CE151" s="114">
        <f t="shared" si="226"/>
        <v>0</v>
      </c>
      <c r="CF151" s="114">
        <f t="shared" si="227"/>
        <v>0</v>
      </c>
      <c r="CG151" s="114"/>
      <c r="CH151" s="114">
        <v>18</v>
      </c>
      <c r="CI151" s="113">
        <v>13</v>
      </c>
      <c r="CJ151" s="113">
        <f t="shared" si="230"/>
        <v>14</v>
      </c>
      <c r="CK151" s="113">
        <f t="shared" si="230"/>
        <v>15</v>
      </c>
      <c r="CL151" s="113">
        <f t="shared" si="230"/>
        <v>16</v>
      </c>
      <c r="CZ151" s="88"/>
      <c r="DA151" s="88"/>
      <c r="DB151" s="88"/>
      <c r="DC151" s="88"/>
      <c r="DD151" s="88"/>
      <c r="DE151" s="40"/>
      <c r="DF151" s="88"/>
    </row>
    <row r="152" spans="81:110" x14ac:dyDescent="0.25">
      <c r="CC152" s="114">
        <f t="shared" si="229"/>
        <v>0</v>
      </c>
      <c r="CD152" s="114">
        <f t="shared" si="225"/>
        <v>0</v>
      </c>
      <c r="CE152" s="114">
        <f t="shared" si="226"/>
        <v>0</v>
      </c>
      <c r="CF152" s="114">
        <f t="shared" si="227"/>
        <v>0</v>
      </c>
      <c r="CG152" s="114"/>
      <c r="CH152" s="114">
        <v>18</v>
      </c>
      <c r="CI152" s="113">
        <v>17</v>
      </c>
      <c r="CJ152" s="113">
        <f t="shared" si="230"/>
        <v>18</v>
      </c>
      <c r="CK152" s="113">
        <f t="shared" si="230"/>
        <v>19</v>
      </c>
      <c r="CL152" s="113">
        <f t="shared" si="230"/>
        <v>20</v>
      </c>
      <c r="CZ152" s="88"/>
      <c r="DA152" s="88"/>
      <c r="DB152" s="88"/>
      <c r="DC152" s="88"/>
      <c r="DD152" s="88"/>
      <c r="DE152" s="42"/>
      <c r="DF152" s="88"/>
    </row>
    <row r="153" spans="81:110" x14ac:dyDescent="0.25">
      <c r="CC153" s="114">
        <f t="shared" si="229"/>
        <v>0</v>
      </c>
      <c r="CD153" s="114">
        <f t="shared" si="225"/>
        <v>4.1366253329685687</v>
      </c>
      <c r="CE153" s="114">
        <f t="shared" si="226"/>
        <v>0</v>
      </c>
      <c r="CF153" s="114">
        <f t="shared" si="227"/>
        <v>0</v>
      </c>
      <c r="CG153" s="114"/>
      <c r="CH153" s="114">
        <v>18</v>
      </c>
      <c r="CI153" s="113">
        <v>21</v>
      </c>
      <c r="CJ153" s="113">
        <f t="shared" si="230"/>
        <v>22</v>
      </c>
      <c r="CK153" s="113">
        <f t="shared" si="230"/>
        <v>23</v>
      </c>
      <c r="CL153" s="113">
        <f t="shared" si="230"/>
        <v>24</v>
      </c>
      <c r="CZ153" s="88"/>
      <c r="DA153" s="88"/>
      <c r="DB153" s="88"/>
      <c r="DC153" s="88"/>
      <c r="DD153" s="88"/>
      <c r="DE153" s="40"/>
      <c r="DF153" s="88"/>
    </row>
    <row r="154" spans="81:110" x14ac:dyDescent="0.25">
      <c r="CC154" s="114">
        <f t="shared" si="229"/>
        <v>0</v>
      </c>
      <c r="CD154" s="114">
        <f t="shared" si="225"/>
        <v>4.1366253329685687</v>
      </c>
      <c r="CE154" s="114">
        <f t="shared" si="226"/>
        <v>0</v>
      </c>
      <c r="CF154" s="114">
        <f t="shared" si="227"/>
        <v>0</v>
      </c>
      <c r="CG154" s="114"/>
      <c r="CH154" s="114">
        <v>18</v>
      </c>
      <c r="CI154" s="113">
        <v>25</v>
      </c>
      <c r="CJ154" s="113">
        <f t="shared" si="230"/>
        <v>26</v>
      </c>
      <c r="CK154" s="113">
        <f t="shared" si="230"/>
        <v>27</v>
      </c>
      <c r="CL154" s="113">
        <f t="shared" si="230"/>
        <v>28</v>
      </c>
      <c r="CZ154" s="88"/>
      <c r="DA154" s="88"/>
      <c r="DB154" s="88"/>
      <c r="DC154" s="88"/>
      <c r="DD154" s="88"/>
      <c r="DE154" s="42"/>
      <c r="DF154" s="88"/>
    </row>
    <row r="155" spans="81:110" x14ac:dyDescent="0.25">
      <c r="CC155" s="114">
        <f t="shared" si="229"/>
        <v>0</v>
      </c>
      <c r="CD155" s="114">
        <f t="shared" si="225"/>
        <v>4.1366253329685687</v>
      </c>
      <c r="CE155" s="114">
        <f t="shared" si="226"/>
        <v>0</v>
      </c>
      <c r="CF155" s="114">
        <f t="shared" si="227"/>
        <v>0</v>
      </c>
      <c r="CG155" s="114"/>
      <c r="CH155" s="114">
        <v>18</v>
      </c>
      <c r="CI155" s="113">
        <v>29</v>
      </c>
      <c r="CJ155" s="113">
        <f t="shared" si="230"/>
        <v>30</v>
      </c>
      <c r="CK155" s="113">
        <f t="shared" si="230"/>
        <v>31</v>
      </c>
      <c r="CL155" s="113">
        <f t="shared" si="230"/>
        <v>32</v>
      </c>
      <c r="CZ155" s="88"/>
      <c r="DA155" s="88"/>
      <c r="DB155" s="88"/>
      <c r="DC155" s="88"/>
      <c r="DD155" s="88"/>
      <c r="DE155" s="40"/>
      <c r="DF155" s="88"/>
    </row>
    <row r="156" spans="81:110" x14ac:dyDescent="0.25">
      <c r="CC156" s="114">
        <f t="shared" si="229"/>
        <v>4.1366253329685687</v>
      </c>
      <c r="CD156" s="114">
        <f t="shared" si="225"/>
        <v>0</v>
      </c>
      <c r="CE156" s="114">
        <f t="shared" si="226"/>
        <v>0</v>
      </c>
      <c r="CF156" s="114">
        <f t="shared" si="227"/>
        <v>0</v>
      </c>
      <c r="CG156" s="114"/>
      <c r="CH156" s="114">
        <v>19</v>
      </c>
      <c r="CI156" s="113">
        <v>1</v>
      </c>
      <c r="CJ156" s="113">
        <f t="shared" si="230"/>
        <v>2</v>
      </c>
      <c r="CK156" s="113">
        <f t="shared" si="230"/>
        <v>3</v>
      </c>
      <c r="CL156" s="113">
        <f t="shared" si="230"/>
        <v>4</v>
      </c>
      <c r="CZ156" s="88"/>
      <c r="DA156" s="88"/>
      <c r="DB156" s="88"/>
      <c r="DC156" s="88"/>
      <c r="DD156" s="88"/>
      <c r="DE156" s="42"/>
      <c r="DF156" s="88"/>
    </row>
    <row r="157" spans="81:110" x14ac:dyDescent="0.25">
      <c r="CC157" s="114">
        <f t="shared" si="229"/>
        <v>4.1366253329685687</v>
      </c>
      <c r="CD157" s="114">
        <f t="shared" si="225"/>
        <v>0</v>
      </c>
      <c r="CE157" s="114">
        <f t="shared" si="226"/>
        <v>0</v>
      </c>
      <c r="CF157" s="114">
        <f t="shared" si="227"/>
        <v>0</v>
      </c>
      <c r="CG157" s="114"/>
      <c r="CH157" s="114">
        <v>19</v>
      </c>
      <c r="CI157" s="113">
        <v>5</v>
      </c>
      <c r="CJ157" s="113">
        <f t="shared" si="230"/>
        <v>6</v>
      </c>
      <c r="CK157" s="113">
        <f t="shared" si="230"/>
        <v>7</v>
      </c>
      <c r="CL157" s="113">
        <f t="shared" si="230"/>
        <v>8</v>
      </c>
      <c r="CZ157" s="88"/>
      <c r="DA157" s="88"/>
      <c r="DB157" s="88"/>
      <c r="DC157" s="88"/>
      <c r="DD157" s="88"/>
      <c r="DE157" s="40"/>
      <c r="DF157" s="88"/>
    </row>
    <row r="158" spans="81:110" x14ac:dyDescent="0.25">
      <c r="CC158" s="114">
        <f t="shared" si="229"/>
        <v>4.1366253329685687</v>
      </c>
      <c r="CD158" s="114">
        <f t="shared" si="225"/>
        <v>0</v>
      </c>
      <c r="CE158" s="114">
        <f t="shared" si="226"/>
        <v>0</v>
      </c>
      <c r="CF158" s="114">
        <f t="shared" si="227"/>
        <v>0</v>
      </c>
      <c r="CG158" s="114"/>
      <c r="CH158" s="114">
        <v>19</v>
      </c>
      <c r="CI158" s="113">
        <v>9</v>
      </c>
      <c r="CJ158" s="113">
        <f t="shared" si="230"/>
        <v>10</v>
      </c>
      <c r="CK158" s="113">
        <f t="shared" si="230"/>
        <v>11</v>
      </c>
      <c r="CL158" s="113">
        <f t="shared" si="230"/>
        <v>12</v>
      </c>
      <c r="CZ158" s="88"/>
      <c r="DA158" s="88"/>
      <c r="DB158" s="88"/>
      <c r="DC158" s="88"/>
      <c r="DD158" s="88"/>
      <c r="DE158" s="42"/>
      <c r="DF158" s="88"/>
    </row>
    <row r="159" spans="81:110" x14ac:dyDescent="0.25">
      <c r="CC159" s="114">
        <f t="shared" si="229"/>
        <v>4.1366253329685687</v>
      </c>
      <c r="CD159" s="114">
        <f t="shared" si="225"/>
        <v>0</v>
      </c>
      <c r="CE159" s="114">
        <f t="shared" si="226"/>
        <v>0</v>
      </c>
      <c r="CF159" s="114">
        <f t="shared" si="227"/>
        <v>0</v>
      </c>
      <c r="CG159" s="114"/>
      <c r="CH159" s="114">
        <v>19</v>
      </c>
      <c r="CI159" s="113">
        <v>13</v>
      </c>
      <c r="CJ159" s="113">
        <f t="shared" si="230"/>
        <v>14</v>
      </c>
      <c r="CK159" s="113">
        <f t="shared" si="230"/>
        <v>15</v>
      </c>
      <c r="CL159" s="113">
        <f t="shared" si="230"/>
        <v>16</v>
      </c>
      <c r="CZ159" s="88"/>
      <c r="DA159" s="88"/>
      <c r="DB159" s="88"/>
      <c r="DC159" s="88"/>
      <c r="DD159" s="88"/>
      <c r="DE159" s="88"/>
      <c r="DF159" s="88"/>
    </row>
    <row r="160" spans="81:110" x14ac:dyDescent="0.25">
      <c r="CC160" s="114">
        <f t="shared" si="229"/>
        <v>0</v>
      </c>
      <c r="CD160" s="114">
        <f t="shared" si="225"/>
        <v>0</v>
      </c>
      <c r="CE160" s="114">
        <f t="shared" si="226"/>
        <v>0</v>
      </c>
      <c r="CF160" s="114">
        <f t="shared" si="227"/>
        <v>0</v>
      </c>
      <c r="CG160" s="114"/>
      <c r="CH160" s="114">
        <v>19</v>
      </c>
      <c r="CI160" s="113">
        <v>17</v>
      </c>
      <c r="CJ160" s="113">
        <f t="shared" si="230"/>
        <v>18</v>
      </c>
      <c r="CK160" s="113">
        <f t="shared" si="230"/>
        <v>19</v>
      </c>
      <c r="CL160" s="113">
        <f t="shared" si="230"/>
        <v>20</v>
      </c>
      <c r="CZ160" s="88"/>
      <c r="DA160" s="88"/>
      <c r="DB160" s="88"/>
      <c r="DC160" s="88"/>
      <c r="DD160" s="88"/>
      <c r="DE160" s="88"/>
      <c r="DF160" s="88"/>
    </row>
    <row r="161" spans="81:110" x14ac:dyDescent="0.25">
      <c r="CC161" s="114">
        <f t="shared" si="229"/>
        <v>0</v>
      </c>
      <c r="CD161" s="114">
        <f t="shared" si="225"/>
        <v>4.1366253329685687</v>
      </c>
      <c r="CE161" s="114">
        <f t="shared" si="226"/>
        <v>0</v>
      </c>
      <c r="CF161" s="114">
        <f t="shared" si="227"/>
        <v>0</v>
      </c>
      <c r="CG161" s="114"/>
      <c r="CH161" s="114">
        <v>19</v>
      </c>
      <c r="CI161" s="113">
        <v>21</v>
      </c>
      <c r="CJ161" s="113">
        <f t="shared" si="230"/>
        <v>22</v>
      </c>
      <c r="CK161" s="113">
        <f t="shared" si="230"/>
        <v>23</v>
      </c>
      <c r="CL161" s="113">
        <f t="shared" si="230"/>
        <v>24</v>
      </c>
      <c r="CZ161" s="88"/>
      <c r="DA161" s="88"/>
      <c r="DB161" s="88"/>
      <c r="DC161" s="88"/>
      <c r="DD161" s="88"/>
      <c r="DE161" s="88"/>
      <c r="DF161" s="88"/>
    </row>
    <row r="162" spans="81:110" x14ac:dyDescent="0.25">
      <c r="CC162" s="114">
        <f t="shared" si="229"/>
        <v>0</v>
      </c>
      <c r="CD162" s="114">
        <f t="shared" si="225"/>
        <v>4.1366253329685687</v>
      </c>
      <c r="CE162" s="114">
        <f t="shared" si="226"/>
        <v>0</v>
      </c>
      <c r="CF162" s="114">
        <f t="shared" si="227"/>
        <v>0</v>
      </c>
      <c r="CG162" s="114"/>
      <c r="CH162" s="114">
        <v>19</v>
      </c>
      <c r="CI162" s="113">
        <v>25</v>
      </c>
      <c r="CJ162" s="113">
        <f t="shared" si="230"/>
        <v>26</v>
      </c>
      <c r="CK162" s="113">
        <f t="shared" si="230"/>
        <v>27</v>
      </c>
      <c r="CL162" s="113">
        <f t="shared" si="230"/>
        <v>28</v>
      </c>
      <c r="CZ162" s="88"/>
      <c r="DA162" s="88"/>
      <c r="DB162" s="88"/>
      <c r="DC162" s="88"/>
      <c r="DD162" s="88"/>
      <c r="DE162" s="88"/>
      <c r="DF162" s="88"/>
    </row>
    <row r="163" spans="81:110" x14ac:dyDescent="0.25">
      <c r="CC163" s="114">
        <f t="shared" si="229"/>
        <v>0</v>
      </c>
      <c r="CD163" s="114">
        <f t="shared" si="225"/>
        <v>4.1366253329685687</v>
      </c>
      <c r="CE163" s="114">
        <f t="shared" si="226"/>
        <v>0</v>
      </c>
      <c r="CF163" s="114">
        <f t="shared" si="227"/>
        <v>0</v>
      </c>
      <c r="CG163" s="114"/>
      <c r="CH163" s="114">
        <v>19</v>
      </c>
      <c r="CI163" s="113">
        <v>29</v>
      </c>
      <c r="CJ163" s="113">
        <f t="shared" si="230"/>
        <v>30</v>
      </c>
      <c r="CK163" s="113">
        <f t="shared" si="230"/>
        <v>31</v>
      </c>
      <c r="CL163" s="113">
        <f t="shared" si="230"/>
        <v>32</v>
      </c>
      <c r="CZ163" s="88"/>
      <c r="DA163" s="88"/>
      <c r="DB163" s="88"/>
      <c r="DC163" s="88"/>
      <c r="DD163" s="88"/>
      <c r="DE163" s="88"/>
      <c r="DF163" s="88"/>
    </row>
    <row r="164" spans="81:110" x14ac:dyDescent="0.25">
      <c r="CC164" s="114">
        <f t="shared" si="229"/>
        <v>4.1366253329685687</v>
      </c>
      <c r="CD164" s="114">
        <f t="shared" si="225"/>
        <v>0</v>
      </c>
      <c r="CE164" s="114">
        <f t="shared" si="226"/>
        <v>0</v>
      </c>
      <c r="CF164" s="114">
        <f t="shared" si="227"/>
        <v>0</v>
      </c>
      <c r="CG164" s="114"/>
      <c r="CH164" s="114">
        <v>20</v>
      </c>
      <c r="CI164" s="113">
        <v>1</v>
      </c>
      <c r="CJ164" s="113">
        <f t="shared" si="230"/>
        <v>2</v>
      </c>
      <c r="CK164" s="113">
        <f t="shared" si="230"/>
        <v>3</v>
      </c>
      <c r="CL164" s="113">
        <f t="shared" si="230"/>
        <v>4</v>
      </c>
      <c r="CZ164" s="88"/>
      <c r="DA164" s="88"/>
      <c r="DB164" s="88"/>
      <c r="DC164" s="88"/>
      <c r="DD164" s="88"/>
      <c r="DE164" s="88"/>
      <c r="DF164" s="88"/>
    </row>
    <row r="165" spans="81:110" x14ac:dyDescent="0.25">
      <c r="CC165" s="114">
        <f t="shared" si="229"/>
        <v>4.1366253329685687</v>
      </c>
      <c r="CD165" s="114">
        <f t="shared" si="225"/>
        <v>0</v>
      </c>
      <c r="CE165" s="114">
        <f t="shared" si="226"/>
        <v>0</v>
      </c>
      <c r="CF165" s="114">
        <f t="shared" si="227"/>
        <v>0</v>
      </c>
      <c r="CG165" s="114"/>
      <c r="CH165" s="114">
        <v>20</v>
      </c>
      <c r="CI165" s="113">
        <v>5</v>
      </c>
      <c r="CJ165" s="113">
        <f t="shared" si="230"/>
        <v>6</v>
      </c>
      <c r="CK165" s="113">
        <f t="shared" si="230"/>
        <v>7</v>
      </c>
      <c r="CL165" s="113">
        <f t="shared" si="230"/>
        <v>8</v>
      </c>
      <c r="CZ165" s="88"/>
      <c r="DA165" s="88"/>
      <c r="DB165" s="88"/>
      <c r="DC165" s="88"/>
      <c r="DD165" s="88"/>
      <c r="DE165" s="88"/>
      <c r="DF165" s="88"/>
    </row>
    <row r="166" spans="81:110" x14ac:dyDescent="0.25">
      <c r="CC166" s="114">
        <f t="shared" si="229"/>
        <v>4.1366253329685687</v>
      </c>
      <c r="CD166" s="114">
        <f t="shared" si="225"/>
        <v>0</v>
      </c>
      <c r="CE166" s="114">
        <f t="shared" si="226"/>
        <v>0</v>
      </c>
      <c r="CF166" s="114">
        <f t="shared" si="227"/>
        <v>0</v>
      </c>
      <c r="CG166" s="114"/>
      <c r="CH166" s="114">
        <v>20</v>
      </c>
      <c r="CI166" s="113">
        <v>9</v>
      </c>
      <c r="CJ166" s="113">
        <f t="shared" ref="CJ166:CL185" si="231">CI166+1</f>
        <v>10</v>
      </c>
      <c r="CK166" s="113">
        <f t="shared" si="231"/>
        <v>11</v>
      </c>
      <c r="CL166" s="113">
        <f t="shared" si="231"/>
        <v>12</v>
      </c>
      <c r="CZ166" s="88"/>
      <c r="DA166" s="88"/>
      <c r="DB166" s="88"/>
      <c r="DC166" s="88"/>
      <c r="DD166" s="88"/>
      <c r="DE166" s="88"/>
      <c r="DF166" s="88"/>
    </row>
    <row r="167" spans="81:110" x14ac:dyDescent="0.25">
      <c r="CC167" s="114">
        <f t="shared" si="229"/>
        <v>4.1366253329685687</v>
      </c>
      <c r="CD167" s="114">
        <f t="shared" si="225"/>
        <v>0</v>
      </c>
      <c r="CE167" s="114">
        <f t="shared" si="226"/>
        <v>0</v>
      </c>
      <c r="CF167" s="114">
        <f t="shared" si="227"/>
        <v>0</v>
      </c>
      <c r="CG167" s="114"/>
      <c r="CH167" s="114">
        <v>20</v>
      </c>
      <c r="CI167" s="113">
        <v>13</v>
      </c>
      <c r="CJ167" s="113">
        <f t="shared" si="231"/>
        <v>14</v>
      </c>
      <c r="CK167" s="113">
        <f t="shared" si="231"/>
        <v>15</v>
      </c>
      <c r="CL167" s="113">
        <f t="shared" si="231"/>
        <v>16</v>
      </c>
      <c r="CZ167" s="88"/>
      <c r="DA167" s="88"/>
      <c r="DB167" s="88"/>
      <c r="DC167" s="88"/>
      <c r="DD167" s="88"/>
      <c r="DE167" s="88"/>
      <c r="DF167" s="88"/>
    </row>
    <row r="168" spans="81:110" x14ac:dyDescent="0.25">
      <c r="CC168" s="114">
        <f t="shared" si="229"/>
        <v>0</v>
      </c>
      <c r="CD168" s="114">
        <f t="shared" si="225"/>
        <v>0</v>
      </c>
      <c r="CE168" s="114">
        <f t="shared" si="226"/>
        <v>0</v>
      </c>
      <c r="CF168" s="114">
        <f t="shared" si="227"/>
        <v>0</v>
      </c>
      <c r="CG168" s="114"/>
      <c r="CH168" s="114">
        <v>20</v>
      </c>
      <c r="CI168" s="113">
        <v>17</v>
      </c>
      <c r="CJ168" s="113">
        <f t="shared" si="231"/>
        <v>18</v>
      </c>
      <c r="CK168" s="113">
        <f t="shared" si="231"/>
        <v>19</v>
      </c>
      <c r="CL168" s="113">
        <f t="shared" si="231"/>
        <v>20</v>
      </c>
      <c r="CZ168" s="88"/>
      <c r="DA168" s="88"/>
      <c r="DB168" s="88"/>
      <c r="DC168" s="88"/>
      <c r="DD168" s="88"/>
      <c r="DE168" s="88"/>
      <c r="DF168" s="88"/>
    </row>
    <row r="169" spans="81:110" x14ac:dyDescent="0.25">
      <c r="CC169" s="114">
        <f t="shared" si="229"/>
        <v>0</v>
      </c>
      <c r="CD169" s="114">
        <f t="shared" si="225"/>
        <v>4.1366253329685687</v>
      </c>
      <c r="CE169" s="114">
        <f t="shared" si="226"/>
        <v>0</v>
      </c>
      <c r="CF169" s="114">
        <f t="shared" si="227"/>
        <v>0</v>
      </c>
      <c r="CG169" s="114"/>
      <c r="CH169" s="114">
        <v>20</v>
      </c>
      <c r="CI169" s="113">
        <v>21</v>
      </c>
      <c r="CJ169" s="113">
        <f t="shared" si="231"/>
        <v>22</v>
      </c>
      <c r="CK169" s="113">
        <f t="shared" si="231"/>
        <v>23</v>
      </c>
      <c r="CL169" s="113">
        <f t="shared" si="231"/>
        <v>24</v>
      </c>
      <c r="CZ169" s="88"/>
      <c r="DA169" s="88"/>
      <c r="DB169" s="88"/>
      <c r="DC169" s="88"/>
      <c r="DD169" s="88"/>
      <c r="DE169" s="88"/>
      <c r="DF169" s="88"/>
    </row>
    <row r="170" spans="81:110" x14ac:dyDescent="0.25">
      <c r="CC170" s="114">
        <f t="shared" si="229"/>
        <v>0</v>
      </c>
      <c r="CD170" s="114">
        <f t="shared" si="225"/>
        <v>4.1366253329685687</v>
      </c>
      <c r="CE170" s="114">
        <f t="shared" si="226"/>
        <v>0</v>
      </c>
      <c r="CF170" s="114">
        <f t="shared" si="227"/>
        <v>0</v>
      </c>
      <c r="CG170" s="114"/>
      <c r="CH170" s="114">
        <v>20</v>
      </c>
      <c r="CI170" s="113">
        <v>25</v>
      </c>
      <c r="CJ170" s="113">
        <f t="shared" si="231"/>
        <v>26</v>
      </c>
      <c r="CK170" s="113">
        <f t="shared" si="231"/>
        <v>27</v>
      </c>
      <c r="CL170" s="113">
        <f t="shared" si="231"/>
        <v>28</v>
      </c>
      <c r="CZ170" s="88"/>
      <c r="DA170" s="88"/>
      <c r="DB170" s="88"/>
      <c r="DC170" s="88"/>
      <c r="DD170" s="88"/>
      <c r="DE170" s="88"/>
      <c r="DF170" s="88"/>
    </row>
    <row r="171" spans="81:110" x14ac:dyDescent="0.25">
      <c r="CC171" s="114">
        <f t="shared" si="229"/>
        <v>0</v>
      </c>
      <c r="CD171" s="114">
        <f t="shared" si="225"/>
        <v>4.1366253329685687</v>
      </c>
      <c r="CE171" s="114">
        <f t="shared" si="226"/>
        <v>0</v>
      </c>
      <c r="CF171" s="114">
        <f t="shared" si="227"/>
        <v>0</v>
      </c>
      <c r="CG171" s="114"/>
      <c r="CH171" s="114">
        <v>20</v>
      </c>
      <c r="CI171" s="113">
        <v>29</v>
      </c>
      <c r="CJ171" s="113">
        <f t="shared" si="231"/>
        <v>30</v>
      </c>
      <c r="CK171" s="113">
        <f t="shared" si="231"/>
        <v>31</v>
      </c>
      <c r="CL171" s="113">
        <f t="shared" si="231"/>
        <v>32</v>
      </c>
      <c r="CZ171" s="88"/>
      <c r="DA171" s="88"/>
      <c r="DB171" s="88"/>
      <c r="DC171" s="88"/>
      <c r="DD171" s="88"/>
      <c r="DE171" s="88"/>
      <c r="DF171" s="88"/>
    </row>
    <row r="172" spans="81:110" x14ac:dyDescent="0.25">
      <c r="CC172" s="114">
        <f t="shared" si="229"/>
        <v>4.1366253329685687</v>
      </c>
      <c r="CD172" s="114">
        <f t="shared" si="225"/>
        <v>0</v>
      </c>
      <c r="CE172" s="114">
        <f t="shared" si="226"/>
        <v>0</v>
      </c>
      <c r="CF172" s="114">
        <f t="shared" si="227"/>
        <v>0</v>
      </c>
      <c r="CG172" s="114"/>
      <c r="CH172" s="114">
        <v>21</v>
      </c>
      <c r="CI172" s="113">
        <v>1</v>
      </c>
      <c r="CJ172" s="113">
        <f t="shared" si="231"/>
        <v>2</v>
      </c>
      <c r="CK172" s="113">
        <f t="shared" si="231"/>
        <v>3</v>
      </c>
      <c r="CL172" s="113">
        <f t="shared" si="231"/>
        <v>4</v>
      </c>
      <c r="CZ172" s="88"/>
      <c r="DA172" s="88"/>
      <c r="DB172" s="88"/>
      <c r="DC172" s="88"/>
      <c r="DD172" s="88"/>
      <c r="DE172" s="88"/>
      <c r="DF172" s="88"/>
    </row>
    <row r="173" spans="81:110" x14ac:dyDescent="0.25">
      <c r="CC173" s="114">
        <f t="shared" si="229"/>
        <v>4.1366253329685687</v>
      </c>
      <c r="CD173" s="114">
        <f t="shared" si="225"/>
        <v>0</v>
      </c>
      <c r="CE173" s="114">
        <f t="shared" si="226"/>
        <v>0</v>
      </c>
      <c r="CF173" s="114">
        <f t="shared" si="227"/>
        <v>0</v>
      </c>
      <c r="CG173" s="114"/>
      <c r="CH173" s="114">
        <v>21</v>
      </c>
      <c r="CI173" s="113">
        <v>5</v>
      </c>
      <c r="CJ173" s="113">
        <f t="shared" si="231"/>
        <v>6</v>
      </c>
      <c r="CK173" s="113">
        <f t="shared" si="231"/>
        <v>7</v>
      </c>
      <c r="CL173" s="113">
        <f t="shared" si="231"/>
        <v>8</v>
      </c>
      <c r="CZ173" s="88"/>
      <c r="DA173" s="88"/>
      <c r="DB173" s="88"/>
      <c r="DC173" s="88"/>
      <c r="DD173" s="88"/>
      <c r="DE173" s="88"/>
      <c r="DF173" s="88"/>
    </row>
    <row r="174" spans="81:110" x14ac:dyDescent="0.25">
      <c r="CC174" s="114">
        <f t="shared" si="229"/>
        <v>4.1366253329685687</v>
      </c>
      <c r="CD174" s="114">
        <f t="shared" si="225"/>
        <v>0</v>
      </c>
      <c r="CE174" s="114">
        <f t="shared" si="226"/>
        <v>0</v>
      </c>
      <c r="CF174" s="114">
        <f t="shared" si="227"/>
        <v>0</v>
      </c>
      <c r="CG174" s="114"/>
      <c r="CH174" s="114">
        <v>21</v>
      </c>
      <c r="CI174" s="113">
        <v>9</v>
      </c>
      <c r="CJ174" s="113">
        <f t="shared" si="231"/>
        <v>10</v>
      </c>
      <c r="CK174" s="113">
        <f t="shared" si="231"/>
        <v>11</v>
      </c>
      <c r="CL174" s="113">
        <f t="shared" si="231"/>
        <v>12</v>
      </c>
      <c r="CZ174" s="88"/>
      <c r="DA174" s="88"/>
      <c r="DB174" s="88"/>
      <c r="DC174" s="88"/>
      <c r="DD174" s="88"/>
      <c r="DE174" s="88"/>
      <c r="DF174" s="88"/>
    </row>
    <row r="175" spans="81:110" x14ac:dyDescent="0.25">
      <c r="CC175" s="114">
        <f t="shared" si="229"/>
        <v>4.1366253329685687</v>
      </c>
      <c r="CD175" s="114">
        <f t="shared" si="225"/>
        <v>0</v>
      </c>
      <c r="CE175" s="114">
        <f t="shared" si="226"/>
        <v>0</v>
      </c>
      <c r="CF175" s="114">
        <f t="shared" si="227"/>
        <v>0</v>
      </c>
      <c r="CG175" s="114"/>
      <c r="CH175" s="114">
        <v>21</v>
      </c>
      <c r="CI175" s="113">
        <v>13</v>
      </c>
      <c r="CJ175" s="113">
        <f t="shared" si="231"/>
        <v>14</v>
      </c>
      <c r="CK175" s="113">
        <f t="shared" si="231"/>
        <v>15</v>
      </c>
      <c r="CL175" s="113">
        <f t="shared" si="231"/>
        <v>16</v>
      </c>
      <c r="CZ175" s="88"/>
      <c r="DA175" s="88"/>
      <c r="DB175" s="88"/>
      <c r="DC175" s="88"/>
      <c r="DD175" s="88"/>
      <c r="DE175" s="88"/>
      <c r="DF175" s="88"/>
    </row>
    <row r="176" spans="81:110" x14ac:dyDescent="0.25">
      <c r="CC176" s="114">
        <f t="shared" si="229"/>
        <v>0</v>
      </c>
      <c r="CD176" s="114">
        <f t="shared" si="225"/>
        <v>0</v>
      </c>
      <c r="CE176" s="114">
        <f t="shared" si="226"/>
        <v>0</v>
      </c>
      <c r="CF176" s="114">
        <f t="shared" si="227"/>
        <v>0</v>
      </c>
      <c r="CG176" s="114"/>
      <c r="CH176" s="114">
        <v>21</v>
      </c>
      <c r="CI176" s="113">
        <v>17</v>
      </c>
      <c r="CJ176" s="113">
        <f t="shared" si="231"/>
        <v>18</v>
      </c>
      <c r="CK176" s="113">
        <f t="shared" si="231"/>
        <v>19</v>
      </c>
      <c r="CL176" s="113">
        <f t="shared" si="231"/>
        <v>20</v>
      </c>
      <c r="CZ176" s="88"/>
      <c r="DA176" s="88"/>
      <c r="DB176" s="88"/>
      <c r="DC176" s="88"/>
      <c r="DD176" s="88"/>
      <c r="DE176" s="88"/>
      <c r="DF176" s="88"/>
    </row>
    <row r="177" spans="81:110" x14ac:dyDescent="0.25">
      <c r="CC177" s="114">
        <f t="shared" si="229"/>
        <v>0</v>
      </c>
      <c r="CD177" s="114">
        <f t="shared" si="225"/>
        <v>4.1366253329685687</v>
      </c>
      <c r="CE177" s="114">
        <f t="shared" si="226"/>
        <v>0</v>
      </c>
      <c r="CF177" s="114">
        <f t="shared" si="227"/>
        <v>0</v>
      </c>
      <c r="CG177" s="114"/>
      <c r="CH177" s="114">
        <v>21</v>
      </c>
      <c r="CI177" s="113">
        <v>21</v>
      </c>
      <c r="CJ177" s="113">
        <f t="shared" si="231"/>
        <v>22</v>
      </c>
      <c r="CK177" s="113">
        <f t="shared" si="231"/>
        <v>23</v>
      </c>
      <c r="CL177" s="113">
        <f t="shared" si="231"/>
        <v>24</v>
      </c>
      <c r="CZ177" s="88"/>
      <c r="DA177" s="88"/>
      <c r="DB177" s="88"/>
      <c r="DC177" s="88"/>
      <c r="DD177" s="88"/>
      <c r="DE177" s="88"/>
      <c r="DF177" s="88"/>
    </row>
    <row r="178" spans="81:110" x14ac:dyDescent="0.25">
      <c r="CC178" s="114">
        <f t="shared" si="229"/>
        <v>0</v>
      </c>
      <c r="CD178" s="114">
        <f t="shared" si="225"/>
        <v>4.1366253329685687</v>
      </c>
      <c r="CE178" s="114">
        <f t="shared" si="226"/>
        <v>0</v>
      </c>
      <c r="CF178" s="114">
        <f t="shared" si="227"/>
        <v>0</v>
      </c>
      <c r="CG178" s="114"/>
      <c r="CH178" s="114">
        <v>21</v>
      </c>
      <c r="CI178" s="113">
        <v>25</v>
      </c>
      <c r="CJ178" s="113">
        <f t="shared" si="231"/>
        <v>26</v>
      </c>
      <c r="CK178" s="113">
        <f t="shared" si="231"/>
        <v>27</v>
      </c>
      <c r="CL178" s="113">
        <f t="shared" si="231"/>
        <v>28</v>
      </c>
      <c r="CZ178" s="88"/>
      <c r="DA178" s="88"/>
      <c r="DB178" s="88"/>
      <c r="DC178" s="88"/>
      <c r="DD178" s="88"/>
      <c r="DE178" s="88"/>
      <c r="DF178" s="88"/>
    </row>
    <row r="179" spans="81:110" x14ac:dyDescent="0.25">
      <c r="CC179" s="114">
        <f t="shared" si="229"/>
        <v>0</v>
      </c>
      <c r="CD179" s="114">
        <f t="shared" si="225"/>
        <v>4.1366253329685687</v>
      </c>
      <c r="CE179" s="114">
        <f t="shared" si="226"/>
        <v>0</v>
      </c>
      <c r="CF179" s="114">
        <f t="shared" si="227"/>
        <v>0</v>
      </c>
      <c r="CG179" s="114"/>
      <c r="CH179" s="114">
        <v>21</v>
      </c>
      <c r="CI179" s="113">
        <v>29</v>
      </c>
      <c r="CJ179" s="113">
        <f t="shared" si="231"/>
        <v>30</v>
      </c>
      <c r="CK179" s="113">
        <f t="shared" si="231"/>
        <v>31</v>
      </c>
      <c r="CL179" s="113">
        <f t="shared" si="231"/>
        <v>32</v>
      </c>
      <c r="CZ179" s="88"/>
      <c r="DA179" s="88"/>
      <c r="DB179" s="88"/>
      <c r="DC179" s="88"/>
      <c r="DD179" s="88"/>
      <c r="DE179" s="88"/>
      <c r="DF179" s="88"/>
    </row>
    <row r="180" spans="81:110" x14ac:dyDescent="0.25">
      <c r="CC180" s="114">
        <f t="shared" si="229"/>
        <v>4.1366253329685687</v>
      </c>
      <c r="CD180" s="114">
        <f t="shared" si="225"/>
        <v>0</v>
      </c>
      <c r="CE180" s="114">
        <f t="shared" si="226"/>
        <v>0</v>
      </c>
      <c r="CF180" s="114">
        <f t="shared" si="227"/>
        <v>0</v>
      </c>
      <c r="CG180" s="114"/>
      <c r="CH180" s="114">
        <v>22</v>
      </c>
      <c r="CI180" s="113">
        <v>1</v>
      </c>
      <c r="CJ180" s="113">
        <f t="shared" si="231"/>
        <v>2</v>
      </c>
      <c r="CK180" s="113">
        <f t="shared" si="231"/>
        <v>3</v>
      </c>
      <c r="CL180" s="113">
        <f t="shared" si="231"/>
        <v>4</v>
      </c>
      <c r="CZ180" s="88"/>
      <c r="DA180" s="88"/>
      <c r="DB180" s="88"/>
      <c r="DC180" s="88"/>
      <c r="DD180" s="88"/>
      <c r="DE180" s="88"/>
      <c r="DF180" s="88"/>
    </row>
    <row r="181" spans="81:110" x14ac:dyDescent="0.25">
      <c r="CC181" s="114">
        <f t="shared" si="229"/>
        <v>4.1366253329685687</v>
      </c>
      <c r="CD181" s="114">
        <f t="shared" si="225"/>
        <v>0</v>
      </c>
      <c r="CE181" s="114">
        <f t="shared" si="226"/>
        <v>0</v>
      </c>
      <c r="CF181" s="114">
        <f t="shared" si="227"/>
        <v>0</v>
      </c>
      <c r="CG181" s="114"/>
      <c r="CH181" s="114">
        <v>22</v>
      </c>
      <c r="CI181" s="113">
        <v>5</v>
      </c>
      <c r="CJ181" s="113">
        <f t="shared" si="231"/>
        <v>6</v>
      </c>
      <c r="CK181" s="113">
        <f t="shared" si="231"/>
        <v>7</v>
      </c>
      <c r="CL181" s="113">
        <f t="shared" si="231"/>
        <v>8</v>
      </c>
      <c r="CZ181" s="88"/>
      <c r="DA181" s="88"/>
      <c r="DB181" s="88"/>
      <c r="DC181" s="88"/>
      <c r="DD181" s="88"/>
      <c r="DE181" s="88"/>
      <c r="DF181" s="88"/>
    </row>
    <row r="182" spans="81:110" x14ac:dyDescent="0.25">
      <c r="CC182" s="114">
        <f t="shared" si="229"/>
        <v>4.1366253329685687</v>
      </c>
      <c r="CD182" s="114">
        <f t="shared" si="225"/>
        <v>0</v>
      </c>
      <c r="CE182" s="114">
        <f t="shared" si="226"/>
        <v>0</v>
      </c>
      <c r="CF182" s="114">
        <f t="shared" si="227"/>
        <v>0</v>
      </c>
      <c r="CG182" s="114"/>
      <c r="CH182" s="114">
        <v>22</v>
      </c>
      <c r="CI182" s="113">
        <v>9</v>
      </c>
      <c r="CJ182" s="113">
        <f t="shared" si="231"/>
        <v>10</v>
      </c>
      <c r="CK182" s="113">
        <f t="shared" si="231"/>
        <v>11</v>
      </c>
      <c r="CL182" s="113">
        <f t="shared" si="231"/>
        <v>12</v>
      </c>
      <c r="CZ182" s="88"/>
      <c r="DA182" s="88"/>
      <c r="DB182" s="88"/>
      <c r="DC182" s="88"/>
      <c r="DD182" s="88"/>
      <c r="DE182" s="88"/>
      <c r="DF182" s="88"/>
    </row>
    <row r="183" spans="81:110" x14ac:dyDescent="0.25">
      <c r="CC183" s="114">
        <f t="shared" si="229"/>
        <v>4.1366253329685687</v>
      </c>
      <c r="CD183" s="114">
        <f t="shared" si="225"/>
        <v>0</v>
      </c>
      <c r="CE183" s="114">
        <f t="shared" si="226"/>
        <v>0</v>
      </c>
      <c r="CF183" s="114">
        <f t="shared" si="227"/>
        <v>0</v>
      </c>
      <c r="CG183" s="114"/>
      <c r="CH183" s="114">
        <v>22</v>
      </c>
      <c r="CI183" s="113">
        <v>13</v>
      </c>
      <c r="CJ183" s="113">
        <f t="shared" si="231"/>
        <v>14</v>
      </c>
      <c r="CK183" s="113">
        <f t="shared" si="231"/>
        <v>15</v>
      </c>
      <c r="CL183" s="113">
        <f t="shared" si="231"/>
        <v>16</v>
      </c>
      <c r="CZ183" s="88"/>
      <c r="DA183" s="88"/>
      <c r="DB183" s="88"/>
      <c r="DC183" s="88"/>
      <c r="DD183" s="88"/>
      <c r="DE183" s="88"/>
      <c r="DF183" s="88"/>
    </row>
    <row r="184" spans="81:110" x14ac:dyDescent="0.25">
      <c r="CC184" s="114">
        <f t="shared" si="229"/>
        <v>0</v>
      </c>
      <c r="CD184" s="114">
        <f t="shared" si="225"/>
        <v>0</v>
      </c>
      <c r="CE184" s="114">
        <f t="shared" si="226"/>
        <v>0</v>
      </c>
      <c r="CF184" s="114">
        <f t="shared" si="227"/>
        <v>0</v>
      </c>
      <c r="CG184" s="114"/>
      <c r="CH184" s="114">
        <v>22</v>
      </c>
      <c r="CI184" s="113">
        <v>17</v>
      </c>
      <c r="CJ184" s="113">
        <f t="shared" si="231"/>
        <v>18</v>
      </c>
      <c r="CK184" s="113">
        <f t="shared" si="231"/>
        <v>19</v>
      </c>
      <c r="CL184" s="113">
        <f t="shared" si="231"/>
        <v>20</v>
      </c>
      <c r="CZ184" s="88"/>
      <c r="DA184" s="88"/>
      <c r="DB184" s="88"/>
      <c r="DC184" s="88"/>
      <c r="DD184" s="88"/>
      <c r="DE184" s="88"/>
      <c r="DF184" s="88"/>
    </row>
    <row r="185" spans="81:110" x14ac:dyDescent="0.25">
      <c r="CC185" s="114">
        <f t="shared" si="229"/>
        <v>0</v>
      </c>
      <c r="CD185" s="114">
        <f t="shared" si="225"/>
        <v>4.1366253329685687</v>
      </c>
      <c r="CE185" s="114">
        <f t="shared" si="226"/>
        <v>0</v>
      </c>
      <c r="CF185" s="114">
        <f t="shared" si="227"/>
        <v>0</v>
      </c>
      <c r="CG185" s="114"/>
      <c r="CH185" s="114">
        <v>22</v>
      </c>
      <c r="CI185" s="113">
        <v>21</v>
      </c>
      <c r="CJ185" s="113">
        <f t="shared" si="231"/>
        <v>22</v>
      </c>
      <c r="CK185" s="113">
        <f t="shared" si="231"/>
        <v>23</v>
      </c>
      <c r="CL185" s="113">
        <f t="shared" si="231"/>
        <v>24</v>
      </c>
      <c r="CZ185" s="88"/>
      <c r="DA185" s="88"/>
      <c r="DB185" s="88"/>
      <c r="DC185" s="88"/>
      <c r="DD185" s="88"/>
      <c r="DE185" s="88"/>
      <c r="DF185" s="88"/>
    </row>
    <row r="186" spans="81:110" x14ac:dyDescent="0.25">
      <c r="CC186" s="114">
        <f t="shared" si="229"/>
        <v>0</v>
      </c>
      <c r="CD186" s="114">
        <f t="shared" si="225"/>
        <v>4.1366253329685687</v>
      </c>
      <c r="CE186" s="114">
        <f t="shared" si="226"/>
        <v>0</v>
      </c>
      <c r="CF186" s="114">
        <f t="shared" si="227"/>
        <v>0</v>
      </c>
      <c r="CG186" s="114"/>
      <c r="CH186" s="114">
        <v>22</v>
      </c>
      <c r="CI186" s="113">
        <v>25</v>
      </c>
      <c r="CJ186" s="113">
        <f t="shared" ref="CJ186:CL205" si="232">CI186+1</f>
        <v>26</v>
      </c>
      <c r="CK186" s="113">
        <f t="shared" si="232"/>
        <v>27</v>
      </c>
      <c r="CL186" s="113">
        <f t="shared" si="232"/>
        <v>28</v>
      </c>
      <c r="CZ186" s="88"/>
      <c r="DA186" s="88"/>
      <c r="DB186" s="88"/>
      <c r="DC186" s="88"/>
      <c r="DD186" s="88"/>
      <c r="DE186" s="88"/>
      <c r="DF186" s="88"/>
    </row>
    <row r="187" spans="81:110" x14ac:dyDescent="0.25">
      <c r="CC187" s="114">
        <f t="shared" si="229"/>
        <v>0</v>
      </c>
      <c r="CD187" s="114">
        <f t="shared" ref="CD187:CD250" si="233">INDEX($AT$11:$BZ$120,$CH187,CI187)</f>
        <v>4.1366253329685687</v>
      </c>
      <c r="CE187" s="114">
        <f t="shared" ref="CE187:CE250" si="234">INDEX($AT$11:$BZ$120,$CH187,CJ187)</f>
        <v>0</v>
      </c>
      <c r="CF187" s="114">
        <f t="shared" ref="CF187:CF250" si="235">INDEX($AT$11:$BZ$120,$CH187,CK187)</f>
        <v>0</v>
      </c>
      <c r="CG187" s="114"/>
      <c r="CH187" s="114">
        <v>22</v>
      </c>
      <c r="CI187" s="113">
        <v>29</v>
      </c>
      <c r="CJ187" s="113">
        <f t="shared" si="232"/>
        <v>30</v>
      </c>
      <c r="CK187" s="113">
        <f t="shared" si="232"/>
        <v>31</v>
      </c>
      <c r="CL187" s="113">
        <f t="shared" si="232"/>
        <v>32</v>
      </c>
      <c r="CZ187" s="88"/>
      <c r="DA187" s="88"/>
      <c r="DB187" s="88"/>
      <c r="DC187" s="88"/>
      <c r="DD187" s="88"/>
      <c r="DE187" s="88"/>
      <c r="DF187" s="88"/>
    </row>
    <row r="188" spans="81:110" x14ac:dyDescent="0.25">
      <c r="CC188" s="114">
        <f t="shared" si="229"/>
        <v>4.1366253329685687</v>
      </c>
      <c r="CD188" s="114">
        <f t="shared" si="233"/>
        <v>0</v>
      </c>
      <c r="CE188" s="114">
        <f t="shared" si="234"/>
        <v>0</v>
      </c>
      <c r="CF188" s="114">
        <f t="shared" si="235"/>
        <v>0</v>
      </c>
      <c r="CG188" s="114"/>
      <c r="CH188" s="114">
        <v>23</v>
      </c>
      <c r="CI188" s="113">
        <v>1</v>
      </c>
      <c r="CJ188" s="113">
        <f t="shared" si="232"/>
        <v>2</v>
      </c>
      <c r="CK188" s="113">
        <f t="shared" si="232"/>
        <v>3</v>
      </c>
      <c r="CL188" s="113">
        <f t="shared" si="232"/>
        <v>4</v>
      </c>
      <c r="CZ188" s="88"/>
      <c r="DA188" s="88"/>
      <c r="DB188" s="88"/>
      <c r="DC188" s="88"/>
      <c r="DD188" s="88"/>
      <c r="DE188" s="88"/>
      <c r="DF188" s="88"/>
    </row>
    <row r="189" spans="81:110" x14ac:dyDescent="0.25">
      <c r="CC189" s="114">
        <f t="shared" si="229"/>
        <v>4.1366253329685687</v>
      </c>
      <c r="CD189" s="114">
        <f t="shared" si="233"/>
        <v>0</v>
      </c>
      <c r="CE189" s="114">
        <f t="shared" si="234"/>
        <v>0</v>
      </c>
      <c r="CF189" s="114">
        <f t="shared" si="235"/>
        <v>0</v>
      </c>
      <c r="CG189" s="114"/>
      <c r="CH189" s="114">
        <v>23</v>
      </c>
      <c r="CI189" s="113">
        <v>5</v>
      </c>
      <c r="CJ189" s="113">
        <f t="shared" si="232"/>
        <v>6</v>
      </c>
      <c r="CK189" s="113">
        <f t="shared" si="232"/>
        <v>7</v>
      </c>
      <c r="CL189" s="113">
        <f t="shared" si="232"/>
        <v>8</v>
      </c>
      <c r="CZ189" s="88"/>
      <c r="DA189" s="88"/>
      <c r="DB189" s="88"/>
      <c r="DC189" s="88"/>
      <c r="DD189" s="88"/>
      <c r="DE189" s="88"/>
      <c r="DF189" s="88"/>
    </row>
    <row r="190" spans="81:110" x14ac:dyDescent="0.25">
      <c r="CC190" s="114">
        <f t="shared" si="229"/>
        <v>4.1366253329685687</v>
      </c>
      <c r="CD190" s="114">
        <f t="shared" si="233"/>
        <v>0</v>
      </c>
      <c r="CE190" s="114">
        <f t="shared" si="234"/>
        <v>0</v>
      </c>
      <c r="CF190" s="114">
        <f t="shared" si="235"/>
        <v>0</v>
      </c>
      <c r="CG190" s="114"/>
      <c r="CH190" s="114">
        <v>23</v>
      </c>
      <c r="CI190" s="113">
        <v>9</v>
      </c>
      <c r="CJ190" s="113">
        <f t="shared" si="232"/>
        <v>10</v>
      </c>
      <c r="CK190" s="113">
        <f t="shared" si="232"/>
        <v>11</v>
      </c>
      <c r="CL190" s="113">
        <f t="shared" si="232"/>
        <v>12</v>
      </c>
      <c r="CZ190" s="88"/>
      <c r="DA190" s="88"/>
      <c r="DB190" s="88"/>
      <c r="DC190" s="88"/>
      <c r="DD190" s="88"/>
      <c r="DE190" s="88"/>
      <c r="DF190" s="88"/>
    </row>
    <row r="191" spans="81:110" x14ac:dyDescent="0.25">
      <c r="CC191" s="114">
        <f t="shared" si="229"/>
        <v>4.1366253329685687</v>
      </c>
      <c r="CD191" s="114">
        <f t="shared" si="233"/>
        <v>0</v>
      </c>
      <c r="CE191" s="114">
        <f t="shared" si="234"/>
        <v>0</v>
      </c>
      <c r="CF191" s="114">
        <f t="shared" si="235"/>
        <v>0</v>
      </c>
      <c r="CG191" s="114"/>
      <c r="CH191" s="114">
        <v>23</v>
      </c>
      <c r="CI191" s="113">
        <v>13</v>
      </c>
      <c r="CJ191" s="113">
        <f t="shared" si="232"/>
        <v>14</v>
      </c>
      <c r="CK191" s="113">
        <f t="shared" si="232"/>
        <v>15</v>
      </c>
      <c r="CL191" s="113">
        <f t="shared" si="232"/>
        <v>16</v>
      </c>
      <c r="CZ191" s="88"/>
      <c r="DA191" s="88"/>
      <c r="DB191" s="88"/>
      <c r="DC191" s="88"/>
      <c r="DD191" s="88"/>
      <c r="DE191" s="88"/>
      <c r="DF191" s="88"/>
    </row>
    <row r="192" spans="81:110" x14ac:dyDescent="0.25">
      <c r="CC192" s="114">
        <f t="shared" si="229"/>
        <v>0</v>
      </c>
      <c r="CD192" s="114">
        <f t="shared" si="233"/>
        <v>0</v>
      </c>
      <c r="CE192" s="114">
        <f t="shared" si="234"/>
        <v>0</v>
      </c>
      <c r="CF192" s="114">
        <f t="shared" si="235"/>
        <v>0</v>
      </c>
      <c r="CG192" s="114"/>
      <c r="CH192" s="114">
        <v>23</v>
      </c>
      <c r="CI192" s="113">
        <v>17</v>
      </c>
      <c r="CJ192" s="113">
        <f t="shared" si="232"/>
        <v>18</v>
      </c>
      <c r="CK192" s="113">
        <f t="shared" si="232"/>
        <v>19</v>
      </c>
      <c r="CL192" s="113">
        <f t="shared" si="232"/>
        <v>20</v>
      </c>
      <c r="CZ192" s="88"/>
      <c r="DA192" s="88"/>
      <c r="DB192" s="88"/>
      <c r="DC192" s="88"/>
      <c r="DD192" s="88"/>
      <c r="DE192" s="88"/>
      <c r="DF192" s="88"/>
    </row>
    <row r="193" spans="81:110" x14ac:dyDescent="0.25">
      <c r="CC193" s="114">
        <f t="shared" si="229"/>
        <v>0</v>
      </c>
      <c r="CD193" s="114">
        <f t="shared" si="233"/>
        <v>4.1366253329685687</v>
      </c>
      <c r="CE193" s="114">
        <f t="shared" si="234"/>
        <v>0</v>
      </c>
      <c r="CF193" s="114">
        <f t="shared" si="235"/>
        <v>0</v>
      </c>
      <c r="CG193" s="114"/>
      <c r="CH193" s="114">
        <v>23</v>
      </c>
      <c r="CI193" s="113">
        <v>21</v>
      </c>
      <c r="CJ193" s="113">
        <f t="shared" si="232"/>
        <v>22</v>
      </c>
      <c r="CK193" s="113">
        <f t="shared" si="232"/>
        <v>23</v>
      </c>
      <c r="CL193" s="113">
        <f t="shared" si="232"/>
        <v>24</v>
      </c>
      <c r="CZ193" s="88"/>
      <c r="DA193" s="88"/>
      <c r="DB193" s="88"/>
      <c r="DC193" s="88"/>
      <c r="DD193" s="88"/>
      <c r="DE193" s="88"/>
      <c r="DF193" s="88"/>
    </row>
    <row r="194" spans="81:110" x14ac:dyDescent="0.25">
      <c r="CC194" s="114">
        <f t="shared" si="229"/>
        <v>0</v>
      </c>
      <c r="CD194" s="114">
        <f t="shared" si="233"/>
        <v>4.1366253329685687</v>
      </c>
      <c r="CE194" s="114">
        <f t="shared" si="234"/>
        <v>0</v>
      </c>
      <c r="CF194" s="114">
        <f t="shared" si="235"/>
        <v>0</v>
      </c>
      <c r="CG194" s="114"/>
      <c r="CH194" s="114">
        <v>23</v>
      </c>
      <c r="CI194" s="113">
        <v>25</v>
      </c>
      <c r="CJ194" s="113">
        <f t="shared" si="232"/>
        <v>26</v>
      </c>
      <c r="CK194" s="113">
        <f t="shared" si="232"/>
        <v>27</v>
      </c>
      <c r="CL194" s="113">
        <f t="shared" si="232"/>
        <v>28</v>
      </c>
      <c r="CZ194" s="88"/>
      <c r="DA194" s="88"/>
      <c r="DB194" s="88"/>
      <c r="DC194" s="88"/>
      <c r="DD194" s="88"/>
      <c r="DE194" s="88"/>
      <c r="DF194" s="88"/>
    </row>
    <row r="195" spans="81:110" x14ac:dyDescent="0.25">
      <c r="CC195" s="114">
        <f t="shared" si="229"/>
        <v>0</v>
      </c>
      <c r="CD195" s="114">
        <f t="shared" si="233"/>
        <v>4.1366253329685687</v>
      </c>
      <c r="CE195" s="114">
        <f t="shared" si="234"/>
        <v>0</v>
      </c>
      <c r="CF195" s="114">
        <f t="shared" si="235"/>
        <v>0</v>
      </c>
      <c r="CG195" s="114"/>
      <c r="CH195" s="114">
        <v>23</v>
      </c>
      <c r="CI195" s="113">
        <v>29</v>
      </c>
      <c r="CJ195" s="113">
        <f t="shared" si="232"/>
        <v>30</v>
      </c>
      <c r="CK195" s="113">
        <f t="shared" si="232"/>
        <v>31</v>
      </c>
      <c r="CL195" s="113">
        <f t="shared" si="232"/>
        <v>32</v>
      </c>
      <c r="CY195" s="88"/>
      <c r="CZ195" s="88"/>
      <c r="DA195" s="88"/>
      <c r="DB195" s="88"/>
      <c r="DC195" s="88"/>
      <c r="DD195" s="88"/>
      <c r="DE195" s="88"/>
      <c r="DF195" s="88"/>
    </row>
    <row r="196" spans="81:110" x14ac:dyDescent="0.25">
      <c r="CC196" s="114">
        <f t="shared" si="229"/>
        <v>4.1366253329685687</v>
      </c>
      <c r="CD196" s="114">
        <f t="shared" si="233"/>
        <v>0</v>
      </c>
      <c r="CE196" s="114">
        <f t="shared" si="234"/>
        <v>0</v>
      </c>
      <c r="CF196" s="114">
        <f t="shared" si="235"/>
        <v>0</v>
      </c>
      <c r="CG196" s="114"/>
      <c r="CH196" s="114">
        <v>24</v>
      </c>
      <c r="CI196" s="113">
        <v>1</v>
      </c>
      <c r="CJ196" s="113">
        <f t="shared" si="232"/>
        <v>2</v>
      </c>
      <c r="CK196" s="113">
        <f t="shared" si="232"/>
        <v>3</v>
      </c>
      <c r="CL196" s="113">
        <f t="shared" si="232"/>
        <v>4</v>
      </c>
      <c r="CY196" s="88"/>
      <c r="CZ196" s="88"/>
      <c r="DA196" s="88"/>
      <c r="DB196" s="88"/>
      <c r="DC196" s="88"/>
      <c r="DD196" s="88"/>
      <c r="DE196" s="88"/>
    </row>
    <row r="197" spans="81:110" x14ac:dyDescent="0.25">
      <c r="CC197" s="114">
        <f t="shared" si="229"/>
        <v>4.1366253329685687</v>
      </c>
      <c r="CD197" s="114">
        <f t="shared" si="233"/>
        <v>0</v>
      </c>
      <c r="CE197" s="114">
        <f t="shared" si="234"/>
        <v>0</v>
      </c>
      <c r="CF197" s="114">
        <f t="shared" si="235"/>
        <v>0</v>
      </c>
      <c r="CG197" s="114"/>
      <c r="CH197" s="114">
        <v>24</v>
      </c>
      <c r="CI197" s="113">
        <v>5</v>
      </c>
      <c r="CJ197" s="113">
        <f t="shared" si="232"/>
        <v>6</v>
      </c>
      <c r="CK197" s="113">
        <f t="shared" si="232"/>
        <v>7</v>
      </c>
      <c r="CL197" s="113">
        <f t="shared" si="232"/>
        <v>8</v>
      </c>
      <c r="CY197" s="88"/>
      <c r="CZ197" s="88"/>
      <c r="DA197" s="88"/>
      <c r="DB197" s="88"/>
      <c r="DC197" s="88"/>
      <c r="DD197" s="88"/>
      <c r="DE197" s="88"/>
    </row>
    <row r="198" spans="81:110" x14ac:dyDescent="0.25">
      <c r="CC198" s="114">
        <f t="shared" si="229"/>
        <v>4.1366253329685687</v>
      </c>
      <c r="CD198" s="114">
        <f t="shared" si="233"/>
        <v>0</v>
      </c>
      <c r="CE198" s="114">
        <f t="shared" si="234"/>
        <v>0</v>
      </c>
      <c r="CF198" s="114">
        <f t="shared" si="235"/>
        <v>0</v>
      </c>
      <c r="CG198" s="114"/>
      <c r="CH198" s="114">
        <v>24</v>
      </c>
      <c r="CI198" s="113">
        <v>9</v>
      </c>
      <c r="CJ198" s="113">
        <f t="shared" si="232"/>
        <v>10</v>
      </c>
      <c r="CK198" s="113">
        <f t="shared" si="232"/>
        <v>11</v>
      </c>
      <c r="CL198" s="113">
        <f t="shared" si="232"/>
        <v>12</v>
      </c>
      <c r="CY198" s="88"/>
      <c r="CZ198" s="88"/>
      <c r="DA198" s="88"/>
      <c r="DB198" s="88"/>
      <c r="DC198" s="88"/>
      <c r="DD198" s="88"/>
      <c r="DE198" s="88"/>
    </row>
    <row r="199" spans="81:110" x14ac:dyDescent="0.25">
      <c r="CC199" s="114">
        <f t="shared" si="229"/>
        <v>4.1366253329685687</v>
      </c>
      <c r="CD199" s="114">
        <f t="shared" si="233"/>
        <v>0</v>
      </c>
      <c r="CE199" s="114">
        <f t="shared" si="234"/>
        <v>0</v>
      </c>
      <c r="CF199" s="114">
        <f t="shared" si="235"/>
        <v>0</v>
      </c>
      <c r="CG199" s="114"/>
      <c r="CH199" s="114">
        <v>24</v>
      </c>
      <c r="CI199" s="113">
        <v>13</v>
      </c>
      <c r="CJ199" s="113">
        <f t="shared" si="232"/>
        <v>14</v>
      </c>
      <c r="CK199" s="113">
        <f t="shared" si="232"/>
        <v>15</v>
      </c>
      <c r="CL199" s="113">
        <f t="shared" si="232"/>
        <v>16</v>
      </c>
      <c r="CY199" s="88"/>
      <c r="CZ199" s="88"/>
      <c r="DA199" s="88"/>
      <c r="DB199" s="88"/>
      <c r="DC199" s="88"/>
      <c r="DD199" s="88"/>
      <c r="DE199" s="88"/>
    </row>
    <row r="200" spans="81:110" x14ac:dyDescent="0.25">
      <c r="CC200" s="114">
        <f t="shared" si="229"/>
        <v>0</v>
      </c>
      <c r="CD200" s="114">
        <f t="shared" si="233"/>
        <v>0</v>
      </c>
      <c r="CE200" s="114">
        <f t="shared" si="234"/>
        <v>0</v>
      </c>
      <c r="CF200" s="114">
        <f t="shared" si="235"/>
        <v>0</v>
      </c>
      <c r="CG200" s="114"/>
      <c r="CH200" s="114">
        <v>24</v>
      </c>
      <c r="CI200" s="113">
        <v>17</v>
      </c>
      <c r="CJ200" s="113">
        <f t="shared" si="232"/>
        <v>18</v>
      </c>
      <c r="CK200" s="113">
        <f t="shared" si="232"/>
        <v>19</v>
      </c>
      <c r="CL200" s="113">
        <f t="shared" si="232"/>
        <v>20</v>
      </c>
      <c r="CY200" s="88"/>
      <c r="CZ200" s="88"/>
      <c r="DA200" s="88"/>
      <c r="DB200" s="88"/>
      <c r="DC200" s="88"/>
      <c r="DD200" s="88"/>
      <c r="DE200" s="88"/>
    </row>
    <row r="201" spans="81:110" x14ac:dyDescent="0.25">
      <c r="CC201" s="114">
        <f t="shared" si="229"/>
        <v>0</v>
      </c>
      <c r="CD201" s="114">
        <f t="shared" si="233"/>
        <v>4.1366253329685687</v>
      </c>
      <c r="CE201" s="114">
        <f t="shared" si="234"/>
        <v>0</v>
      </c>
      <c r="CF201" s="114">
        <f t="shared" si="235"/>
        <v>0</v>
      </c>
      <c r="CG201" s="114"/>
      <c r="CH201" s="114">
        <v>24</v>
      </c>
      <c r="CI201" s="113">
        <v>21</v>
      </c>
      <c r="CJ201" s="113">
        <f t="shared" si="232"/>
        <v>22</v>
      </c>
      <c r="CK201" s="113">
        <f t="shared" si="232"/>
        <v>23</v>
      </c>
      <c r="CL201" s="113">
        <f t="shared" si="232"/>
        <v>24</v>
      </c>
      <c r="CY201" s="88"/>
      <c r="CZ201" s="88"/>
      <c r="DA201" s="88"/>
      <c r="DB201" s="88"/>
      <c r="DC201" s="88"/>
      <c r="DD201" s="88"/>
      <c r="DE201" s="88"/>
    </row>
    <row r="202" spans="81:110" x14ac:dyDescent="0.25">
      <c r="CC202" s="114">
        <f t="shared" si="229"/>
        <v>0</v>
      </c>
      <c r="CD202" s="114">
        <f t="shared" si="233"/>
        <v>4.1366253329685687</v>
      </c>
      <c r="CE202" s="114">
        <f t="shared" si="234"/>
        <v>0</v>
      </c>
      <c r="CF202" s="114">
        <f t="shared" si="235"/>
        <v>0</v>
      </c>
      <c r="CG202" s="114"/>
      <c r="CH202" s="114">
        <v>24</v>
      </c>
      <c r="CI202" s="113">
        <v>25</v>
      </c>
      <c r="CJ202" s="113">
        <f t="shared" si="232"/>
        <v>26</v>
      </c>
      <c r="CK202" s="113">
        <f t="shared" si="232"/>
        <v>27</v>
      </c>
      <c r="CL202" s="113">
        <f t="shared" si="232"/>
        <v>28</v>
      </c>
      <c r="CY202" s="88"/>
      <c r="CZ202" s="88"/>
      <c r="DA202" s="88"/>
      <c r="DB202" s="88"/>
      <c r="DC202" s="88"/>
      <c r="DD202" s="88"/>
      <c r="DE202" s="88"/>
    </row>
    <row r="203" spans="81:110" x14ac:dyDescent="0.25">
      <c r="CC203" s="114">
        <f t="shared" si="229"/>
        <v>0</v>
      </c>
      <c r="CD203" s="114">
        <f t="shared" si="233"/>
        <v>4.1366253329685687</v>
      </c>
      <c r="CE203" s="114">
        <f t="shared" si="234"/>
        <v>0</v>
      </c>
      <c r="CF203" s="114">
        <f t="shared" si="235"/>
        <v>0</v>
      </c>
      <c r="CG203" s="114"/>
      <c r="CH203" s="114">
        <v>24</v>
      </c>
      <c r="CI203" s="113">
        <v>29</v>
      </c>
      <c r="CJ203" s="113">
        <f t="shared" si="232"/>
        <v>30</v>
      </c>
      <c r="CK203" s="113">
        <f t="shared" si="232"/>
        <v>31</v>
      </c>
      <c r="CL203" s="113">
        <f t="shared" si="232"/>
        <v>32</v>
      </c>
      <c r="CY203" s="88"/>
      <c r="CZ203" s="88"/>
      <c r="DA203" s="88"/>
      <c r="DB203" s="88"/>
      <c r="DC203" s="88"/>
      <c r="DD203" s="88"/>
      <c r="DE203" s="88"/>
    </row>
    <row r="204" spans="81:110" x14ac:dyDescent="0.25">
      <c r="CC204" s="114">
        <f t="shared" si="229"/>
        <v>4.1366253329685687</v>
      </c>
      <c r="CD204" s="114">
        <f t="shared" si="233"/>
        <v>0</v>
      </c>
      <c r="CE204" s="114">
        <f t="shared" si="234"/>
        <v>0</v>
      </c>
      <c r="CF204" s="114">
        <f t="shared" si="235"/>
        <v>0</v>
      </c>
      <c r="CG204" s="114"/>
      <c r="CH204" s="114">
        <v>25</v>
      </c>
      <c r="CI204" s="113">
        <v>1</v>
      </c>
      <c r="CJ204" s="113">
        <f t="shared" si="232"/>
        <v>2</v>
      </c>
      <c r="CK204" s="113">
        <f t="shared" si="232"/>
        <v>3</v>
      </c>
      <c r="CL204" s="113">
        <f t="shared" si="232"/>
        <v>4</v>
      </c>
      <c r="CY204" s="88"/>
      <c r="CZ204" s="88"/>
      <c r="DA204" s="88"/>
      <c r="DB204" s="88"/>
      <c r="DC204" s="88"/>
      <c r="DD204" s="88"/>
      <c r="DE204" s="88"/>
    </row>
    <row r="205" spans="81:110" x14ac:dyDescent="0.25">
      <c r="CC205" s="114">
        <f t="shared" ref="CC205:CC268" si="236">INDEX($AT$11:$BZ$120,$CH205,CL205)</f>
        <v>4.1366253329685687</v>
      </c>
      <c r="CD205" s="114">
        <f t="shared" si="233"/>
        <v>0</v>
      </c>
      <c r="CE205" s="114">
        <f t="shared" si="234"/>
        <v>0</v>
      </c>
      <c r="CF205" s="114">
        <f t="shared" si="235"/>
        <v>0</v>
      </c>
      <c r="CG205" s="114"/>
      <c r="CH205" s="114">
        <v>25</v>
      </c>
      <c r="CI205" s="113">
        <v>5</v>
      </c>
      <c r="CJ205" s="113">
        <f t="shared" si="232"/>
        <v>6</v>
      </c>
      <c r="CK205" s="113">
        <f t="shared" si="232"/>
        <v>7</v>
      </c>
      <c r="CL205" s="113">
        <f t="shared" si="232"/>
        <v>8</v>
      </c>
      <c r="CY205" s="88"/>
      <c r="CZ205" s="88"/>
      <c r="DA205" s="88"/>
      <c r="DB205" s="88"/>
      <c r="DC205" s="88"/>
      <c r="DD205" s="88"/>
      <c r="DE205" s="88"/>
    </row>
    <row r="206" spans="81:110" x14ac:dyDescent="0.25">
      <c r="CC206" s="114">
        <f t="shared" si="236"/>
        <v>4.1366253329685687</v>
      </c>
      <c r="CD206" s="114">
        <f t="shared" si="233"/>
        <v>0</v>
      </c>
      <c r="CE206" s="114">
        <f t="shared" si="234"/>
        <v>0</v>
      </c>
      <c r="CF206" s="114">
        <f t="shared" si="235"/>
        <v>0</v>
      </c>
      <c r="CG206" s="114"/>
      <c r="CH206" s="114">
        <v>25</v>
      </c>
      <c r="CI206" s="113">
        <v>9</v>
      </c>
      <c r="CJ206" s="113">
        <f t="shared" ref="CJ206:CL225" si="237">CI206+1</f>
        <v>10</v>
      </c>
      <c r="CK206" s="113">
        <f t="shared" si="237"/>
        <v>11</v>
      </c>
      <c r="CL206" s="113">
        <f t="shared" si="237"/>
        <v>12</v>
      </c>
      <c r="CY206" s="88"/>
      <c r="CZ206" s="88"/>
      <c r="DA206" s="88"/>
      <c r="DB206" s="88"/>
      <c r="DC206" s="88"/>
      <c r="DD206" s="88"/>
      <c r="DE206" s="88"/>
    </row>
    <row r="207" spans="81:110" x14ac:dyDescent="0.25">
      <c r="CC207" s="114">
        <f t="shared" si="236"/>
        <v>4.1366253329685687</v>
      </c>
      <c r="CD207" s="114">
        <f t="shared" si="233"/>
        <v>0</v>
      </c>
      <c r="CE207" s="114">
        <f t="shared" si="234"/>
        <v>0</v>
      </c>
      <c r="CF207" s="114">
        <f t="shared" si="235"/>
        <v>0</v>
      </c>
      <c r="CG207" s="114"/>
      <c r="CH207" s="114">
        <v>25</v>
      </c>
      <c r="CI207" s="113">
        <v>13</v>
      </c>
      <c r="CJ207" s="113">
        <f t="shared" si="237"/>
        <v>14</v>
      </c>
      <c r="CK207" s="113">
        <f t="shared" si="237"/>
        <v>15</v>
      </c>
      <c r="CL207" s="113">
        <f t="shared" si="237"/>
        <v>16</v>
      </c>
      <c r="CY207" s="88"/>
      <c r="CZ207" s="88"/>
      <c r="DA207" s="88"/>
      <c r="DB207" s="88"/>
      <c r="DC207" s="88"/>
      <c r="DD207" s="88"/>
      <c r="DE207" s="88"/>
    </row>
    <row r="208" spans="81:110" x14ac:dyDescent="0.25">
      <c r="CC208" s="114">
        <f t="shared" si="236"/>
        <v>0</v>
      </c>
      <c r="CD208" s="114">
        <f t="shared" si="233"/>
        <v>0</v>
      </c>
      <c r="CE208" s="114">
        <f t="shared" si="234"/>
        <v>0</v>
      </c>
      <c r="CF208" s="114">
        <f t="shared" si="235"/>
        <v>0</v>
      </c>
      <c r="CG208" s="114"/>
      <c r="CH208" s="114">
        <v>25</v>
      </c>
      <c r="CI208" s="113">
        <v>17</v>
      </c>
      <c r="CJ208" s="113">
        <f t="shared" si="237"/>
        <v>18</v>
      </c>
      <c r="CK208" s="113">
        <f t="shared" si="237"/>
        <v>19</v>
      </c>
      <c r="CL208" s="113">
        <f t="shared" si="237"/>
        <v>20</v>
      </c>
      <c r="CY208" s="88"/>
      <c r="CZ208" s="88"/>
      <c r="DA208" s="88"/>
      <c r="DB208" s="88"/>
      <c r="DC208" s="88"/>
      <c r="DD208" s="88"/>
      <c r="DE208" s="88"/>
    </row>
    <row r="209" spans="81:109" x14ac:dyDescent="0.25">
      <c r="CC209" s="114">
        <f t="shared" si="236"/>
        <v>0</v>
      </c>
      <c r="CD209" s="114">
        <f t="shared" si="233"/>
        <v>4.1366253329685687</v>
      </c>
      <c r="CE209" s="114">
        <f t="shared" si="234"/>
        <v>0</v>
      </c>
      <c r="CF209" s="114">
        <f t="shared" si="235"/>
        <v>0</v>
      </c>
      <c r="CG209" s="114"/>
      <c r="CH209" s="114">
        <v>25</v>
      </c>
      <c r="CI209" s="113">
        <v>21</v>
      </c>
      <c r="CJ209" s="113">
        <f t="shared" si="237"/>
        <v>22</v>
      </c>
      <c r="CK209" s="113">
        <f t="shared" si="237"/>
        <v>23</v>
      </c>
      <c r="CL209" s="113">
        <f t="shared" si="237"/>
        <v>24</v>
      </c>
      <c r="CY209" s="88"/>
      <c r="CZ209" s="88"/>
      <c r="DA209" s="88"/>
      <c r="DB209" s="88"/>
      <c r="DC209" s="88"/>
      <c r="DD209" s="88"/>
      <c r="DE209" s="88"/>
    </row>
    <row r="210" spans="81:109" x14ac:dyDescent="0.25">
      <c r="CC210" s="114">
        <f t="shared" si="236"/>
        <v>0</v>
      </c>
      <c r="CD210" s="114">
        <f t="shared" si="233"/>
        <v>4.1366253329685687</v>
      </c>
      <c r="CE210" s="114">
        <f t="shared" si="234"/>
        <v>0</v>
      </c>
      <c r="CF210" s="114">
        <f t="shared" si="235"/>
        <v>0</v>
      </c>
      <c r="CG210" s="114"/>
      <c r="CH210" s="114">
        <v>25</v>
      </c>
      <c r="CI210" s="113">
        <v>25</v>
      </c>
      <c r="CJ210" s="113">
        <f t="shared" si="237"/>
        <v>26</v>
      </c>
      <c r="CK210" s="113">
        <f t="shared" si="237"/>
        <v>27</v>
      </c>
      <c r="CL210" s="113">
        <f t="shared" si="237"/>
        <v>28</v>
      </c>
      <c r="CY210" s="88"/>
      <c r="CZ210" s="88"/>
      <c r="DA210" s="88"/>
      <c r="DB210" s="88"/>
      <c r="DC210" s="88"/>
      <c r="DD210" s="88"/>
      <c r="DE210" s="88"/>
    </row>
    <row r="211" spans="81:109" x14ac:dyDescent="0.25">
      <c r="CC211" s="114">
        <f t="shared" si="236"/>
        <v>0</v>
      </c>
      <c r="CD211" s="114">
        <f t="shared" si="233"/>
        <v>4.1366253329685687</v>
      </c>
      <c r="CE211" s="114">
        <f t="shared" si="234"/>
        <v>0</v>
      </c>
      <c r="CF211" s="114">
        <f t="shared" si="235"/>
        <v>0</v>
      </c>
      <c r="CG211" s="114"/>
      <c r="CH211" s="114">
        <v>25</v>
      </c>
      <c r="CI211" s="113">
        <v>29</v>
      </c>
      <c r="CJ211" s="113">
        <f t="shared" si="237"/>
        <v>30</v>
      </c>
      <c r="CK211" s="113">
        <f t="shared" si="237"/>
        <v>31</v>
      </c>
      <c r="CL211" s="113">
        <f t="shared" si="237"/>
        <v>32</v>
      </c>
      <c r="CY211" s="88"/>
      <c r="CZ211" s="88"/>
      <c r="DA211" s="88"/>
      <c r="DB211" s="88"/>
      <c r="DC211" s="88"/>
      <c r="DD211" s="88"/>
      <c r="DE211" s="88"/>
    </row>
    <row r="212" spans="81:109" x14ac:dyDescent="0.25">
      <c r="CC212" s="114">
        <f t="shared" si="236"/>
        <v>4.1366253329685687</v>
      </c>
      <c r="CD212" s="114">
        <f t="shared" si="233"/>
        <v>0</v>
      </c>
      <c r="CE212" s="114">
        <f t="shared" si="234"/>
        <v>0</v>
      </c>
      <c r="CF212" s="114">
        <f t="shared" si="235"/>
        <v>0</v>
      </c>
      <c r="CG212" s="114"/>
      <c r="CH212" s="114">
        <v>26</v>
      </c>
      <c r="CI212" s="113">
        <v>1</v>
      </c>
      <c r="CJ212" s="113">
        <f t="shared" si="237"/>
        <v>2</v>
      </c>
      <c r="CK212" s="113">
        <f t="shared" si="237"/>
        <v>3</v>
      </c>
      <c r="CL212" s="113">
        <f t="shared" si="237"/>
        <v>4</v>
      </c>
      <c r="CY212" s="88"/>
      <c r="CZ212" s="88"/>
      <c r="DA212" s="88"/>
      <c r="DB212" s="88"/>
      <c r="DC212" s="88"/>
      <c r="DD212" s="88"/>
      <c r="DE212" s="88"/>
    </row>
    <row r="213" spans="81:109" x14ac:dyDescent="0.25">
      <c r="CC213" s="114">
        <f t="shared" si="236"/>
        <v>4.1366253329685687</v>
      </c>
      <c r="CD213" s="114">
        <f t="shared" si="233"/>
        <v>0</v>
      </c>
      <c r="CE213" s="114">
        <f t="shared" si="234"/>
        <v>0</v>
      </c>
      <c r="CF213" s="114">
        <f t="shared" si="235"/>
        <v>0</v>
      </c>
      <c r="CG213" s="114"/>
      <c r="CH213" s="114">
        <v>26</v>
      </c>
      <c r="CI213" s="113">
        <v>5</v>
      </c>
      <c r="CJ213" s="113">
        <f t="shared" si="237"/>
        <v>6</v>
      </c>
      <c r="CK213" s="113">
        <f t="shared" si="237"/>
        <v>7</v>
      </c>
      <c r="CL213" s="113">
        <f t="shared" si="237"/>
        <v>8</v>
      </c>
      <c r="CY213" s="88"/>
      <c r="CZ213" s="88"/>
      <c r="DA213" s="88"/>
      <c r="DB213" s="88"/>
      <c r="DC213" s="88"/>
      <c r="DD213" s="88"/>
      <c r="DE213" s="88"/>
    </row>
    <row r="214" spans="81:109" x14ac:dyDescent="0.25">
      <c r="CC214" s="114">
        <f t="shared" si="236"/>
        <v>4.1366253329685687</v>
      </c>
      <c r="CD214" s="114">
        <f t="shared" si="233"/>
        <v>0</v>
      </c>
      <c r="CE214" s="114">
        <f t="shared" si="234"/>
        <v>0</v>
      </c>
      <c r="CF214" s="114">
        <f t="shared" si="235"/>
        <v>0</v>
      </c>
      <c r="CG214" s="114"/>
      <c r="CH214" s="114">
        <v>26</v>
      </c>
      <c r="CI214" s="113">
        <v>9</v>
      </c>
      <c r="CJ214" s="113">
        <f t="shared" si="237"/>
        <v>10</v>
      </c>
      <c r="CK214" s="113">
        <f t="shared" si="237"/>
        <v>11</v>
      </c>
      <c r="CL214" s="113">
        <f t="shared" si="237"/>
        <v>12</v>
      </c>
      <c r="CY214" s="88"/>
      <c r="CZ214" s="88"/>
      <c r="DA214" s="88"/>
      <c r="DB214" s="88"/>
      <c r="DC214" s="88"/>
      <c r="DD214" s="88"/>
      <c r="DE214" s="88"/>
    </row>
    <row r="215" spans="81:109" x14ac:dyDescent="0.25">
      <c r="CC215" s="114">
        <f t="shared" si="236"/>
        <v>4.1366253329685687</v>
      </c>
      <c r="CD215" s="114">
        <f t="shared" si="233"/>
        <v>0</v>
      </c>
      <c r="CE215" s="114">
        <f t="shared" si="234"/>
        <v>0</v>
      </c>
      <c r="CF215" s="114">
        <f t="shared" si="235"/>
        <v>0</v>
      </c>
      <c r="CG215" s="114"/>
      <c r="CH215" s="114">
        <v>26</v>
      </c>
      <c r="CI215" s="113">
        <v>13</v>
      </c>
      <c r="CJ215" s="113">
        <f t="shared" si="237"/>
        <v>14</v>
      </c>
      <c r="CK215" s="113">
        <f t="shared" si="237"/>
        <v>15</v>
      </c>
      <c r="CL215" s="113">
        <f t="shared" si="237"/>
        <v>16</v>
      </c>
      <c r="CY215" s="88"/>
      <c r="CZ215" s="88"/>
      <c r="DA215" s="88"/>
      <c r="DB215" s="88"/>
      <c r="DC215" s="88"/>
      <c r="DD215" s="88"/>
      <c r="DE215" s="88"/>
    </row>
    <row r="216" spans="81:109" x14ac:dyDescent="0.25">
      <c r="CC216" s="114">
        <f t="shared" si="236"/>
        <v>0</v>
      </c>
      <c r="CD216" s="114">
        <f t="shared" si="233"/>
        <v>0</v>
      </c>
      <c r="CE216" s="114">
        <f t="shared" si="234"/>
        <v>0</v>
      </c>
      <c r="CF216" s="114">
        <f t="shared" si="235"/>
        <v>0</v>
      </c>
      <c r="CG216" s="114"/>
      <c r="CH216" s="114">
        <v>26</v>
      </c>
      <c r="CI216" s="113">
        <v>17</v>
      </c>
      <c r="CJ216" s="113">
        <f t="shared" si="237"/>
        <v>18</v>
      </c>
      <c r="CK216" s="113">
        <f t="shared" si="237"/>
        <v>19</v>
      </c>
      <c r="CL216" s="113">
        <f t="shared" si="237"/>
        <v>20</v>
      </c>
      <c r="CY216" s="88"/>
      <c r="CZ216" s="88"/>
      <c r="DA216" s="88"/>
      <c r="DB216" s="88"/>
      <c r="DC216" s="88"/>
      <c r="DD216" s="88"/>
      <c r="DE216" s="88"/>
    </row>
    <row r="217" spans="81:109" x14ac:dyDescent="0.25">
      <c r="CC217" s="114">
        <f t="shared" si="236"/>
        <v>0</v>
      </c>
      <c r="CD217" s="114">
        <f t="shared" si="233"/>
        <v>4.1366253329685687</v>
      </c>
      <c r="CE217" s="114">
        <f t="shared" si="234"/>
        <v>0</v>
      </c>
      <c r="CF217" s="114">
        <f t="shared" si="235"/>
        <v>0</v>
      </c>
      <c r="CG217" s="114"/>
      <c r="CH217" s="114">
        <v>26</v>
      </c>
      <c r="CI217" s="113">
        <v>21</v>
      </c>
      <c r="CJ217" s="113">
        <f t="shared" si="237"/>
        <v>22</v>
      </c>
      <c r="CK217" s="113">
        <f t="shared" si="237"/>
        <v>23</v>
      </c>
      <c r="CL217" s="113">
        <f t="shared" si="237"/>
        <v>24</v>
      </c>
      <c r="CY217" s="88"/>
      <c r="CZ217" s="88"/>
      <c r="DA217" s="88"/>
      <c r="DB217" s="88"/>
      <c r="DC217" s="88"/>
      <c r="DD217" s="88"/>
      <c r="DE217" s="88"/>
    </row>
    <row r="218" spans="81:109" x14ac:dyDescent="0.25">
      <c r="CC218" s="114">
        <f t="shared" si="236"/>
        <v>0</v>
      </c>
      <c r="CD218" s="114">
        <f t="shared" si="233"/>
        <v>4.1366253329685687</v>
      </c>
      <c r="CE218" s="114">
        <f t="shared" si="234"/>
        <v>0</v>
      </c>
      <c r="CF218" s="114">
        <f t="shared" si="235"/>
        <v>0</v>
      </c>
      <c r="CG218" s="114"/>
      <c r="CH218" s="114">
        <v>26</v>
      </c>
      <c r="CI218" s="113">
        <v>25</v>
      </c>
      <c r="CJ218" s="113">
        <f t="shared" si="237"/>
        <v>26</v>
      </c>
      <c r="CK218" s="113">
        <f t="shared" si="237"/>
        <v>27</v>
      </c>
      <c r="CL218" s="113">
        <f t="shared" si="237"/>
        <v>28</v>
      </c>
      <c r="CY218" s="88"/>
      <c r="CZ218" s="88"/>
      <c r="DA218" s="88"/>
      <c r="DB218" s="88"/>
      <c r="DC218" s="88"/>
      <c r="DD218" s="88"/>
      <c r="DE218" s="88"/>
    </row>
    <row r="219" spans="81:109" x14ac:dyDescent="0.25">
      <c r="CC219" s="114">
        <f t="shared" si="236"/>
        <v>0</v>
      </c>
      <c r="CD219" s="114">
        <f t="shared" si="233"/>
        <v>4.1366253329685687</v>
      </c>
      <c r="CE219" s="114">
        <f t="shared" si="234"/>
        <v>0</v>
      </c>
      <c r="CF219" s="114">
        <f t="shared" si="235"/>
        <v>0</v>
      </c>
      <c r="CG219" s="114"/>
      <c r="CH219" s="114">
        <v>26</v>
      </c>
      <c r="CI219" s="113">
        <v>29</v>
      </c>
      <c r="CJ219" s="113">
        <f t="shared" si="237"/>
        <v>30</v>
      </c>
      <c r="CK219" s="113">
        <f t="shared" si="237"/>
        <v>31</v>
      </c>
      <c r="CL219" s="113">
        <f t="shared" si="237"/>
        <v>32</v>
      </c>
      <c r="CY219" s="88"/>
      <c r="CZ219" s="88"/>
      <c r="DA219" s="88"/>
      <c r="DB219" s="88"/>
      <c r="DC219" s="88"/>
      <c r="DD219" s="88"/>
      <c r="DE219" s="88"/>
    </row>
    <row r="220" spans="81:109" x14ac:dyDescent="0.25">
      <c r="CC220" s="114">
        <f t="shared" si="236"/>
        <v>4.1366253329685687</v>
      </c>
      <c r="CD220" s="114">
        <f t="shared" si="233"/>
        <v>0</v>
      </c>
      <c r="CE220" s="114">
        <f t="shared" si="234"/>
        <v>0</v>
      </c>
      <c r="CF220" s="114">
        <f t="shared" si="235"/>
        <v>0</v>
      </c>
      <c r="CG220" s="114"/>
      <c r="CH220" s="114">
        <v>27</v>
      </c>
      <c r="CI220" s="113">
        <v>1</v>
      </c>
      <c r="CJ220" s="113">
        <f t="shared" si="237"/>
        <v>2</v>
      </c>
      <c r="CK220" s="113">
        <f t="shared" si="237"/>
        <v>3</v>
      </c>
      <c r="CL220" s="113">
        <f t="shared" si="237"/>
        <v>4</v>
      </c>
      <c r="CY220" s="88"/>
      <c r="CZ220" s="88"/>
      <c r="DA220" s="88"/>
      <c r="DB220" s="88"/>
      <c r="DC220" s="88"/>
      <c r="DD220" s="88"/>
      <c r="DE220" s="88"/>
    </row>
    <row r="221" spans="81:109" x14ac:dyDescent="0.25">
      <c r="CC221" s="114">
        <f t="shared" si="236"/>
        <v>4.1366253329685687</v>
      </c>
      <c r="CD221" s="114">
        <f t="shared" si="233"/>
        <v>0</v>
      </c>
      <c r="CE221" s="114">
        <f t="shared" si="234"/>
        <v>0</v>
      </c>
      <c r="CF221" s="114">
        <f t="shared" si="235"/>
        <v>0</v>
      </c>
      <c r="CG221" s="114"/>
      <c r="CH221" s="114">
        <v>27</v>
      </c>
      <c r="CI221" s="113">
        <v>5</v>
      </c>
      <c r="CJ221" s="113">
        <f t="shared" si="237"/>
        <v>6</v>
      </c>
      <c r="CK221" s="113">
        <f t="shared" si="237"/>
        <v>7</v>
      </c>
      <c r="CL221" s="113">
        <f t="shared" si="237"/>
        <v>8</v>
      </c>
      <c r="CY221" s="88"/>
      <c r="CZ221" s="88"/>
      <c r="DA221" s="88"/>
      <c r="DB221" s="88"/>
      <c r="DC221" s="88"/>
      <c r="DD221" s="88"/>
      <c r="DE221" s="88"/>
    </row>
    <row r="222" spans="81:109" x14ac:dyDescent="0.25">
      <c r="CC222" s="114">
        <f t="shared" si="236"/>
        <v>4.1366253329685687</v>
      </c>
      <c r="CD222" s="114">
        <f t="shared" si="233"/>
        <v>0</v>
      </c>
      <c r="CE222" s="114">
        <f t="shared" si="234"/>
        <v>0</v>
      </c>
      <c r="CF222" s="114">
        <f t="shared" si="235"/>
        <v>0</v>
      </c>
      <c r="CG222" s="114"/>
      <c r="CH222" s="114">
        <v>27</v>
      </c>
      <c r="CI222" s="113">
        <v>9</v>
      </c>
      <c r="CJ222" s="113">
        <f t="shared" si="237"/>
        <v>10</v>
      </c>
      <c r="CK222" s="113">
        <f t="shared" si="237"/>
        <v>11</v>
      </c>
      <c r="CL222" s="113">
        <f t="shared" si="237"/>
        <v>12</v>
      </c>
      <c r="CY222" s="88"/>
      <c r="CZ222" s="88"/>
      <c r="DA222" s="88"/>
      <c r="DB222" s="88"/>
      <c r="DC222" s="88"/>
      <c r="DD222" s="88"/>
      <c r="DE222" s="88"/>
    </row>
    <row r="223" spans="81:109" x14ac:dyDescent="0.25">
      <c r="CC223" s="114">
        <f t="shared" si="236"/>
        <v>4.1366253329685687</v>
      </c>
      <c r="CD223" s="114">
        <f t="shared" si="233"/>
        <v>0</v>
      </c>
      <c r="CE223" s="114">
        <f t="shared" si="234"/>
        <v>0</v>
      </c>
      <c r="CF223" s="114">
        <f t="shared" si="235"/>
        <v>0</v>
      </c>
      <c r="CG223" s="114"/>
      <c r="CH223" s="114">
        <v>27</v>
      </c>
      <c r="CI223" s="113">
        <v>13</v>
      </c>
      <c r="CJ223" s="113">
        <f t="shared" si="237"/>
        <v>14</v>
      </c>
      <c r="CK223" s="113">
        <f t="shared" si="237"/>
        <v>15</v>
      </c>
      <c r="CL223" s="113">
        <f t="shared" si="237"/>
        <v>16</v>
      </c>
      <c r="CY223" s="88"/>
      <c r="CZ223" s="88"/>
      <c r="DA223" s="88"/>
      <c r="DB223" s="88"/>
      <c r="DC223" s="88"/>
      <c r="DD223" s="88"/>
      <c r="DE223" s="88"/>
    </row>
    <row r="224" spans="81:109" x14ac:dyDescent="0.25">
      <c r="CC224" s="114">
        <f t="shared" si="236"/>
        <v>0</v>
      </c>
      <c r="CD224" s="114">
        <f t="shared" si="233"/>
        <v>0</v>
      </c>
      <c r="CE224" s="114">
        <f t="shared" si="234"/>
        <v>0</v>
      </c>
      <c r="CF224" s="114">
        <f t="shared" si="235"/>
        <v>0</v>
      </c>
      <c r="CG224" s="114"/>
      <c r="CH224" s="114">
        <v>27</v>
      </c>
      <c r="CI224" s="113">
        <v>17</v>
      </c>
      <c r="CJ224" s="113">
        <f t="shared" si="237"/>
        <v>18</v>
      </c>
      <c r="CK224" s="113">
        <f t="shared" si="237"/>
        <v>19</v>
      </c>
      <c r="CL224" s="113">
        <f t="shared" si="237"/>
        <v>20</v>
      </c>
      <c r="CY224" s="88"/>
      <c r="CZ224" s="88"/>
      <c r="DA224" s="88"/>
      <c r="DB224" s="88"/>
      <c r="DC224" s="88"/>
      <c r="DD224" s="88"/>
      <c r="DE224" s="88"/>
    </row>
    <row r="225" spans="81:109" x14ac:dyDescent="0.25">
      <c r="CC225" s="114">
        <f t="shared" si="236"/>
        <v>0</v>
      </c>
      <c r="CD225" s="114">
        <f t="shared" si="233"/>
        <v>4.1366253329685687</v>
      </c>
      <c r="CE225" s="114">
        <f t="shared" si="234"/>
        <v>0</v>
      </c>
      <c r="CF225" s="114">
        <f t="shared" si="235"/>
        <v>0</v>
      </c>
      <c r="CG225" s="114"/>
      <c r="CH225" s="114">
        <v>27</v>
      </c>
      <c r="CI225" s="113">
        <v>21</v>
      </c>
      <c r="CJ225" s="113">
        <f t="shared" si="237"/>
        <v>22</v>
      </c>
      <c r="CK225" s="113">
        <f t="shared" si="237"/>
        <v>23</v>
      </c>
      <c r="CL225" s="113">
        <f t="shared" si="237"/>
        <v>24</v>
      </c>
      <c r="CY225" s="88"/>
      <c r="CZ225" s="88"/>
      <c r="DA225" s="88"/>
      <c r="DB225" s="88"/>
      <c r="DC225" s="88"/>
      <c r="DD225" s="88"/>
      <c r="DE225" s="88"/>
    </row>
    <row r="226" spans="81:109" x14ac:dyDescent="0.25">
      <c r="CC226" s="114">
        <f t="shared" si="236"/>
        <v>0</v>
      </c>
      <c r="CD226" s="114">
        <f t="shared" si="233"/>
        <v>4.1366253329685687</v>
      </c>
      <c r="CE226" s="114">
        <f t="shared" si="234"/>
        <v>0</v>
      </c>
      <c r="CF226" s="114">
        <f t="shared" si="235"/>
        <v>0</v>
      </c>
      <c r="CG226" s="114"/>
      <c r="CH226" s="114">
        <v>27</v>
      </c>
      <c r="CI226" s="113">
        <v>25</v>
      </c>
      <c r="CJ226" s="113">
        <f t="shared" ref="CJ226:CL245" si="238">CI226+1</f>
        <v>26</v>
      </c>
      <c r="CK226" s="113">
        <f t="shared" si="238"/>
        <v>27</v>
      </c>
      <c r="CL226" s="113">
        <f t="shared" si="238"/>
        <v>28</v>
      </c>
      <c r="CY226" s="88"/>
      <c r="CZ226" s="88"/>
      <c r="DA226" s="88"/>
      <c r="DB226" s="88"/>
      <c r="DC226" s="88"/>
      <c r="DD226" s="88"/>
      <c r="DE226" s="88"/>
    </row>
    <row r="227" spans="81:109" x14ac:dyDescent="0.25">
      <c r="CC227" s="114">
        <f t="shared" si="236"/>
        <v>0</v>
      </c>
      <c r="CD227" s="114">
        <f t="shared" si="233"/>
        <v>4.1366253329685687</v>
      </c>
      <c r="CE227" s="114">
        <f t="shared" si="234"/>
        <v>0</v>
      </c>
      <c r="CF227" s="114">
        <f t="shared" si="235"/>
        <v>0</v>
      </c>
      <c r="CG227" s="114"/>
      <c r="CH227" s="114">
        <v>27</v>
      </c>
      <c r="CI227" s="113">
        <v>29</v>
      </c>
      <c r="CJ227" s="113">
        <f t="shared" si="238"/>
        <v>30</v>
      </c>
      <c r="CK227" s="113">
        <f t="shared" si="238"/>
        <v>31</v>
      </c>
      <c r="CL227" s="113">
        <f t="shared" si="238"/>
        <v>32</v>
      </c>
      <c r="CY227" s="88"/>
      <c r="CZ227" s="88"/>
      <c r="DA227" s="88"/>
      <c r="DB227" s="88"/>
      <c r="DC227" s="88"/>
      <c r="DD227" s="88"/>
      <c r="DE227" s="88"/>
    </row>
    <row r="228" spans="81:109" x14ac:dyDescent="0.25">
      <c r="CC228" s="114">
        <f t="shared" si="236"/>
        <v>4.1366253329685687</v>
      </c>
      <c r="CD228" s="114">
        <f t="shared" si="233"/>
        <v>0</v>
      </c>
      <c r="CE228" s="114">
        <f t="shared" si="234"/>
        <v>0</v>
      </c>
      <c r="CF228" s="114">
        <f t="shared" si="235"/>
        <v>0</v>
      </c>
      <c r="CG228" s="114"/>
      <c r="CH228" s="114">
        <v>28</v>
      </c>
      <c r="CI228" s="113">
        <v>1</v>
      </c>
      <c r="CJ228" s="113">
        <f t="shared" si="238"/>
        <v>2</v>
      </c>
      <c r="CK228" s="113">
        <f t="shared" si="238"/>
        <v>3</v>
      </c>
      <c r="CL228" s="113">
        <f t="shared" si="238"/>
        <v>4</v>
      </c>
      <c r="CY228" s="88"/>
      <c r="CZ228" s="88"/>
      <c r="DA228" s="88"/>
      <c r="DB228" s="88"/>
      <c r="DC228" s="88"/>
      <c r="DD228" s="88"/>
      <c r="DE228" s="88"/>
    </row>
    <row r="229" spans="81:109" x14ac:dyDescent="0.25">
      <c r="CC229" s="114">
        <f t="shared" si="236"/>
        <v>4.1366253329685687</v>
      </c>
      <c r="CD229" s="114">
        <f t="shared" si="233"/>
        <v>0</v>
      </c>
      <c r="CE229" s="114">
        <f t="shared" si="234"/>
        <v>0</v>
      </c>
      <c r="CF229" s="114">
        <f t="shared" si="235"/>
        <v>0</v>
      </c>
      <c r="CG229" s="114"/>
      <c r="CH229" s="114">
        <v>28</v>
      </c>
      <c r="CI229" s="113">
        <v>5</v>
      </c>
      <c r="CJ229" s="113">
        <f t="shared" si="238"/>
        <v>6</v>
      </c>
      <c r="CK229" s="113">
        <f t="shared" si="238"/>
        <v>7</v>
      </c>
      <c r="CL229" s="113">
        <f t="shared" si="238"/>
        <v>8</v>
      </c>
      <c r="CY229" s="88"/>
      <c r="CZ229" s="88"/>
      <c r="DA229" s="88"/>
      <c r="DB229" s="88"/>
      <c r="DC229" s="88"/>
      <c r="DD229" s="88"/>
      <c r="DE229" s="88"/>
    </row>
    <row r="230" spans="81:109" x14ac:dyDescent="0.25">
      <c r="CC230" s="114">
        <f t="shared" si="236"/>
        <v>4.1366253329685687</v>
      </c>
      <c r="CD230" s="114">
        <f t="shared" si="233"/>
        <v>0</v>
      </c>
      <c r="CE230" s="114">
        <f t="shared" si="234"/>
        <v>0</v>
      </c>
      <c r="CF230" s="114">
        <f t="shared" si="235"/>
        <v>0</v>
      </c>
      <c r="CG230" s="114"/>
      <c r="CH230" s="114">
        <v>28</v>
      </c>
      <c r="CI230" s="113">
        <v>9</v>
      </c>
      <c r="CJ230" s="113">
        <f t="shared" si="238"/>
        <v>10</v>
      </c>
      <c r="CK230" s="113">
        <f t="shared" si="238"/>
        <v>11</v>
      </c>
      <c r="CL230" s="113">
        <f t="shared" si="238"/>
        <v>12</v>
      </c>
      <c r="CY230" s="88"/>
      <c r="CZ230" s="88"/>
      <c r="DA230" s="88"/>
      <c r="DB230" s="88"/>
      <c r="DC230" s="88"/>
      <c r="DD230" s="88"/>
      <c r="DE230" s="88"/>
    </row>
    <row r="231" spans="81:109" x14ac:dyDescent="0.25">
      <c r="CC231" s="114">
        <f t="shared" si="236"/>
        <v>4.1366253329685687</v>
      </c>
      <c r="CD231" s="114">
        <f t="shared" si="233"/>
        <v>0</v>
      </c>
      <c r="CE231" s="114">
        <f t="shared" si="234"/>
        <v>0</v>
      </c>
      <c r="CF231" s="114">
        <f t="shared" si="235"/>
        <v>0</v>
      </c>
      <c r="CG231" s="114"/>
      <c r="CH231" s="114">
        <v>28</v>
      </c>
      <c r="CI231" s="113">
        <v>13</v>
      </c>
      <c r="CJ231" s="113">
        <f t="shared" si="238"/>
        <v>14</v>
      </c>
      <c r="CK231" s="113">
        <f t="shared" si="238"/>
        <v>15</v>
      </c>
      <c r="CL231" s="113">
        <f t="shared" si="238"/>
        <v>16</v>
      </c>
      <c r="CY231" s="88"/>
      <c r="CZ231" s="88"/>
      <c r="DA231" s="88"/>
      <c r="DB231" s="88"/>
      <c r="DC231" s="88"/>
      <c r="DD231" s="88"/>
      <c r="DE231" s="88"/>
    </row>
    <row r="232" spans="81:109" x14ac:dyDescent="0.25">
      <c r="CC232" s="114">
        <f t="shared" si="236"/>
        <v>0</v>
      </c>
      <c r="CD232" s="114">
        <f t="shared" si="233"/>
        <v>0</v>
      </c>
      <c r="CE232" s="114">
        <f t="shared" si="234"/>
        <v>0</v>
      </c>
      <c r="CF232" s="114">
        <f t="shared" si="235"/>
        <v>0</v>
      </c>
      <c r="CG232" s="114"/>
      <c r="CH232" s="114">
        <v>28</v>
      </c>
      <c r="CI232" s="113">
        <v>17</v>
      </c>
      <c r="CJ232" s="113">
        <f t="shared" si="238"/>
        <v>18</v>
      </c>
      <c r="CK232" s="113">
        <f t="shared" si="238"/>
        <v>19</v>
      </c>
      <c r="CL232" s="113">
        <f t="shared" si="238"/>
        <v>20</v>
      </c>
      <c r="CY232" s="88"/>
      <c r="CZ232" s="88"/>
      <c r="DA232" s="88"/>
      <c r="DB232" s="88"/>
      <c r="DC232" s="88"/>
      <c r="DD232" s="88"/>
      <c r="DE232" s="88"/>
    </row>
    <row r="233" spans="81:109" x14ac:dyDescent="0.25">
      <c r="CC233" s="114">
        <f t="shared" si="236"/>
        <v>0</v>
      </c>
      <c r="CD233" s="114">
        <f t="shared" si="233"/>
        <v>4.1366253329685687</v>
      </c>
      <c r="CE233" s="114">
        <f t="shared" si="234"/>
        <v>0</v>
      </c>
      <c r="CF233" s="114">
        <f t="shared" si="235"/>
        <v>0</v>
      </c>
      <c r="CG233" s="114"/>
      <c r="CH233" s="114">
        <v>28</v>
      </c>
      <c r="CI233" s="113">
        <v>21</v>
      </c>
      <c r="CJ233" s="113">
        <f t="shared" si="238"/>
        <v>22</v>
      </c>
      <c r="CK233" s="113">
        <f t="shared" si="238"/>
        <v>23</v>
      </c>
      <c r="CL233" s="113">
        <f t="shared" si="238"/>
        <v>24</v>
      </c>
      <c r="CY233" s="88"/>
      <c r="CZ233" s="88"/>
      <c r="DA233" s="88"/>
      <c r="DB233" s="88"/>
      <c r="DC233" s="88"/>
      <c r="DD233" s="88"/>
      <c r="DE233" s="88"/>
    </row>
    <row r="234" spans="81:109" x14ac:dyDescent="0.25">
      <c r="CC234" s="114">
        <f t="shared" si="236"/>
        <v>0</v>
      </c>
      <c r="CD234" s="114">
        <f t="shared" si="233"/>
        <v>4.1366253329685687</v>
      </c>
      <c r="CE234" s="114">
        <f t="shared" si="234"/>
        <v>0</v>
      </c>
      <c r="CF234" s="114">
        <f t="shared" si="235"/>
        <v>0</v>
      </c>
      <c r="CG234" s="114"/>
      <c r="CH234" s="114">
        <v>28</v>
      </c>
      <c r="CI234" s="113">
        <v>25</v>
      </c>
      <c r="CJ234" s="113">
        <f t="shared" si="238"/>
        <v>26</v>
      </c>
      <c r="CK234" s="113">
        <f t="shared" si="238"/>
        <v>27</v>
      </c>
      <c r="CL234" s="113">
        <f t="shared" si="238"/>
        <v>28</v>
      </c>
      <c r="CY234" s="88"/>
      <c r="CZ234" s="88"/>
      <c r="DA234" s="88"/>
      <c r="DB234" s="88"/>
      <c r="DC234" s="88"/>
      <c r="DD234" s="88"/>
      <c r="DE234" s="88"/>
    </row>
    <row r="235" spans="81:109" x14ac:dyDescent="0.25">
      <c r="CC235" s="114">
        <f t="shared" si="236"/>
        <v>0</v>
      </c>
      <c r="CD235" s="114">
        <f t="shared" si="233"/>
        <v>4.1366253329685687</v>
      </c>
      <c r="CE235" s="114">
        <f t="shared" si="234"/>
        <v>0</v>
      </c>
      <c r="CF235" s="114">
        <f t="shared" si="235"/>
        <v>0</v>
      </c>
      <c r="CG235" s="114"/>
      <c r="CH235" s="114">
        <v>28</v>
      </c>
      <c r="CI235" s="113">
        <v>29</v>
      </c>
      <c r="CJ235" s="113">
        <f t="shared" si="238"/>
        <v>30</v>
      </c>
      <c r="CK235" s="113">
        <f t="shared" si="238"/>
        <v>31</v>
      </c>
      <c r="CL235" s="113">
        <f t="shared" si="238"/>
        <v>32</v>
      </c>
      <c r="CY235" s="88"/>
      <c r="CZ235" s="88"/>
      <c r="DA235" s="88"/>
      <c r="DB235" s="88"/>
      <c r="DC235" s="88"/>
      <c r="DD235" s="88"/>
      <c r="DE235" s="88"/>
    </row>
    <row r="236" spans="81:109" x14ac:dyDescent="0.25">
      <c r="CC236" s="114">
        <f t="shared" si="236"/>
        <v>4.1366253329685687</v>
      </c>
      <c r="CD236" s="114">
        <f t="shared" si="233"/>
        <v>0</v>
      </c>
      <c r="CE236" s="114">
        <f t="shared" si="234"/>
        <v>0</v>
      </c>
      <c r="CF236" s="114">
        <f t="shared" si="235"/>
        <v>0</v>
      </c>
      <c r="CG236" s="114"/>
      <c r="CH236" s="114">
        <v>29</v>
      </c>
      <c r="CI236" s="113">
        <v>1</v>
      </c>
      <c r="CJ236" s="113">
        <f t="shared" si="238"/>
        <v>2</v>
      </c>
      <c r="CK236" s="113">
        <f t="shared" si="238"/>
        <v>3</v>
      </c>
      <c r="CL236" s="113">
        <f t="shared" si="238"/>
        <v>4</v>
      </c>
      <c r="CY236" s="88"/>
      <c r="CZ236" s="88"/>
      <c r="DA236" s="88"/>
      <c r="DB236" s="88"/>
      <c r="DC236" s="88"/>
      <c r="DD236" s="88"/>
      <c r="DE236" s="88"/>
    </row>
    <row r="237" spans="81:109" x14ac:dyDescent="0.25">
      <c r="CC237" s="114">
        <f t="shared" si="236"/>
        <v>4.1366253329685687</v>
      </c>
      <c r="CD237" s="114">
        <f t="shared" si="233"/>
        <v>0</v>
      </c>
      <c r="CE237" s="114">
        <f t="shared" si="234"/>
        <v>0</v>
      </c>
      <c r="CF237" s="114">
        <f t="shared" si="235"/>
        <v>0</v>
      </c>
      <c r="CG237" s="114"/>
      <c r="CH237" s="114">
        <v>29</v>
      </c>
      <c r="CI237" s="113">
        <v>5</v>
      </c>
      <c r="CJ237" s="113">
        <f t="shared" si="238"/>
        <v>6</v>
      </c>
      <c r="CK237" s="113">
        <f t="shared" si="238"/>
        <v>7</v>
      </c>
      <c r="CL237" s="113">
        <f t="shared" si="238"/>
        <v>8</v>
      </c>
      <c r="CY237" s="88"/>
      <c r="CZ237" s="88"/>
      <c r="DA237" s="88"/>
      <c r="DB237" s="88"/>
      <c r="DC237" s="88"/>
      <c r="DD237" s="88"/>
      <c r="DE237" s="88"/>
    </row>
    <row r="238" spans="81:109" x14ac:dyDescent="0.25">
      <c r="CC238" s="114">
        <f t="shared" si="236"/>
        <v>4.1366253329685687</v>
      </c>
      <c r="CD238" s="114">
        <f t="shared" si="233"/>
        <v>0</v>
      </c>
      <c r="CE238" s="114">
        <f t="shared" si="234"/>
        <v>0</v>
      </c>
      <c r="CF238" s="114">
        <f t="shared" si="235"/>
        <v>0</v>
      </c>
      <c r="CG238" s="114"/>
      <c r="CH238" s="114">
        <v>29</v>
      </c>
      <c r="CI238" s="113">
        <v>9</v>
      </c>
      <c r="CJ238" s="113">
        <f t="shared" si="238"/>
        <v>10</v>
      </c>
      <c r="CK238" s="113">
        <f t="shared" si="238"/>
        <v>11</v>
      </c>
      <c r="CL238" s="113">
        <f t="shared" si="238"/>
        <v>12</v>
      </c>
      <c r="CY238" s="88"/>
      <c r="CZ238" s="88"/>
      <c r="DA238" s="88"/>
      <c r="DB238" s="88"/>
      <c r="DC238" s="88"/>
      <c r="DD238" s="88"/>
      <c r="DE238" s="88"/>
    </row>
    <row r="239" spans="81:109" x14ac:dyDescent="0.25">
      <c r="CC239" s="114">
        <f t="shared" si="236"/>
        <v>4.1366253329685687</v>
      </c>
      <c r="CD239" s="114">
        <f t="shared" si="233"/>
        <v>0</v>
      </c>
      <c r="CE239" s="114">
        <f t="shared" si="234"/>
        <v>0</v>
      </c>
      <c r="CF239" s="114">
        <f t="shared" si="235"/>
        <v>0</v>
      </c>
      <c r="CG239" s="114"/>
      <c r="CH239" s="114">
        <v>29</v>
      </c>
      <c r="CI239" s="113">
        <v>13</v>
      </c>
      <c r="CJ239" s="113">
        <f t="shared" si="238"/>
        <v>14</v>
      </c>
      <c r="CK239" s="113">
        <f t="shared" si="238"/>
        <v>15</v>
      </c>
      <c r="CL239" s="113">
        <f t="shared" si="238"/>
        <v>16</v>
      </c>
      <c r="CY239" s="88"/>
      <c r="CZ239" s="88"/>
      <c r="DA239" s="88"/>
      <c r="DB239" s="88"/>
      <c r="DC239" s="88"/>
      <c r="DD239" s="88"/>
      <c r="DE239" s="88"/>
    </row>
    <row r="240" spans="81:109" x14ac:dyDescent="0.25">
      <c r="CC240" s="114">
        <f t="shared" si="236"/>
        <v>0</v>
      </c>
      <c r="CD240" s="114">
        <f t="shared" si="233"/>
        <v>0</v>
      </c>
      <c r="CE240" s="114">
        <f t="shared" si="234"/>
        <v>0</v>
      </c>
      <c r="CF240" s="114">
        <f t="shared" si="235"/>
        <v>0</v>
      </c>
      <c r="CG240" s="114"/>
      <c r="CH240" s="114">
        <v>29</v>
      </c>
      <c r="CI240" s="113">
        <v>17</v>
      </c>
      <c r="CJ240" s="113">
        <f t="shared" si="238"/>
        <v>18</v>
      </c>
      <c r="CK240" s="113">
        <f t="shared" si="238"/>
        <v>19</v>
      </c>
      <c r="CL240" s="113">
        <f t="shared" si="238"/>
        <v>20</v>
      </c>
      <c r="CY240" s="88"/>
      <c r="CZ240" s="88"/>
      <c r="DA240" s="88"/>
      <c r="DB240" s="88"/>
      <c r="DC240" s="88"/>
      <c r="DD240" s="88"/>
      <c r="DE240" s="88"/>
    </row>
    <row r="241" spans="81:109" x14ac:dyDescent="0.25">
      <c r="CC241" s="114">
        <f t="shared" si="236"/>
        <v>0</v>
      </c>
      <c r="CD241" s="114">
        <f t="shared" si="233"/>
        <v>4.1366253329685687</v>
      </c>
      <c r="CE241" s="114">
        <f t="shared" si="234"/>
        <v>0</v>
      </c>
      <c r="CF241" s="114">
        <f t="shared" si="235"/>
        <v>0</v>
      </c>
      <c r="CG241" s="114"/>
      <c r="CH241" s="114">
        <v>29</v>
      </c>
      <c r="CI241" s="113">
        <v>21</v>
      </c>
      <c r="CJ241" s="113">
        <f t="shared" si="238"/>
        <v>22</v>
      </c>
      <c r="CK241" s="113">
        <f t="shared" si="238"/>
        <v>23</v>
      </c>
      <c r="CL241" s="113">
        <f t="shared" si="238"/>
        <v>24</v>
      </c>
      <c r="CY241" s="88"/>
      <c r="CZ241" s="88"/>
      <c r="DA241" s="88"/>
      <c r="DB241" s="88"/>
      <c r="DC241" s="88"/>
      <c r="DD241" s="88"/>
      <c r="DE241" s="88"/>
    </row>
    <row r="242" spans="81:109" x14ac:dyDescent="0.25">
      <c r="CC242" s="114">
        <f t="shared" si="236"/>
        <v>0</v>
      </c>
      <c r="CD242" s="114">
        <f t="shared" si="233"/>
        <v>4.1366253329685687</v>
      </c>
      <c r="CE242" s="114">
        <f t="shared" si="234"/>
        <v>0</v>
      </c>
      <c r="CF242" s="114">
        <f t="shared" si="235"/>
        <v>0</v>
      </c>
      <c r="CG242" s="114"/>
      <c r="CH242" s="114">
        <v>29</v>
      </c>
      <c r="CI242" s="113">
        <v>25</v>
      </c>
      <c r="CJ242" s="113">
        <f t="shared" si="238"/>
        <v>26</v>
      </c>
      <c r="CK242" s="113">
        <f t="shared" si="238"/>
        <v>27</v>
      </c>
      <c r="CL242" s="113">
        <f t="shared" si="238"/>
        <v>28</v>
      </c>
      <c r="CY242" s="88"/>
      <c r="CZ242" s="88"/>
      <c r="DA242" s="88"/>
      <c r="DB242" s="88"/>
      <c r="DC242" s="88"/>
      <c r="DD242" s="88"/>
      <c r="DE242" s="88"/>
    </row>
    <row r="243" spans="81:109" x14ac:dyDescent="0.25">
      <c r="CC243" s="114">
        <f t="shared" si="236"/>
        <v>0</v>
      </c>
      <c r="CD243" s="114">
        <f t="shared" si="233"/>
        <v>4.1366253329685687</v>
      </c>
      <c r="CE243" s="114">
        <f t="shared" si="234"/>
        <v>0</v>
      </c>
      <c r="CF243" s="114">
        <f t="shared" si="235"/>
        <v>0</v>
      </c>
      <c r="CG243" s="114"/>
      <c r="CH243" s="114">
        <v>29</v>
      </c>
      <c r="CI243" s="113">
        <v>29</v>
      </c>
      <c r="CJ243" s="113">
        <f t="shared" si="238"/>
        <v>30</v>
      </c>
      <c r="CK243" s="113">
        <f t="shared" si="238"/>
        <v>31</v>
      </c>
      <c r="CL243" s="113">
        <f t="shared" si="238"/>
        <v>32</v>
      </c>
      <c r="CY243" s="88"/>
      <c r="CZ243" s="88"/>
      <c r="DA243" s="88"/>
      <c r="DB243" s="88"/>
      <c r="DC243" s="88"/>
      <c r="DD243" s="88"/>
      <c r="DE243" s="88"/>
    </row>
    <row r="244" spans="81:109" x14ac:dyDescent="0.25">
      <c r="CC244" s="114">
        <f t="shared" si="236"/>
        <v>4.1366253329685687</v>
      </c>
      <c r="CD244" s="114">
        <f t="shared" si="233"/>
        <v>0</v>
      </c>
      <c r="CE244" s="114">
        <f t="shared" si="234"/>
        <v>0</v>
      </c>
      <c r="CF244" s="114">
        <f t="shared" si="235"/>
        <v>0</v>
      </c>
      <c r="CG244" s="114"/>
      <c r="CH244" s="114">
        <v>30</v>
      </c>
      <c r="CI244" s="113">
        <v>1</v>
      </c>
      <c r="CJ244" s="113">
        <f t="shared" si="238"/>
        <v>2</v>
      </c>
      <c r="CK244" s="113">
        <f t="shared" si="238"/>
        <v>3</v>
      </c>
      <c r="CL244" s="113">
        <f t="shared" si="238"/>
        <v>4</v>
      </c>
      <c r="CY244" s="88"/>
      <c r="CZ244" s="88"/>
      <c r="DA244" s="88"/>
      <c r="DB244" s="88"/>
      <c r="DC244" s="88"/>
      <c r="DD244" s="88"/>
      <c r="DE244" s="88"/>
    </row>
    <row r="245" spans="81:109" x14ac:dyDescent="0.25">
      <c r="CC245" s="114">
        <f t="shared" si="236"/>
        <v>4.1366253329685687</v>
      </c>
      <c r="CD245" s="114">
        <f t="shared" si="233"/>
        <v>0</v>
      </c>
      <c r="CE245" s="114">
        <f t="shared" si="234"/>
        <v>0</v>
      </c>
      <c r="CF245" s="114">
        <f t="shared" si="235"/>
        <v>0</v>
      </c>
      <c r="CG245" s="114"/>
      <c r="CH245" s="114">
        <v>30</v>
      </c>
      <c r="CI245" s="113">
        <v>5</v>
      </c>
      <c r="CJ245" s="113">
        <f t="shared" si="238"/>
        <v>6</v>
      </c>
      <c r="CK245" s="113">
        <f t="shared" si="238"/>
        <v>7</v>
      </c>
      <c r="CL245" s="113">
        <f t="shared" si="238"/>
        <v>8</v>
      </c>
      <c r="CY245" s="88"/>
      <c r="CZ245" s="88"/>
      <c r="DA245" s="88"/>
      <c r="DB245" s="88"/>
      <c r="DC245" s="88"/>
      <c r="DD245" s="88"/>
      <c r="DE245" s="88"/>
    </row>
    <row r="246" spans="81:109" x14ac:dyDescent="0.25">
      <c r="CC246" s="114">
        <f t="shared" si="236"/>
        <v>4.1366253329685687</v>
      </c>
      <c r="CD246" s="114">
        <f t="shared" si="233"/>
        <v>0</v>
      </c>
      <c r="CE246" s="114">
        <f t="shared" si="234"/>
        <v>0</v>
      </c>
      <c r="CF246" s="114">
        <f t="shared" si="235"/>
        <v>0</v>
      </c>
      <c r="CG246" s="114"/>
      <c r="CH246" s="114">
        <v>30</v>
      </c>
      <c r="CI246" s="113">
        <v>9</v>
      </c>
      <c r="CJ246" s="113">
        <f t="shared" ref="CJ246:CL265" si="239">CI246+1</f>
        <v>10</v>
      </c>
      <c r="CK246" s="113">
        <f t="shared" si="239"/>
        <v>11</v>
      </c>
      <c r="CL246" s="113">
        <f t="shared" si="239"/>
        <v>12</v>
      </c>
      <c r="CY246" s="88"/>
      <c r="CZ246" s="88"/>
      <c r="DA246" s="88"/>
      <c r="DB246" s="88"/>
      <c r="DC246" s="88"/>
      <c r="DD246" s="88"/>
      <c r="DE246" s="88"/>
    </row>
    <row r="247" spans="81:109" x14ac:dyDescent="0.25">
      <c r="CC247" s="114">
        <f t="shared" si="236"/>
        <v>4.1366253329685687</v>
      </c>
      <c r="CD247" s="114">
        <f t="shared" si="233"/>
        <v>0</v>
      </c>
      <c r="CE247" s="114">
        <f t="shared" si="234"/>
        <v>0</v>
      </c>
      <c r="CF247" s="114">
        <f t="shared" si="235"/>
        <v>0</v>
      </c>
      <c r="CG247" s="114"/>
      <c r="CH247" s="114">
        <v>30</v>
      </c>
      <c r="CI247" s="113">
        <v>13</v>
      </c>
      <c r="CJ247" s="113">
        <f t="shared" si="239"/>
        <v>14</v>
      </c>
      <c r="CK247" s="113">
        <f t="shared" si="239"/>
        <v>15</v>
      </c>
      <c r="CL247" s="113">
        <f t="shared" si="239"/>
        <v>16</v>
      </c>
      <c r="CY247" s="88"/>
      <c r="CZ247" s="88"/>
      <c r="DA247" s="88"/>
      <c r="DB247" s="88"/>
      <c r="DC247" s="88"/>
      <c r="DD247" s="88"/>
      <c r="DE247" s="88"/>
    </row>
    <row r="248" spans="81:109" x14ac:dyDescent="0.25">
      <c r="CC248" s="114">
        <f t="shared" si="236"/>
        <v>0</v>
      </c>
      <c r="CD248" s="114">
        <f t="shared" si="233"/>
        <v>0</v>
      </c>
      <c r="CE248" s="114">
        <f t="shared" si="234"/>
        <v>0</v>
      </c>
      <c r="CF248" s="114">
        <f t="shared" si="235"/>
        <v>0</v>
      </c>
      <c r="CG248" s="114"/>
      <c r="CH248" s="114">
        <v>30</v>
      </c>
      <c r="CI248" s="113">
        <v>17</v>
      </c>
      <c r="CJ248" s="113">
        <f t="shared" si="239"/>
        <v>18</v>
      </c>
      <c r="CK248" s="113">
        <f t="shared" si="239"/>
        <v>19</v>
      </c>
      <c r="CL248" s="113">
        <f t="shared" si="239"/>
        <v>20</v>
      </c>
      <c r="CY248" s="88"/>
      <c r="CZ248" s="88"/>
      <c r="DA248" s="88"/>
      <c r="DB248" s="88"/>
      <c r="DC248" s="88"/>
      <c r="DD248" s="88"/>
      <c r="DE248" s="88"/>
    </row>
    <row r="249" spans="81:109" x14ac:dyDescent="0.25">
      <c r="CC249" s="114">
        <f t="shared" si="236"/>
        <v>0</v>
      </c>
      <c r="CD249" s="114">
        <f t="shared" si="233"/>
        <v>4.1366253329685687</v>
      </c>
      <c r="CE249" s="114">
        <f t="shared" si="234"/>
        <v>0</v>
      </c>
      <c r="CF249" s="114">
        <f t="shared" si="235"/>
        <v>0</v>
      </c>
      <c r="CG249" s="114"/>
      <c r="CH249" s="114">
        <v>30</v>
      </c>
      <c r="CI249" s="113">
        <v>21</v>
      </c>
      <c r="CJ249" s="113">
        <f t="shared" si="239"/>
        <v>22</v>
      </c>
      <c r="CK249" s="113">
        <f t="shared" si="239"/>
        <v>23</v>
      </c>
      <c r="CL249" s="113">
        <f t="shared" si="239"/>
        <v>24</v>
      </c>
      <c r="CY249" s="88"/>
      <c r="CZ249" s="88"/>
      <c r="DA249" s="88"/>
      <c r="DB249" s="88"/>
      <c r="DC249" s="88"/>
      <c r="DD249" s="88"/>
      <c r="DE249" s="88"/>
    </row>
    <row r="250" spans="81:109" x14ac:dyDescent="0.25">
      <c r="CC250" s="114">
        <f t="shared" si="236"/>
        <v>0</v>
      </c>
      <c r="CD250" s="114">
        <f t="shared" si="233"/>
        <v>4.1366253329685687</v>
      </c>
      <c r="CE250" s="114">
        <f t="shared" si="234"/>
        <v>0</v>
      </c>
      <c r="CF250" s="114">
        <f t="shared" si="235"/>
        <v>0</v>
      </c>
      <c r="CG250" s="114"/>
      <c r="CH250" s="114">
        <v>30</v>
      </c>
      <c r="CI250" s="113">
        <v>25</v>
      </c>
      <c r="CJ250" s="113">
        <f t="shared" si="239"/>
        <v>26</v>
      </c>
      <c r="CK250" s="113">
        <f t="shared" si="239"/>
        <v>27</v>
      </c>
      <c r="CL250" s="113">
        <f t="shared" si="239"/>
        <v>28</v>
      </c>
      <c r="CY250" s="88"/>
      <c r="CZ250" s="88"/>
      <c r="DA250" s="88"/>
      <c r="DB250" s="88"/>
      <c r="DC250" s="88"/>
      <c r="DD250" s="88"/>
      <c r="DE250" s="88"/>
    </row>
    <row r="251" spans="81:109" x14ac:dyDescent="0.25">
      <c r="CC251" s="114">
        <f t="shared" si="236"/>
        <v>0</v>
      </c>
      <c r="CD251" s="114">
        <f t="shared" ref="CD251:CD314" si="240">INDEX($AT$11:$BZ$120,$CH251,CI251)</f>
        <v>4.1366253329685687</v>
      </c>
      <c r="CE251" s="114">
        <f t="shared" ref="CE251:CE314" si="241">INDEX($AT$11:$BZ$120,$CH251,CJ251)</f>
        <v>0</v>
      </c>
      <c r="CF251" s="114">
        <f t="shared" ref="CF251:CF314" si="242">INDEX($AT$11:$BZ$120,$CH251,CK251)</f>
        <v>0</v>
      </c>
      <c r="CG251" s="114"/>
      <c r="CH251" s="114">
        <v>30</v>
      </c>
      <c r="CI251" s="113">
        <v>29</v>
      </c>
      <c r="CJ251" s="113">
        <f t="shared" si="239"/>
        <v>30</v>
      </c>
      <c r="CK251" s="113">
        <f t="shared" si="239"/>
        <v>31</v>
      </c>
      <c r="CL251" s="113">
        <f t="shared" si="239"/>
        <v>32</v>
      </c>
      <c r="CY251" s="88"/>
      <c r="CZ251" s="88"/>
      <c r="DA251" s="88"/>
      <c r="DB251" s="88"/>
      <c r="DC251" s="88"/>
      <c r="DD251" s="88"/>
      <c r="DE251" s="88"/>
    </row>
    <row r="252" spans="81:109" x14ac:dyDescent="0.25">
      <c r="CC252" s="114">
        <f t="shared" si="236"/>
        <v>4.1366253329685687</v>
      </c>
      <c r="CD252" s="114">
        <f t="shared" si="240"/>
        <v>0</v>
      </c>
      <c r="CE252" s="114">
        <f t="shared" si="241"/>
        <v>0</v>
      </c>
      <c r="CF252" s="114">
        <f t="shared" si="242"/>
        <v>0</v>
      </c>
      <c r="CG252" s="114"/>
      <c r="CH252" s="114">
        <v>31</v>
      </c>
      <c r="CI252" s="113">
        <v>1</v>
      </c>
      <c r="CJ252" s="113">
        <f t="shared" si="239"/>
        <v>2</v>
      </c>
      <c r="CK252" s="113">
        <f t="shared" si="239"/>
        <v>3</v>
      </c>
      <c r="CL252" s="113">
        <f t="shared" si="239"/>
        <v>4</v>
      </c>
      <c r="CY252" s="88"/>
      <c r="CZ252" s="88"/>
      <c r="DA252" s="88"/>
      <c r="DB252" s="88"/>
      <c r="DC252" s="88"/>
      <c r="DD252" s="88"/>
      <c r="DE252" s="88"/>
    </row>
    <row r="253" spans="81:109" x14ac:dyDescent="0.25">
      <c r="CC253" s="114">
        <f t="shared" si="236"/>
        <v>4.1366253329685687</v>
      </c>
      <c r="CD253" s="114">
        <f t="shared" si="240"/>
        <v>0</v>
      </c>
      <c r="CE253" s="114">
        <f t="shared" si="241"/>
        <v>0</v>
      </c>
      <c r="CF253" s="114">
        <f t="shared" si="242"/>
        <v>0</v>
      </c>
      <c r="CG253" s="114"/>
      <c r="CH253" s="114">
        <v>31</v>
      </c>
      <c r="CI253" s="113">
        <v>5</v>
      </c>
      <c r="CJ253" s="113">
        <f t="shared" si="239"/>
        <v>6</v>
      </c>
      <c r="CK253" s="113">
        <f t="shared" si="239"/>
        <v>7</v>
      </c>
      <c r="CL253" s="113">
        <f t="shared" si="239"/>
        <v>8</v>
      </c>
      <c r="CY253" s="88"/>
      <c r="CZ253" s="88"/>
      <c r="DA253" s="88"/>
      <c r="DB253" s="88"/>
      <c r="DC253" s="88"/>
      <c r="DD253" s="88"/>
      <c r="DE253" s="88"/>
    </row>
    <row r="254" spans="81:109" x14ac:dyDescent="0.25">
      <c r="CC254" s="114">
        <f t="shared" si="236"/>
        <v>4.1366253329685687</v>
      </c>
      <c r="CD254" s="114">
        <f t="shared" si="240"/>
        <v>0</v>
      </c>
      <c r="CE254" s="114">
        <f t="shared" si="241"/>
        <v>0</v>
      </c>
      <c r="CF254" s="114">
        <f t="shared" si="242"/>
        <v>0</v>
      </c>
      <c r="CG254" s="114"/>
      <c r="CH254" s="114">
        <v>31</v>
      </c>
      <c r="CI254" s="113">
        <v>9</v>
      </c>
      <c r="CJ254" s="113">
        <f t="shared" si="239"/>
        <v>10</v>
      </c>
      <c r="CK254" s="113">
        <f t="shared" si="239"/>
        <v>11</v>
      </c>
      <c r="CL254" s="113">
        <f t="shared" si="239"/>
        <v>12</v>
      </c>
      <c r="CY254" s="88"/>
      <c r="CZ254" s="88"/>
      <c r="DA254" s="88"/>
      <c r="DB254" s="88"/>
      <c r="DC254" s="88"/>
      <c r="DD254" s="88"/>
      <c r="DE254" s="88"/>
    </row>
    <row r="255" spans="81:109" x14ac:dyDescent="0.25">
      <c r="CC255" s="114">
        <f t="shared" si="236"/>
        <v>4.1366253329685687</v>
      </c>
      <c r="CD255" s="114">
        <f t="shared" si="240"/>
        <v>0</v>
      </c>
      <c r="CE255" s="114">
        <f t="shared" si="241"/>
        <v>0</v>
      </c>
      <c r="CF255" s="114">
        <f t="shared" si="242"/>
        <v>0</v>
      </c>
      <c r="CG255" s="114"/>
      <c r="CH255" s="114">
        <v>31</v>
      </c>
      <c r="CI255" s="113">
        <v>13</v>
      </c>
      <c r="CJ255" s="113">
        <f t="shared" si="239"/>
        <v>14</v>
      </c>
      <c r="CK255" s="113">
        <f t="shared" si="239"/>
        <v>15</v>
      </c>
      <c r="CL255" s="113">
        <f t="shared" si="239"/>
        <v>16</v>
      </c>
      <c r="CY255" s="88"/>
      <c r="CZ255" s="88"/>
      <c r="DA255" s="88"/>
      <c r="DB255" s="88"/>
      <c r="DC255" s="88"/>
      <c r="DD255" s="88"/>
      <c r="DE255" s="88"/>
    </row>
    <row r="256" spans="81:109" x14ac:dyDescent="0.25">
      <c r="CC256" s="114">
        <f t="shared" si="236"/>
        <v>0</v>
      </c>
      <c r="CD256" s="114">
        <f t="shared" si="240"/>
        <v>0</v>
      </c>
      <c r="CE256" s="114">
        <f t="shared" si="241"/>
        <v>0</v>
      </c>
      <c r="CF256" s="114">
        <f t="shared" si="242"/>
        <v>0</v>
      </c>
      <c r="CG256" s="114"/>
      <c r="CH256" s="114">
        <v>31</v>
      </c>
      <c r="CI256" s="113">
        <v>17</v>
      </c>
      <c r="CJ256" s="113">
        <f t="shared" si="239"/>
        <v>18</v>
      </c>
      <c r="CK256" s="113">
        <f t="shared" si="239"/>
        <v>19</v>
      </c>
      <c r="CL256" s="113">
        <f t="shared" si="239"/>
        <v>20</v>
      </c>
      <c r="CY256" s="88"/>
      <c r="CZ256" s="88"/>
      <c r="DA256" s="88"/>
      <c r="DB256" s="88"/>
      <c r="DC256" s="88"/>
      <c r="DD256" s="88"/>
      <c r="DE256" s="88"/>
    </row>
    <row r="257" spans="81:109" x14ac:dyDescent="0.25">
      <c r="CC257" s="114">
        <f t="shared" si="236"/>
        <v>0</v>
      </c>
      <c r="CD257" s="114">
        <f t="shared" si="240"/>
        <v>4.1366253329685687</v>
      </c>
      <c r="CE257" s="114">
        <f t="shared" si="241"/>
        <v>0</v>
      </c>
      <c r="CF257" s="114">
        <f t="shared" si="242"/>
        <v>0</v>
      </c>
      <c r="CG257" s="114"/>
      <c r="CH257" s="114">
        <v>31</v>
      </c>
      <c r="CI257" s="113">
        <v>21</v>
      </c>
      <c r="CJ257" s="113">
        <f t="shared" si="239"/>
        <v>22</v>
      </c>
      <c r="CK257" s="113">
        <f t="shared" si="239"/>
        <v>23</v>
      </c>
      <c r="CL257" s="113">
        <f t="shared" si="239"/>
        <v>24</v>
      </c>
      <c r="CY257" s="88"/>
      <c r="CZ257" s="88"/>
      <c r="DA257" s="88"/>
      <c r="DB257" s="88"/>
      <c r="DC257" s="88"/>
      <c r="DD257" s="88"/>
      <c r="DE257" s="88"/>
    </row>
    <row r="258" spans="81:109" x14ac:dyDescent="0.25">
      <c r="CC258" s="114">
        <f t="shared" si="236"/>
        <v>0</v>
      </c>
      <c r="CD258" s="114">
        <f t="shared" si="240"/>
        <v>4.1366253329685687</v>
      </c>
      <c r="CE258" s="114">
        <f t="shared" si="241"/>
        <v>0</v>
      </c>
      <c r="CF258" s="114">
        <f t="shared" si="242"/>
        <v>0</v>
      </c>
      <c r="CG258" s="114"/>
      <c r="CH258" s="114">
        <v>31</v>
      </c>
      <c r="CI258" s="113">
        <v>25</v>
      </c>
      <c r="CJ258" s="113">
        <f t="shared" si="239"/>
        <v>26</v>
      </c>
      <c r="CK258" s="113">
        <f t="shared" si="239"/>
        <v>27</v>
      </c>
      <c r="CL258" s="113">
        <f t="shared" si="239"/>
        <v>28</v>
      </c>
      <c r="CY258" s="88"/>
      <c r="CZ258" s="88"/>
      <c r="DA258" s="88"/>
      <c r="DB258" s="88"/>
      <c r="DC258" s="88"/>
      <c r="DD258" s="88"/>
      <c r="DE258" s="88"/>
    </row>
    <row r="259" spans="81:109" x14ac:dyDescent="0.25">
      <c r="CC259" s="114">
        <f t="shared" si="236"/>
        <v>0</v>
      </c>
      <c r="CD259" s="114">
        <f t="shared" si="240"/>
        <v>4.1366253329685687</v>
      </c>
      <c r="CE259" s="114">
        <f t="shared" si="241"/>
        <v>0</v>
      </c>
      <c r="CF259" s="114">
        <f t="shared" si="242"/>
        <v>0</v>
      </c>
      <c r="CG259" s="114"/>
      <c r="CH259" s="114">
        <v>31</v>
      </c>
      <c r="CI259" s="113">
        <v>29</v>
      </c>
      <c r="CJ259" s="113">
        <f t="shared" si="239"/>
        <v>30</v>
      </c>
      <c r="CK259" s="113">
        <f t="shared" si="239"/>
        <v>31</v>
      </c>
      <c r="CL259" s="113">
        <f t="shared" si="239"/>
        <v>32</v>
      </c>
      <c r="CY259" s="88"/>
      <c r="CZ259" s="88"/>
      <c r="DA259" s="88"/>
      <c r="DB259" s="88"/>
      <c r="DC259" s="88"/>
      <c r="DD259" s="88"/>
      <c r="DE259" s="88"/>
    </row>
    <row r="260" spans="81:109" x14ac:dyDescent="0.25">
      <c r="CC260" s="114">
        <f t="shared" si="236"/>
        <v>4.1366253329685687</v>
      </c>
      <c r="CD260" s="114">
        <f t="shared" si="240"/>
        <v>0</v>
      </c>
      <c r="CE260" s="114">
        <f t="shared" si="241"/>
        <v>0</v>
      </c>
      <c r="CF260" s="114">
        <f t="shared" si="242"/>
        <v>0</v>
      </c>
      <c r="CG260" s="114"/>
      <c r="CH260" s="114">
        <v>32</v>
      </c>
      <c r="CI260" s="113">
        <v>1</v>
      </c>
      <c r="CJ260" s="113">
        <f t="shared" si="239"/>
        <v>2</v>
      </c>
      <c r="CK260" s="113">
        <f t="shared" si="239"/>
        <v>3</v>
      </c>
      <c r="CL260" s="113">
        <f t="shared" si="239"/>
        <v>4</v>
      </c>
      <c r="CY260" s="88"/>
      <c r="CZ260" s="88"/>
      <c r="DA260" s="88"/>
      <c r="DB260" s="88"/>
      <c r="DC260" s="88"/>
      <c r="DD260" s="88"/>
      <c r="DE260" s="88"/>
    </row>
    <row r="261" spans="81:109" x14ac:dyDescent="0.25">
      <c r="CC261" s="114">
        <f t="shared" si="236"/>
        <v>4.1366253329685687</v>
      </c>
      <c r="CD261" s="114">
        <f t="shared" si="240"/>
        <v>0</v>
      </c>
      <c r="CE261" s="114">
        <f t="shared" si="241"/>
        <v>0</v>
      </c>
      <c r="CF261" s="114">
        <f t="shared" si="242"/>
        <v>0</v>
      </c>
      <c r="CG261" s="114"/>
      <c r="CH261" s="114">
        <v>32</v>
      </c>
      <c r="CI261" s="113">
        <v>5</v>
      </c>
      <c r="CJ261" s="113">
        <f t="shared" si="239"/>
        <v>6</v>
      </c>
      <c r="CK261" s="113">
        <f t="shared" si="239"/>
        <v>7</v>
      </c>
      <c r="CL261" s="113">
        <f t="shared" si="239"/>
        <v>8</v>
      </c>
      <c r="CY261" s="88"/>
      <c r="CZ261" s="88"/>
      <c r="DA261" s="88"/>
      <c r="DB261" s="88"/>
      <c r="DC261" s="88"/>
      <c r="DD261" s="88"/>
      <c r="DE261" s="88"/>
    </row>
    <row r="262" spans="81:109" x14ac:dyDescent="0.25">
      <c r="CC262" s="114">
        <f t="shared" si="236"/>
        <v>4.1366253329685687</v>
      </c>
      <c r="CD262" s="114">
        <f t="shared" si="240"/>
        <v>0</v>
      </c>
      <c r="CE262" s="114">
        <f t="shared" si="241"/>
        <v>0</v>
      </c>
      <c r="CF262" s="114">
        <f t="shared" si="242"/>
        <v>0</v>
      </c>
      <c r="CG262" s="114"/>
      <c r="CH262" s="114">
        <v>32</v>
      </c>
      <c r="CI262" s="113">
        <v>9</v>
      </c>
      <c r="CJ262" s="113">
        <f t="shared" si="239"/>
        <v>10</v>
      </c>
      <c r="CK262" s="113">
        <f t="shared" si="239"/>
        <v>11</v>
      </c>
      <c r="CL262" s="113">
        <f t="shared" si="239"/>
        <v>12</v>
      </c>
      <c r="CY262" s="88"/>
      <c r="CZ262" s="88"/>
      <c r="DA262" s="88"/>
      <c r="DB262" s="88"/>
      <c r="DC262" s="88"/>
      <c r="DD262" s="88"/>
      <c r="DE262" s="88"/>
    </row>
    <row r="263" spans="81:109" x14ac:dyDescent="0.25">
      <c r="CC263" s="114">
        <f t="shared" si="236"/>
        <v>4.1366253329685687</v>
      </c>
      <c r="CD263" s="114">
        <f t="shared" si="240"/>
        <v>0</v>
      </c>
      <c r="CE263" s="114">
        <f t="shared" si="241"/>
        <v>0</v>
      </c>
      <c r="CF263" s="114">
        <f t="shared" si="242"/>
        <v>0</v>
      </c>
      <c r="CG263" s="114"/>
      <c r="CH263" s="114">
        <v>32</v>
      </c>
      <c r="CI263" s="113">
        <v>13</v>
      </c>
      <c r="CJ263" s="113">
        <f t="shared" si="239"/>
        <v>14</v>
      </c>
      <c r="CK263" s="113">
        <f t="shared" si="239"/>
        <v>15</v>
      </c>
      <c r="CL263" s="113">
        <f t="shared" si="239"/>
        <v>16</v>
      </c>
      <c r="CY263" s="88"/>
      <c r="CZ263" s="88"/>
      <c r="DA263" s="88"/>
      <c r="DB263" s="88"/>
      <c r="DC263" s="88"/>
      <c r="DD263" s="88"/>
      <c r="DE263" s="88"/>
    </row>
    <row r="264" spans="81:109" x14ac:dyDescent="0.25">
      <c r="CC264" s="114">
        <f t="shared" si="236"/>
        <v>0</v>
      </c>
      <c r="CD264" s="114">
        <f t="shared" si="240"/>
        <v>0</v>
      </c>
      <c r="CE264" s="114">
        <f t="shared" si="241"/>
        <v>0</v>
      </c>
      <c r="CF264" s="114">
        <f t="shared" si="242"/>
        <v>0</v>
      </c>
      <c r="CG264" s="114"/>
      <c r="CH264" s="114">
        <v>32</v>
      </c>
      <c r="CI264" s="113">
        <v>17</v>
      </c>
      <c r="CJ264" s="113">
        <f t="shared" si="239"/>
        <v>18</v>
      </c>
      <c r="CK264" s="113">
        <f t="shared" si="239"/>
        <v>19</v>
      </c>
      <c r="CL264" s="113">
        <f t="shared" si="239"/>
        <v>20</v>
      </c>
      <c r="CY264" s="88"/>
      <c r="CZ264" s="88"/>
      <c r="DA264" s="88"/>
      <c r="DB264" s="88"/>
      <c r="DC264" s="88"/>
      <c r="DD264" s="88"/>
      <c r="DE264" s="88"/>
    </row>
    <row r="265" spans="81:109" x14ac:dyDescent="0.25">
      <c r="CC265" s="114">
        <f t="shared" si="236"/>
        <v>0</v>
      </c>
      <c r="CD265" s="114">
        <f t="shared" si="240"/>
        <v>4.1366253329685687</v>
      </c>
      <c r="CE265" s="114">
        <f t="shared" si="241"/>
        <v>0</v>
      </c>
      <c r="CF265" s="114">
        <f t="shared" si="242"/>
        <v>0</v>
      </c>
      <c r="CG265" s="114"/>
      <c r="CH265" s="114">
        <v>32</v>
      </c>
      <c r="CI265" s="113">
        <v>21</v>
      </c>
      <c r="CJ265" s="113">
        <f t="shared" si="239"/>
        <v>22</v>
      </c>
      <c r="CK265" s="113">
        <f t="shared" si="239"/>
        <v>23</v>
      </c>
      <c r="CL265" s="113">
        <f t="shared" si="239"/>
        <v>24</v>
      </c>
      <c r="CY265" s="88"/>
      <c r="CZ265" s="88"/>
      <c r="DA265" s="88"/>
      <c r="DB265" s="88"/>
      <c r="DC265" s="88"/>
      <c r="DD265" s="88"/>
      <c r="DE265" s="88"/>
    </row>
    <row r="266" spans="81:109" x14ac:dyDescent="0.25">
      <c r="CC266" s="114">
        <f t="shared" si="236"/>
        <v>0</v>
      </c>
      <c r="CD266" s="114">
        <f t="shared" si="240"/>
        <v>4.1366253329685687</v>
      </c>
      <c r="CE266" s="114">
        <f t="shared" si="241"/>
        <v>0</v>
      </c>
      <c r="CF266" s="114">
        <f t="shared" si="242"/>
        <v>0</v>
      </c>
      <c r="CG266" s="114"/>
      <c r="CH266" s="114">
        <v>32</v>
      </c>
      <c r="CI266" s="113">
        <v>25</v>
      </c>
      <c r="CJ266" s="113">
        <f t="shared" ref="CJ266:CL285" si="243">CI266+1</f>
        <v>26</v>
      </c>
      <c r="CK266" s="113">
        <f t="shared" si="243"/>
        <v>27</v>
      </c>
      <c r="CL266" s="113">
        <f t="shared" si="243"/>
        <v>28</v>
      </c>
      <c r="CY266" s="88"/>
      <c r="CZ266" s="88"/>
      <c r="DA266" s="88"/>
      <c r="DB266" s="88"/>
      <c r="DC266" s="88"/>
      <c r="DD266" s="88"/>
      <c r="DE266" s="88"/>
    </row>
    <row r="267" spans="81:109" x14ac:dyDescent="0.25">
      <c r="CC267" s="114">
        <f t="shared" si="236"/>
        <v>0</v>
      </c>
      <c r="CD267" s="114">
        <f t="shared" si="240"/>
        <v>4.1366253329685687</v>
      </c>
      <c r="CE267" s="114">
        <f t="shared" si="241"/>
        <v>0</v>
      </c>
      <c r="CF267" s="114">
        <f t="shared" si="242"/>
        <v>0</v>
      </c>
      <c r="CG267" s="114"/>
      <c r="CH267" s="114">
        <v>32</v>
      </c>
      <c r="CI267" s="113">
        <v>29</v>
      </c>
      <c r="CJ267" s="113">
        <f t="shared" si="243"/>
        <v>30</v>
      </c>
      <c r="CK267" s="113">
        <f t="shared" si="243"/>
        <v>31</v>
      </c>
      <c r="CL267" s="113">
        <f t="shared" si="243"/>
        <v>32</v>
      </c>
      <c r="CY267" s="88"/>
      <c r="CZ267" s="88"/>
      <c r="DA267" s="88"/>
      <c r="DB267" s="88"/>
      <c r="DC267" s="88"/>
      <c r="DD267" s="88"/>
      <c r="DE267" s="88"/>
    </row>
    <row r="268" spans="81:109" x14ac:dyDescent="0.25">
      <c r="CC268" s="114">
        <f t="shared" si="236"/>
        <v>4.1366253329685687</v>
      </c>
      <c r="CD268" s="114">
        <f t="shared" si="240"/>
        <v>0</v>
      </c>
      <c r="CE268" s="114">
        <f t="shared" si="241"/>
        <v>0</v>
      </c>
      <c r="CF268" s="114">
        <f t="shared" si="242"/>
        <v>0</v>
      </c>
      <c r="CG268" s="114"/>
      <c r="CH268" s="114">
        <v>33</v>
      </c>
      <c r="CI268" s="113">
        <v>1</v>
      </c>
      <c r="CJ268" s="113">
        <f t="shared" si="243"/>
        <v>2</v>
      </c>
      <c r="CK268" s="113">
        <f t="shared" si="243"/>
        <v>3</v>
      </c>
      <c r="CL268" s="113">
        <f t="shared" si="243"/>
        <v>4</v>
      </c>
      <c r="CY268" s="88"/>
      <c r="CZ268" s="88"/>
      <c r="DA268" s="88"/>
      <c r="DB268" s="88"/>
      <c r="DC268" s="88"/>
      <c r="DD268" s="88"/>
      <c r="DE268" s="88"/>
    </row>
    <row r="269" spans="81:109" x14ac:dyDescent="0.25">
      <c r="CC269" s="114">
        <f t="shared" ref="CC269:CC332" si="244">INDEX($AT$11:$BZ$120,$CH269,CL269)</f>
        <v>4.1366253329685687</v>
      </c>
      <c r="CD269" s="114">
        <f t="shared" si="240"/>
        <v>0</v>
      </c>
      <c r="CE269" s="114">
        <f t="shared" si="241"/>
        <v>0</v>
      </c>
      <c r="CF269" s="114">
        <f t="shared" si="242"/>
        <v>0</v>
      </c>
      <c r="CG269" s="114"/>
      <c r="CH269" s="114">
        <v>33</v>
      </c>
      <c r="CI269" s="113">
        <v>5</v>
      </c>
      <c r="CJ269" s="113">
        <f t="shared" si="243"/>
        <v>6</v>
      </c>
      <c r="CK269" s="113">
        <f t="shared" si="243"/>
        <v>7</v>
      </c>
      <c r="CL269" s="113">
        <f t="shared" si="243"/>
        <v>8</v>
      </c>
      <c r="CY269" s="88"/>
      <c r="CZ269" s="88"/>
      <c r="DA269" s="88"/>
      <c r="DB269" s="88"/>
      <c r="DC269" s="88"/>
      <c r="DD269" s="88"/>
      <c r="DE269" s="88"/>
    </row>
    <row r="270" spans="81:109" x14ac:dyDescent="0.25">
      <c r="CC270" s="114">
        <f t="shared" si="244"/>
        <v>4.1366253329685687</v>
      </c>
      <c r="CD270" s="114">
        <f t="shared" si="240"/>
        <v>0</v>
      </c>
      <c r="CE270" s="114">
        <f t="shared" si="241"/>
        <v>0</v>
      </c>
      <c r="CF270" s="114">
        <f t="shared" si="242"/>
        <v>0</v>
      </c>
      <c r="CG270" s="114"/>
      <c r="CH270" s="114">
        <v>33</v>
      </c>
      <c r="CI270" s="113">
        <v>9</v>
      </c>
      <c r="CJ270" s="113">
        <f t="shared" si="243"/>
        <v>10</v>
      </c>
      <c r="CK270" s="113">
        <f t="shared" si="243"/>
        <v>11</v>
      </c>
      <c r="CL270" s="113">
        <f t="shared" si="243"/>
        <v>12</v>
      </c>
      <c r="CY270" s="88"/>
      <c r="CZ270" s="88"/>
      <c r="DA270" s="88"/>
      <c r="DB270" s="88"/>
      <c r="DC270" s="88"/>
      <c r="DD270" s="88"/>
      <c r="DE270" s="88"/>
    </row>
    <row r="271" spans="81:109" x14ac:dyDescent="0.25">
      <c r="CC271" s="114">
        <f t="shared" si="244"/>
        <v>4.1366253329685687</v>
      </c>
      <c r="CD271" s="114">
        <f t="shared" si="240"/>
        <v>0</v>
      </c>
      <c r="CE271" s="114">
        <f t="shared" si="241"/>
        <v>0</v>
      </c>
      <c r="CF271" s="114">
        <f t="shared" si="242"/>
        <v>0</v>
      </c>
      <c r="CG271" s="114"/>
      <c r="CH271" s="114">
        <v>33</v>
      </c>
      <c r="CI271" s="113">
        <v>13</v>
      </c>
      <c r="CJ271" s="113">
        <f t="shared" si="243"/>
        <v>14</v>
      </c>
      <c r="CK271" s="113">
        <f t="shared" si="243"/>
        <v>15</v>
      </c>
      <c r="CL271" s="113">
        <f t="shared" si="243"/>
        <v>16</v>
      </c>
      <c r="CY271" s="88"/>
      <c r="CZ271" s="88"/>
      <c r="DA271" s="88"/>
      <c r="DB271" s="88"/>
      <c r="DC271" s="88"/>
      <c r="DD271" s="88"/>
      <c r="DE271" s="88"/>
    </row>
    <row r="272" spans="81:109" x14ac:dyDescent="0.25">
      <c r="CC272" s="114">
        <f t="shared" si="244"/>
        <v>0</v>
      </c>
      <c r="CD272" s="114">
        <f t="shared" si="240"/>
        <v>0</v>
      </c>
      <c r="CE272" s="114">
        <f t="shared" si="241"/>
        <v>0</v>
      </c>
      <c r="CF272" s="114">
        <f t="shared" si="242"/>
        <v>0</v>
      </c>
      <c r="CG272" s="114"/>
      <c r="CH272" s="114">
        <v>33</v>
      </c>
      <c r="CI272" s="113">
        <v>17</v>
      </c>
      <c r="CJ272" s="113">
        <f t="shared" si="243"/>
        <v>18</v>
      </c>
      <c r="CK272" s="113">
        <f t="shared" si="243"/>
        <v>19</v>
      </c>
      <c r="CL272" s="113">
        <f t="shared" si="243"/>
        <v>20</v>
      </c>
      <c r="CY272" s="88"/>
      <c r="CZ272" s="88"/>
      <c r="DA272" s="88"/>
      <c r="DB272" s="88"/>
      <c r="DC272" s="88"/>
      <c r="DD272" s="88"/>
      <c r="DE272" s="88"/>
    </row>
    <row r="273" spans="81:109" x14ac:dyDescent="0.25">
      <c r="CC273" s="114">
        <f t="shared" si="244"/>
        <v>0</v>
      </c>
      <c r="CD273" s="114">
        <f t="shared" si="240"/>
        <v>4.1366253329685687</v>
      </c>
      <c r="CE273" s="114">
        <f t="shared" si="241"/>
        <v>0</v>
      </c>
      <c r="CF273" s="114">
        <f t="shared" si="242"/>
        <v>0</v>
      </c>
      <c r="CG273" s="114"/>
      <c r="CH273" s="114">
        <v>33</v>
      </c>
      <c r="CI273" s="113">
        <v>21</v>
      </c>
      <c r="CJ273" s="113">
        <f t="shared" si="243"/>
        <v>22</v>
      </c>
      <c r="CK273" s="113">
        <f t="shared" si="243"/>
        <v>23</v>
      </c>
      <c r="CL273" s="113">
        <f t="shared" si="243"/>
        <v>24</v>
      </c>
      <c r="CY273" s="88"/>
      <c r="CZ273" s="88"/>
      <c r="DA273" s="88"/>
      <c r="DB273" s="88"/>
      <c r="DC273" s="88"/>
      <c r="DD273" s="88"/>
      <c r="DE273" s="88"/>
    </row>
    <row r="274" spans="81:109" x14ac:dyDescent="0.25">
      <c r="CC274" s="114">
        <f t="shared" si="244"/>
        <v>0</v>
      </c>
      <c r="CD274" s="114">
        <f t="shared" si="240"/>
        <v>4.1366253329685687</v>
      </c>
      <c r="CE274" s="114">
        <f t="shared" si="241"/>
        <v>0</v>
      </c>
      <c r="CF274" s="114">
        <f t="shared" si="242"/>
        <v>0</v>
      </c>
      <c r="CG274" s="114"/>
      <c r="CH274" s="114">
        <v>33</v>
      </c>
      <c r="CI274" s="113">
        <v>25</v>
      </c>
      <c r="CJ274" s="113">
        <f t="shared" si="243"/>
        <v>26</v>
      </c>
      <c r="CK274" s="113">
        <f t="shared" si="243"/>
        <v>27</v>
      </c>
      <c r="CL274" s="113">
        <f t="shared" si="243"/>
        <v>28</v>
      </c>
      <c r="CY274" s="88"/>
      <c r="CZ274" s="88"/>
      <c r="DA274" s="88"/>
      <c r="DB274" s="88"/>
      <c r="DC274" s="88"/>
      <c r="DD274" s="88"/>
      <c r="DE274" s="88"/>
    </row>
    <row r="275" spans="81:109" x14ac:dyDescent="0.25">
      <c r="CC275" s="114">
        <f t="shared" si="244"/>
        <v>0</v>
      </c>
      <c r="CD275" s="114">
        <f t="shared" si="240"/>
        <v>4.1366253329685687</v>
      </c>
      <c r="CE275" s="114">
        <f t="shared" si="241"/>
        <v>0</v>
      </c>
      <c r="CF275" s="114">
        <f t="shared" si="242"/>
        <v>0</v>
      </c>
      <c r="CG275" s="114"/>
      <c r="CH275" s="114">
        <v>33</v>
      </c>
      <c r="CI275" s="113">
        <v>29</v>
      </c>
      <c r="CJ275" s="113">
        <f t="shared" si="243"/>
        <v>30</v>
      </c>
      <c r="CK275" s="113">
        <f t="shared" si="243"/>
        <v>31</v>
      </c>
      <c r="CL275" s="113">
        <f t="shared" si="243"/>
        <v>32</v>
      </c>
      <c r="CY275" s="88"/>
      <c r="CZ275" s="88"/>
      <c r="DA275" s="88"/>
      <c r="DB275" s="88"/>
      <c r="DC275" s="88"/>
      <c r="DD275" s="88"/>
      <c r="DE275" s="88"/>
    </row>
    <row r="276" spans="81:109" x14ac:dyDescent="0.25">
      <c r="CC276" s="114">
        <f t="shared" si="244"/>
        <v>4.1366253329685687</v>
      </c>
      <c r="CD276" s="114">
        <f t="shared" si="240"/>
        <v>0</v>
      </c>
      <c r="CE276" s="114">
        <f t="shared" si="241"/>
        <v>0</v>
      </c>
      <c r="CF276" s="114">
        <f t="shared" si="242"/>
        <v>0</v>
      </c>
      <c r="CG276" s="114"/>
      <c r="CH276" s="114">
        <v>34</v>
      </c>
      <c r="CI276" s="113">
        <v>1</v>
      </c>
      <c r="CJ276" s="113">
        <f t="shared" si="243"/>
        <v>2</v>
      </c>
      <c r="CK276" s="113">
        <f t="shared" si="243"/>
        <v>3</v>
      </c>
      <c r="CL276" s="113">
        <f t="shared" si="243"/>
        <v>4</v>
      </c>
      <c r="CY276" s="88"/>
      <c r="CZ276" s="88"/>
      <c r="DA276" s="88"/>
      <c r="DB276" s="88"/>
      <c r="DC276" s="88"/>
      <c r="DD276" s="88"/>
      <c r="DE276" s="88"/>
    </row>
    <row r="277" spans="81:109" x14ac:dyDescent="0.25">
      <c r="CC277" s="114">
        <f t="shared" si="244"/>
        <v>4.1366253329685687</v>
      </c>
      <c r="CD277" s="114">
        <f t="shared" si="240"/>
        <v>0</v>
      </c>
      <c r="CE277" s="114">
        <f t="shared" si="241"/>
        <v>0</v>
      </c>
      <c r="CF277" s="114">
        <f t="shared" si="242"/>
        <v>0</v>
      </c>
      <c r="CG277" s="114"/>
      <c r="CH277" s="114">
        <v>34</v>
      </c>
      <c r="CI277" s="113">
        <v>5</v>
      </c>
      <c r="CJ277" s="113">
        <f t="shared" si="243"/>
        <v>6</v>
      </c>
      <c r="CK277" s="113">
        <f t="shared" si="243"/>
        <v>7</v>
      </c>
      <c r="CL277" s="113">
        <f t="shared" si="243"/>
        <v>8</v>
      </c>
      <c r="CY277" s="88"/>
      <c r="CZ277" s="88"/>
      <c r="DA277" s="88"/>
      <c r="DB277" s="88"/>
      <c r="DC277" s="88"/>
      <c r="DD277" s="88"/>
      <c r="DE277" s="88"/>
    </row>
    <row r="278" spans="81:109" x14ac:dyDescent="0.25">
      <c r="CC278" s="114">
        <f t="shared" si="244"/>
        <v>4.1366253329685687</v>
      </c>
      <c r="CD278" s="114">
        <f t="shared" si="240"/>
        <v>0</v>
      </c>
      <c r="CE278" s="114">
        <f t="shared" si="241"/>
        <v>0</v>
      </c>
      <c r="CF278" s="114">
        <f t="shared" si="242"/>
        <v>0</v>
      </c>
      <c r="CG278" s="114"/>
      <c r="CH278" s="114">
        <v>34</v>
      </c>
      <c r="CI278" s="113">
        <v>9</v>
      </c>
      <c r="CJ278" s="113">
        <f t="shared" si="243"/>
        <v>10</v>
      </c>
      <c r="CK278" s="113">
        <f t="shared" si="243"/>
        <v>11</v>
      </c>
      <c r="CL278" s="113">
        <f t="shared" si="243"/>
        <v>12</v>
      </c>
      <c r="CY278" s="88"/>
      <c r="CZ278" s="88"/>
      <c r="DA278" s="88"/>
      <c r="DB278" s="88"/>
      <c r="DC278" s="88"/>
      <c r="DD278" s="88"/>
      <c r="DE278" s="88"/>
    </row>
    <row r="279" spans="81:109" x14ac:dyDescent="0.25">
      <c r="CC279" s="114">
        <f t="shared" si="244"/>
        <v>4.1366253329685687</v>
      </c>
      <c r="CD279" s="114">
        <f t="shared" si="240"/>
        <v>0</v>
      </c>
      <c r="CE279" s="114">
        <f t="shared" si="241"/>
        <v>0</v>
      </c>
      <c r="CF279" s="114">
        <f t="shared" si="242"/>
        <v>0</v>
      </c>
      <c r="CG279" s="114"/>
      <c r="CH279" s="114">
        <v>34</v>
      </c>
      <c r="CI279" s="113">
        <v>13</v>
      </c>
      <c r="CJ279" s="113">
        <f t="shared" si="243"/>
        <v>14</v>
      </c>
      <c r="CK279" s="113">
        <f t="shared" si="243"/>
        <v>15</v>
      </c>
      <c r="CL279" s="113">
        <f t="shared" si="243"/>
        <v>16</v>
      </c>
      <c r="CY279" s="88"/>
      <c r="CZ279" s="88"/>
      <c r="DA279" s="88"/>
      <c r="DB279" s="88"/>
      <c r="DC279" s="88"/>
      <c r="DD279" s="88"/>
      <c r="DE279" s="88"/>
    </row>
    <row r="280" spans="81:109" x14ac:dyDescent="0.25">
      <c r="CC280" s="114">
        <f t="shared" si="244"/>
        <v>0</v>
      </c>
      <c r="CD280" s="114">
        <f t="shared" si="240"/>
        <v>0</v>
      </c>
      <c r="CE280" s="114">
        <f t="shared" si="241"/>
        <v>0</v>
      </c>
      <c r="CF280" s="114">
        <f t="shared" si="242"/>
        <v>0</v>
      </c>
      <c r="CG280" s="114"/>
      <c r="CH280" s="114">
        <v>34</v>
      </c>
      <c r="CI280" s="113">
        <v>17</v>
      </c>
      <c r="CJ280" s="113">
        <f t="shared" si="243"/>
        <v>18</v>
      </c>
      <c r="CK280" s="113">
        <f t="shared" si="243"/>
        <v>19</v>
      </c>
      <c r="CL280" s="113">
        <f t="shared" si="243"/>
        <v>20</v>
      </c>
      <c r="CY280" s="88"/>
      <c r="CZ280" s="88"/>
      <c r="DA280" s="88"/>
      <c r="DB280" s="88"/>
      <c r="DC280" s="88"/>
      <c r="DD280" s="88"/>
      <c r="DE280" s="88"/>
    </row>
    <row r="281" spans="81:109" x14ac:dyDescent="0.25">
      <c r="CC281" s="114">
        <f t="shared" si="244"/>
        <v>0</v>
      </c>
      <c r="CD281" s="114">
        <f t="shared" si="240"/>
        <v>4.1366253329685687</v>
      </c>
      <c r="CE281" s="114">
        <f t="shared" si="241"/>
        <v>0</v>
      </c>
      <c r="CF281" s="114">
        <f t="shared" si="242"/>
        <v>0</v>
      </c>
      <c r="CG281" s="114"/>
      <c r="CH281" s="114">
        <v>34</v>
      </c>
      <c r="CI281" s="113">
        <v>21</v>
      </c>
      <c r="CJ281" s="113">
        <f t="shared" si="243"/>
        <v>22</v>
      </c>
      <c r="CK281" s="113">
        <f t="shared" si="243"/>
        <v>23</v>
      </c>
      <c r="CL281" s="113">
        <f t="shared" si="243"/>
        <v>24</v>
      </c>
      <c r="CY281" s="88"/>
      <c r="CZ281" s="88"/>
      <c r="DA281" s="88"/>
      <c r="DB281" s="88"/>
      <c r="DC281" s="88"/>
      <c r="DD281" s="88"/>
      <c r="DE281" s="88"/>
    </row>
    <row r="282" spans="81:109" x14ac:dyDescent="0.25">
      <c r="CC282" s="114">
        <f t="shared" si="244"/>
        <v>0</v>
      </c>
      <c r="CD282" s="114">
        <f t="shared" si="240"/>
        <v>4.1366253329685687</v>
      </c>
      <c r="CE282" s="114">
        <f t="shared" si="241"/>
        <v>0</v>
      </c>
      <c r="CF282" s="114">
        <f t="shared" si="242"/>
        <v>0</v>
      </c>
      <c r="CG282" s="114"/>
      <c r="CH282" s="114">
        <v>34</v>
      </c>
      <c r="CI282" s="113">
        <v>25</v>
      </c>
      <c r="CJ282" s="113">
        <f t="shared" si="243"/>
        <v>26</v>
      </c>
      <c r="CK282" s="113">
        <f t="shared" si="243"/>
        <v>27</v>
      </c>
      <c r="CL282" s="113">
        <f t="shared" si="243"/>
        <v>28</v>
      </c>
      <c r="CY282" s="88"/>
      <c r="CZ282" s="88"/>
      <c r="DA282" s="88"/>
      <c r="DB282" s="88"/>
      <c r="DC282" s="88"/>
      <c r="DD282" s="88"/>
      <c r="DE282" s="88"/>
    </row>
    <row r="283" spans="81:109" x14ac:dyDescent="0.25">
      <c r="CC283" s="114">
        <f t="shared" si="244"/>
        <v>0</v>
      </c>
      <c r="CD283" s="114">
        <f t="shared" si="240"/>
        <v>4.1366253329685687</v>
      </c>
      <c r="CE283" s="114">
        <f t="shared" si="241"/>
        <v>0</v>
      </c>
      <c r="CF283" s="114">
        <f t="shared" si="242"/>
        <v>0</v>
      </c>
      <c r="CG283" s="114"/>
      <c r="CH283" s="114">
        <v>34</v>
      </c>
      <c r="CI283" s="113">
        <v>29</v>
      </c>
      <c r="CJ283" s="113">
        <f t="shared" si="243"/>
        <v>30</v>
      </c>
      <c r="CK283" s="113">
        <f t="shared" si="243"/>
        <v>31</v>
      </c>
      <c r="CL283" s="113">
        <f t="shared" si="243"/>
        <v>32</v>
      </c>
      <c r="CY283" s="88"/>
      <c r="CZ283" s="88"/>
      <c r="DA283" s="88"/>
      <c r="DB283" s="88"/>
      <c r="DC283" s="88"/>
      <c r="DD283" s="88"/>
      <c r="DE283" s="88"/>
    </row>
    <row r="284" spans="81:109" x14ac:dyDescent="0.25">
      <c r="CC284" s="114">
        <f t="shared" si="244"/>
        <v>4.1366253329685687</v>
      </c>
      <c r="CD284" s="114">
        <f t="shared" si="240"/>
        <v>0</v>
      </c>
      <c r="CE284" s="114">
        <f t="shared" si="241"/>
        <v>0</v>
      </c>
      <c r="CF284" s="114">
        <f t="shared" si="242"/>
        <v>0</v>
      </c>
      <c r="CG284" s="114"/>
      <c r="CH284" s="114">
        <v>35</v>
      </c>
      <c r="CI284" s="113">
        <v>1</v>
      </c>
      <c r="CJ284" s="113">
        <f t="shared" si="243"/>
        <v>2</v>
      </c>
      <c r="CK284" s="113">
        <f t="shared" si="243"/>
        <v>3</v>
      </c>
      <c r="CL284" s="113">
        <f t="shared" si="243"/>
        <v>4</v>
      </c>
      <c r="CY284" s="88"/>
      <c r="CZ284" s="88"/>
      <c r="DA284" s="88"/>
      <c r="DB284" s="88"/>
      <c r="DC284" s="88"/>
      <c r="DD284" s="88"/>
      <c r="DE284" s="88"/>
    </row>
    <row r="285" spans="81:109" x14ac:dyDescent="0.25">
      <c r="CC285" s="114">
        <f t="shared" si="244"/>
        <v>4.1366253329685687</v>
      </c>
      <c r="CD285" s="114">
        <f t="shared" si="240"/>
        <v>0</v>
      </c>
      <c r="CE285" s="114">
        <f t="shared" si="241"/>
        <v>0</v>
      </c>
      <c r="CF285" s="114">
        <f t="shared" si="242"/>
        <v>0</v>
      </c>
      <c r="CG285" s="114"/>
      <c r="CH285" s="114">
        <v>35</v>
      </c>
      <c r="CI285" s="113">
        <v>5</v>
      </c>
      <c r="CJ285" s="113">
        <f t="shared" si="243"/>
        <v>6</v>
      </c>
      <c r="CK285" s="113">
        <f t="shared" si="243"/>
        <v>7</v>
      </c>
      <c r="CL285" s="113">
        <f t="shared" si="243"/>
        <v>8</v>
      </c>
      <c r="CY285" s="88"/>
      <c r="CZ285" s="88"/>
      <c r="DA285" s="88"/>
      <c r="DB285" s="88"/>
      <c r="DC285" s="88"/>
      <c r="DD285" s="88"/>
      <c r="DE285" s="88"/>
    </row>
    <row r="286" spans="81:109" x14ac:dyDescent="0.25">
      <c r="CC286" s="114">
        <f t="shared" si="244"/>
        <v>4.1366253329685687</v>
      </c>
      <c r="CD286" s="114">
        <f t="shared" si="240"/>
        <v>0</v>
      </c>
      <c r="CE286" s="114">
        <f t="shared" si="241"/>
        <v>0</v>
      </c>
      <c r="CF286" s="114">
        <f t="shared" si="242"/>
        <v>0</v>
      </c>
      <c r="CG286" s="114"/>
      <c r="CH286" s="114">
        <v>35</v>
      </c>
      <c r="CI286" s="113">
        <v>9</v>
      </c>
      <c r="CJ286" s="113">
        <f t="shared" ref="CJ286:CL305" si="245">CI286+1</f>
        <v>10</v>
      </c>
      <c r="CK286" s="113">
        <f t="shared" si="245"/>
        <v>11</v>
      </c>
      <c r="CL286" s="113">
        <f t="shared" si="245"/>
        <v>12</v>
      </c>
      <c r="CY286" s="88"/>
      <c r="CZ286" s="88"/>
      <c r="DA286" s="88"/>
      <c r="DB286" s="88"/>
      <c r="DC286" s="88"/>
      <c r="DD286" s="88"/>
      <c r="DE286" s="88"/>
    </row>
    <row r="287" spans="81:109" x14ac:dyDescent="0.25">
      <c r="CC287" s="114">
        <f t="shared" si="244"/>
        <v>4.1366253329685687</v>
      </c>
      <c r="CD287" s="114">
        <f t="shared" si="240"/>
        <v>0</v>
      </c>
      <c r="CE287" s="114">
        <f t="shared" si="241"/>
        <v>0</v>
      </c>
      <c r="CF287" s="114">
        <f t="shared" si="242"/>
        <v>0</v>
      </c>
      <c r="CG287" s="114"/>
      <c r="CH287" s="114">
        <v>35</v>
      </c>
      <c r="CI287" s="113">
        <v>13</v>
      </c>
      <c r="CJ287" s="113">
        <f t="shared" si="245"/>
        <v>14</v>
      </c>
      <c r="CK287" s="113">
        <f t="shared" si="245"/>
        <v>15</v>
      </c>
      <c r="CL287" s="113">
        <f t="shared" si="245"/>
        <v>16</v>
      </c>
      <c r="CY287" s="88"/>
      <c r="CZ287" s="88"/>
      <c r="DA287" s="88"/>
      <c r="DB287" s="88"/>
      <c r="DC287" s="88"/>
      <c r="DD287" s="88"/>
      <c r="DE287" s="88"/>
    </row>
    <row r="288" spans="81:109" x14ac:dyDescent="0.25">
      <c r="CC288" s="114">
        <f t="shared" si="244"/>
        <v>0</v>
      </c>
      <c r="CD288" s="114">
        <f t="shared" si="240"/>
        <v>0</v>
      </c>
      <c r="CE288" s="114">
        <f t="shared" si="241"/>
        <v>0</v>
      </c>
      <c r="CF288" s="114">
        <f t="shared" si="242"/>
        <v>0</v>
      </c>
      <c r="CG288" s="114"/>
      <c r="CH288" s="114">
        <v>35</v>
      </c>
      <c r="CI288" s="113">
        <v>17</v>
      </c>
      <c r="CJ288" s="113">
        <f t="shared" si="245"/>
        <v>18</v>
      </c>
      <c r="CK288" s="113">
        <f t="shared" si="245"/>
        <v>19</v>
      </c>
      <c r="CL288" s="113">
        <f t="shared" si="245"/>
        <v>20</v>
      </c>
      <c r="CY288" s="88"/>
      <c r="CZ288" s="88"/>
      <c r="DA288" s="88"/>
      <c r="DB288" s="88"/>
      <c r="DC288" s="88"/>
      <c r="DD288" s="88"/>
      <c r="DE288" s="88"/>
    </row>
    <row r="289" spans="81:109" x14ac:dyDescent="0.25">
      <c r="CC289" s="114">
        <f t="shared" si="244"/>
        <v>0</v>
      </c>
      <c r="CD289" s="114">
        <f t="shared" si="240"/>
        <v>4.1366253329685687</v>
      </c>
      <c r="CE289" s="114">
        <f t="shared" si="241"/>
        <v>0</v>
      </c>
      <c r="CF289" s="114">
        <f t="shared" si="242"/>
        <v>0</v>
      </c>
      <c r="CG289" s="114"/>
      <c r="CH289" s="114">
        <v>35</v>
      </c>
      <c r="CI289" s="113">
        <v>21</v>
      </c>
      <c r="CJ289" s="113">
        <f t="shared" si="245"/>
        <v>22</v>
      </c>
      <c r="CK289" s="113">
        <f t="shared" si="245"/>
        <v>23</v>
      </c>
      <c r="CL289" s="113">
        <f t="shared" si="245"/>
        <v>24</v>
      </c>
      <c r="CY289" s="88"/>
      <c r="CZ289" s="88"/>
      <c r="DA289" s="88"/>
      <c r="DB289" s="88"/>
      <c r="DC289" s="88"/>
      <c r="DD289" s="88"/>
      <c r="DE289" s="88"/>
    </row>
    <row r="290" spans="81:109" x14ac:dyDescent="0.25">
      <c r="CC290" s="114">
        <f t="shared" si="244"/>
        <v>0</v>
      </c>
      <c r="CD290" s="114">
        <f t="shared" si="240"/>
        <v>4.1366253329685687</v>
      </c>
      <c r="CE290" s="114">
        <f t="shared" si="241"/>
        <v>0</v>
      </c>
      <c r="CF290" s="114">
        <f t="shared" si="242"/>
        <v>0</v>
      </c>
      <c r="CG290" s="114"/>
      <c r="CH290" s="114">
        <v>35</v>
      </c>
      <c r="CI290" s="113">
        <v>25</v>
      </c>
      <c r="CJ290" s="113">
        <f t="shared" si="245"/>
        <v>26</v>
      </c>
      <c r="CK290" s="113">
        <f t="shared" si="245"/>
        <v>27</v>
      </c>
      <c r="CL290" s="113">
        <f t="shared" si="245"/>
        <v>28</v>
      </c>
      <c r="CY290" s="88"/>
      <c r="CZ290" s="88"/>
      <c r="DA290" s="88"/>
      <c r="DB290" s="88"/>
      <c r="DC290" s="88"/>
      <c r="DD290" s="88"/>
      <c r="DE290" s="88"/>
    </row>
    <row r="291" spans="81:109" x14ac:dyDescent="0.25">
      <c r="CC291" s="114">
        <f t="shared" si="244"/>
        <v>0</v>
      </c>
      <c r="CD291" s="114">
        <f t="shared" si="240"/>
        <v>4.1366253329685687</v>
      </c>
      <c r="CE291" s="114">
        <f t="shared" si="241"/>
        <v>0</v>
      </c>
      <c r="CF291" s="114">
        <f t="shared" si="242"/>
        <v>0</v>
      </c>
      <c r="CG291" s="114"/>
      <c r="CH291" s="114">
        <v>35</v>
      </c>
      <c r="CI291" s="113">
        <v>29</v>
      </c>
      <c r="CJ291" s="113">
        <f t="shared" si="245"/>
        <v>30</v>
      </c>
      <c r="CK291" s="113">
        <f t="shared" si="245"/>
        <v>31</v>
      </c>
      <c r="CL291" s="113">
        <f t="shared" si="245"/>
        <v>32</v>
      </c>
      <c r="CY291" s="88"/>
      <c r="CZ291" s="88"/>
      <c r="DA291" s="88"/>
      <c r="DB291" s="88"/>
      <c r="DC291" s="88"/>
      <c r="DD291" s="88"/>
      <c r="DE291" s="88"/>
    </row>
    <row r="292" spans="81:109" x14ac:dyDescent="0.25">
      <c r="CC292" s="114">
        <f t="shared" si="244"/>
        <v>4.1366253329685687</v>
      </c>
      <c r="CD292" s="114">
        <f t="shared" si="240"/>
        <v>0</v>
      </c>
      <c r="CE292" s="114">
        <f t="shared" si="241"/>
        <v>0</v>
      </c>
      <c r="CF292" s="114">
        <f t="shared" si="242"/>
        <v>0</v>
      </c>
      <c r="CG292" s="114"/>
      <c r="CH292" s="114">
        <v>36</v>
      </c>
      <c r="CI292" s="113">
        <v>1</v>
      </c>
      <c r="CJ292" s="113">
        <f t="shared" si="245"/>
        <v>2</v>
      </c>
      <c r="CK292" s="113">
        <f t="shared" si="245"/>
        <v>3</v>
      </c>
      <c r="CL292" s="113">
        <f t="shared" si="245"/>
        <v>4</v>
      </c>
      <c r="CY292" s="88"/>
      <c r="CZ292" s="88"/>
      <c r="DA292" s="88"/>
      <c r="DB292" s="88"/>
      <c r="DC292" s="88"/>
      <c r="DD292" s="88"/>
      <c r="DE292" s="88"/>
    </row>
    <row r="293" spans="81:109" x14ac:dyDescent="0.25">
      <c r="CC293" s="114">
        <f t="shared" si="244"/>
        <v>4.1366253329685687</v>
      </c>
      <c r="CD293" s="114">
        <f t="shared" si="240"/>
        <v>0</v>
      </c>
      <c r="CE293" s="114">
        <f t="shared" si="241"/>
        <v>0</v>
      </c>
      <c r="CF293" s="114">
        <f t="shared" si="242"/>
        <v>0</v>
      </c>
      <c r="CG293" s="114"/>
      <c r="CH293" s="114">
        <v>36</v>
      </c>
      <c r="CI293" s="113">
        <v>5</v>
      </c>
      <c r="CJ293" s="113">
        <f t="shared" si="245"/>
        <v>6</v>
      </c>
      <c r="CK293" s="113">
        <f t="shared" si="245"/>
        <v>7</v>
      </c>
      <c r="CL293" s="113">
        <f t="shared" si="245"/>
        <v>8</v>
      </c>
      <c r="CY293" s="88"/>
      <c r="CZ293" s="88"/>
      <c r="DA293" s="88"/>
      <c r="DB293" s="88"/>
      <c r="DC293" s="88"/>
      <c r="DD293" s="88"/>
      <c r="DE293" s="88"/>
    </row>
    <row r="294" spans="81:109" x14ac:dyDescent="0.25">
      <c r="CC294" s="114">
        <f t="shared" si="244"/>
        <v>4.1366253329685687</v>
      </c>
      <c r="CD294" s="114">
        <f t="shared" si="240"/>
        <v>0</v>
      </c>
      <c r="CE294" s="114">
        <f t="shared" si="241"/>
        <v>0</v>
      </c>
      <c r="CF294" s="114">
        <f t="shared" si="242"/>
        <v>0</v>
      </c>
      <c r="CG294" s="114"/>
      <c r="CH294" s="114">
        <v>36</v>
      </c>
      <c r="CI294" s="113">
        <v>9</v>
      </c>
      <c r="CJ294" s="113">
        <f t="shared" si="245"/>
        <v>10</v>
      </c>
      <c r="CK294" s="113">
        <f t="shared" si="245"/>
        <v>11</v>
      </c>
      <c r="CL294" s="113">
        <f t="shared" si="245"/>
        <v>12</v>
      </c>
      <c r="CY294" s="88"/>
      <c r="CZ294" s="88"/>
      <c r="DA294" s="88"/>
      <c r="DB294" s="88"/>
      <c r="DC294" s="88"/>
      <c r="DD294" s="88"/>
      <c r="DE294" s="88"/>
    </row>
    <row r="295" spans="81:109" x14ac:dyDescent="0.25">
      <c r="CC295" s="114">
        <f t="shared" si="244"/>
        <v>4.1366253329685687</v>
      </c>
      <c r="CD295" s="114">
        <f t="shared" si="240"/>
        <v>0</v>
      </c>
      <c r="CE295" s="114">
        <f t="shared" si="241"/>
        <v>0</v>
      </c>
      <c r="CF295" s="114">
        <f t="shared" si="242"/>
        <v>0</v>
      </c>
      <c r="CG295" s="114"/>
      <c r="CH295" s="114">
        <v>36</v>
      </c>
      <c r="CI295" s="113">
        <v>13</v>
      </c>
      <c r="CJ295" s="113">
        <f t="shared" si="245"/>
        <v>14</v>
      </c>
      <c r="CK295" s="113">
        <f t="shared" si="245"/>
        <v>15</v>
      </c>
      <c r="CL295" s="113">
        <f t="shared" si="245"/>
        <v>16</v>
      </c>
      <c r="CY295" s="88"/>
      <c r="CZ295" s="88"/>
      <c r="DA295" s="88"/>
      <c r="DB295" s="88"/>
      <c r="DC295" s="88"/>
      <c r="DD295" s="88"/>
      <c r="DE295" s="88"/>
    </row>
    <row r="296" spans="81:109" x14ac:dyDescent="0.25">
      <c r="CC296" s="114">
        <f t="shared" si="244"/>
        <v>0</v>
      </c>
      <c r="CD296" s="114">
        <f t="shared" si="240"/>
        <v>0</v>
      </c>
      <c r="CE296" s="114">
        <f t="shared" si="241"/>
        <v>0</v>
      </c>
      <c r="CF296" s="114">
        <f t="shared" si="242"/>
        <v>0</v>
      </c>
      <c r="CG296" s="114"/>
      <c r="CH296" s="114">
        <v>36</v>
      </c>
      <c r="CI296" s="113">
        <v>17</v>
      </c>
      <c r="CJ296" s="113">
        <f t="shared" si="245"/>
        <v>18</v>
      </c>
      <c r="CK296" s="113">
        <f t="shared" si="245"/>
        <v>19</v>
      </c>
      <c r="CL296" s="113">
        <f t="shared" si="245"/>
        <v>20</v>
      </c>
      <c r="CY296" s="88"/>
      <c r="CZ296" s="88"/>
      <c r="DA296" s="88"/>
      <c r="DB296" s="88"/>
      <c r="DC296" s="88"/>
      <c r="DD296" s="88"/>
      <c r="DE296" s="88"/>
    </row>
    <row r="297" spans="81:109" x14ac:dyDescent="0.25">
      <c r="CC297" s="114">
        <f t="shared" si="244"/>
        <v>0</v>
      </c>
      <c r="CD297" s="114">
        <f t="shared" si="240"/>
        <v>4.1366253329685687</v>
      </c>
      <c r="CE297" s="114">
        <f t="shared" si="241"/>
        <v>0</v>
      </c>
      <c r="CF297" s="114">
        <f t="shared" si="242"/>
        <v>0</v>
      </c>
      <c r="CG297" s="114"/>
      <c r="CH297" s="114">
        <v>36</v>
      </c>
      <c r="CI297" s="113">
        <v>21</v>
      </c>
      <c r="CJ297" s="113">
        <f t="shared" si="245"/>
        <v>22</v>
      </c>
      <c r="CK297" s="113">
        <f t="shared" si="245"/>
        <v>23</v>
      </c>
      <c r="CL297" s="113">
        <f t="shared" si="245"/>
        <v>24</v>
      </c>
      <c r="CY297" s="88"/>
      <c r="CZ297" s="88"/>
      <c r="DA297" s="88"/>
      <c r="DB297" s="88"/>
      <c r="DC297" s="88"/>
      <c r="DD297" s="88"/>
      <c r="DE297" s="88"/>
    </row>
    <row r="298" spans="81:109" x14ac:dyDescent="0.25">
      <c r="CC298" s="114">
        <f t="shared" si="244"/>
        <v>0</v>
      </c>
      <c r="CD298" s="114">
        <f t="shared" si="240"/>
        <v>4.1366253329685687</v>
      </c>
      <c r="CE298" s="114">
        <f t="shared" si="241"/>
        <v>0</v>
      </c>
      <c r="CF298" s="114">
        <f t="shared" si="242"/>
        <v>0</v>
      </c>
      <c r="CG298" s="114"/>
      <c r="CH298" s="114">
        <v>36</v>
      </c>
      <c r="CI298" s="113">
        <v>25</v>
      </c>
      <c r="CJ298" s="113">
        <f t="shared" si="245"/>
        <v>26</v>
      </c>
      <c r="CK298" s="113">
        <f t="shared" si="245"/>
        <v>27</v>
      </c>
      <c r="CL298" s="113">
        <f t="shared" si="245"/>
        <v>28</v>
      </c>
      <c r="CY298" s="88"/>
      <c r="CZ298" s="88"/>
      <c r="DA298" s="88"/>
      <c r="DB298" s="88"/>
      <c r="DC298" s="88"/>
      <c r="DD298" s="88"/>
      <c r="DE298" s="88"/>
    </row>
    <row r="299" spans="81:109" x14ac:dyDescent="0.25">
      <c r="CC299" s="114">
        <f t="shared" si="244"/>
        <v>0</v>
      </c>
      <c r="CD299" s="114">
        <f t="shared" si="240"/>
        <v>4.1366253329685687</v>
      </c>
      <c r="CE299" s="114">
        <f t="shared" si="241"/>
        <v>0</v>
      </c>
      <c r="CF299" s="114">
        <f t="shared" si="242"/>
        <v>0</v>
      </c>
      <c r="CG299" s="114"/>
      <c r="CH299" s="114">
        <v>36</v>
      </c>
      <c r="CI299" s="113">
        <v>29</v>
      </c>
      <c r="CJ299" s="113">
        <f t="shared" si="245"/>
        <v>30</v>
      </c>
      <c r="CK299" s="113">
        <f t="shared" si="245"/>
        <v>31</v>
      </c>
      <c r="CL299" s="113">
        <f t="shared" si="245"/>
        <v>32</v>
      </c>
      <c r="CY299" s="88"/>
      <c r="CZ299" s="88"/>
      <c r="DA299" s="88"/>
      <c r="DB299" s="88"/>
      <c r="DC299" s="88"/>
      <c r="DD299" s="88"/>
      <c r="DE299" s="88"/>
    </row>
    <row r="300" spans="81:109" x14ac:dyDescent="0.25">
      <c r="CC300" s="114">
        <f t="shared" si="244"/>
        <v>4.1366253329685687</v>
      </c>
      <c r="CD300" s="114">
        <f t="shared" si="240"/>
        <v>0</v>
      </c>
      <c r="CE300" s="114">
        <f t="shared" si="241"/>
        <v>0</v>
      </c>
      <c r="CF300" s="114">
        <f t="shared" si="242"/>
        <v>0</v>
      </c>
      <c r="CH300" s="114">
        <v>37</v>
      </c>
      <c r="CI300" s="113">
        <v>1</v>
      </c>
      <c r="CJ300" s="113">
        <f t="shared" si="245"/>
        <v>2</v>
      </c>
      <c r="CK300" s="113">
        <f t="shared" si="245"/>
        <v>3</v>
      </c>
      <c r="CL300" s="113">
        <f t="shared" si="245"/>
        <v>4</v>
      </c>
      <c r="CY300" s="88"/>
      <c r="CZ300" s="88"/>
      <c r="DA300" s="88"/>
      <c r="DB300" s="88"/>
      <c r="DC300" s="88"/>
      <c r="DD300" s="88"/>
      <c r="DE300" s="88"/>
    </row>
    <row r="301" spans="81:109" x14ac:dyDescent="0.25">
      <c r="CC301" s="114">
        <f t="shared" si="244"/>
        <v>4.1366253329685687</v>
      </c>
      <c r="CD301" s="114">
        <f t="shared" si="240"/>
        <v>0</v>
      </c>
      <c r="CE301" s="114">
        <f t="shared" si="241"/>
        <v>0</v>
      </c>
      <c r="CF301" s="114">
        <f t="shared" si="242"/>
        <v>0</v>
      </c>
      <c r="CH301" s="114">
        <v>37</v>
      </c>
      <c r="CI301" s="113">
        <v>5</v>
      </c>
      <c r="CJ301" s="113">
        <f t="shared" si="245"/>
        <v>6</v>
      </c>
      <c r="CK301" s="113">
        <f t="shared" si="245"/>
        <v>7</v>
      </c>
      <c r="CL301" s="113">
        <f t="shared" si="245"/>
        <v>8</v>
      </c>
      <c r="CY301" s="88"/>
      <c r="CZ301" s="88"/>
      <c r="DA301" s="88"/>
      <c r="DB301" s="88"/>
      <c r="DC301" s="88"/>
      <c r="DD301" s="88"/>
      <c r="DE301" s="88"/>
    </row>
    <row r="302" spans="81:109" x14ac:dyDescent="0.25">
      <c r="CC302" s="114">
        <f t="shared" si="244"/>
        <v>4.1366253329685687</v>
      </c>
      <c r="CD302" s="114">
        <f t="shared" si="240"/>
        <v>0</v>
      </c>
      <c r="CE302" s="114">
        <f t="shared" si="241"/>
        <v>0</v>
      </c>
      <c r="CF302" s="114">
        <f t="shared" si="242"/>
        <v>0</v>
      </c>
      <c r="CH302" s="114">
        <v>37</v>
      </c>
      <c r="CI302" s="113">
        <v>9</v>
      </c>
      <c r="CJ302" s="113">
        <f t="shared" si="245"/>
        <v>10</v>
      </c>
      <c r="CK302" s="113">
        <f t="shared" si="245"/>
        <v>11</v>
      </c>
      <c r="CL302" s="113">
        <f t="shared" si="245"/>
        <v>12</v>
      </c>
      <c r="CY302" s="88"/>
      <c r="CZ302" s="88"/>
      <c r="DA302" s="88"/>
      <c r="DB302" s="88"/>
      <c r="DC302" s="88"/>
      <c r="DD302" s="88"/>
      <c r="DE302" s="88"/>
    </row>
    <row r="303" spans="81:109" x14ac:dyDescent="0.25">
      <c r="CC303" s="114">
        <f t="shared" si="244"/>
        <v>4.1366253329685687</v>
      </c>
      <c r="CD303" s="114">
        <f t="shared" si="240"/>
        <v>0</v>
      </c>
      <c r="CE303" s="114">
        <f t="shared" si="241"/>
        <v>0</v>
      </c>
      <c r="CF303" s="114">
        <f t="shared" si="242"/>
        <v>0</v>
      </c>
      <c r="CH303" s="114">
        <v>37</v>
      </c>
      <c r="CI303" s="113">
        <v>13</v>
      </c>
      <c r="CJ303" s="113">
        <f t="shared" si="245"/>
        <v>14</v>
      </c>
      <c r="CK303" s="113">
        <f t="shared" si="245"/>
        <v>15</v>
      </c>
      <c r="CL303" s="113">
        <f t="shared" si="245"/>
        <v>16</v>
      </c>
      <c r="CY303" s="88"/>
      <c r="CZ303" s="88"/>
      <c r="DA303" s="88"/>
      <c r="DB303" s="88"/>
      <c r="DC303" s="88"/>
      <c r="DD303" s="88"/>
      <c r="DE303" s="88"/>
    </row>
    <row r="304" spans="81:109" x14ac:dyDescent="0.25">
      <c r="CC304" s="114">
        <f t="shared" si="244"/>
        <v>0</v>
      </c>
      <c r="CD304" s="114">
        <f t="shared" si="240"/>
        <v>0</v>
      </c>
      <c r="CE304" s="114">
        <f t="shared" si="241"/>
        <v>0</v>
      </c>
      <c r="CF304" s="114">
        <f t="shared" si="242"/>
        <v>0</v>
      </c>
      <c r="CH304" s="114">
        <v>37</v>
      </c>
      <c r="CI304" s="113">
        <v>17</v>
      </c>
      <c r="CJ304" s="113">
        <f t="shared" si="245"/>
        <v>18</v>
      </c>
      <c r="CK304" s="113">
        <f t="shared" si="245"/>
        <v>19</v>
      </c>
      <c r="CL304" s="113">
        <f t="shared" si="245"/>
        <v>20</v>
      </c>
      <c r="CY304" s="88"/>
      <c r="CZ304" s="88"/>
      <c r="DA304" s="88"/>
      <c r="DB304" s="88"/>
      <c r="DC304" s="88"/>
      <c r="DD304" s="88"/>
      <c r="DE304" s="88"/>
    </row>
    <row r="305" spans="81:109" x14ac:dyDescent="0.25">
      <c r="CC305" s="114">
        <f t="shared" si="244"/>
        <v>0</v>
      </c>
      <c r="CD305" s="114">
        <f t="shared" si="240"/>
        <v>4.1366253329685687</v>
      </c>
      <c r="CE305" s="114">
        <f t="shared" si="241"/>
        <v>0</v>
      </c>
      <c r="CF305" s="114">
        <f t="shared" si="242"/>
        <v>0</v>
      </c>
      <c r="CH305" s="114">
        <v>37</v>
      </c>
      <c r="CI305" s="113">
        <v>21</v>
      </c>
      <c r="CJ305" s="113">
        <f t="shared" si="245"/>
        <v>22</v>
      </c>
      <c r="CK305" s="113">
        <f t="shared" si="245"/>
        <v>23</v>
      </c>
      <c r="CL305" s="113">
        <f t="shared" si="245"/>
        <v>24</v>
      </c>
      <c r="CY305" s="88"/>
      <c r="CZ305" s="88"/>
      <c r="DA305" s="88"/>
      <c r="DB305" s="88"/>
      <c r="DC305" s="88"/>
      <c r="DD305" s="88"/>
      <c r="DE305" s="88"/>
    </row>
    <row r="306" spans="81:109" x14ac:dyDescent="0.25">
      <c r="CC306" s="114">
        <f t="shared" si="244"/>
        <v>0</v>
      </c>
      <c r="CD306" s="114">
        <f t="shared" si="240"/>
        <v>4.1366253329685687</v>
      </c>
      <c r="CE306" s="114">
        <f t="shared" si="241"/>
        <v>0</v>
      </c>
      <c r="CF306" s="114">
        <f t="shared" si="242"/>
        <v>0</v>
      </c>
      <c r="CH306" s="114">
        <v>37</v>
      </c>
      <c r="CI306" s="113">
        <v>25</v>
      </c>
      <c r="CJ306" s="113">
        <f t="shared" ref="CJ306:CL321" si="246">CI306+1</f>
        <v>26</v>
      </c>
      <c r="CK306" s="113">
        <f t="shared" si="246"/>
        <v>27</v>
      </c>
      <c r="CL306" s="113">
        <f t="shared" si="246"/>
        <v>28</v>
      </c>
      <c r="CY306" s="88"/>
      <c r="CZ306" s="88"/>
      <c r="DA306" s="88"/>
      <c r="DB306" s="88"/>
      <c r="DC306" s="88"/>
      <c r="DD306" s="88"/>
      <c r="DE306" s="88"/>
    </row>
    <row r="307" spans="81:109" x14ac:dyDescent="0.25">
      <c r="CC307" s="114">
        <f t="shared" si="244"/>
        <v>0</v>
      </c>
      <c r="CD307" s="114">
        <f t="shared" si="240"/>
        <v>4.1366253329685687</v>
      </c>
      <c r="CE307" s="114">
        <f t="shared" si="241"/>
        <v>0</v>
      </c>
      <c r="CF307" s="114">
        <f t="shared" si="242"/>
        <v>0</v>
      </c>
      <c r="CH307" s="114">
        <v>37</v>
      </c>
      <c r="CI307" s="113">
        <v>29</v>
      </c>
      <c r="CJ307" s="113">
        <f t="shared" si="246"/>
        <v>30</v>
      </c>
      <c r="CK307" s="113">
        <f t="shared" si="246"/>
        <v>31</v>
      </c>
      <c r="CL307" s="113">
        <f t="shared" si="246"/>
        <v>32</v>
      </c>
      <c r="CY307" s="88"/>
      <c r="CZ307" s="88"/>
      <c r="DA307" s="88"/>
      <c r="DB307" s="88"/>
      <c r="DC307" s="88"/>
      <c r="DD307" s="88"/>
      <c r="DE307" s="88"/>
    </row>
    <row r="308" spans="81:109" x14ac:dyDescent="0.25">
      <c r="CC308" s="114">
        <f t="shared" si="244"/>
        <v>4.1366253329685687</v>
      </c>
      <c r="CD308" s="114">
        <f t="shared" si="240"/>
        <v>0</v>
      </c>
      <c r="CE308" s="114">
        <f t="shared" si="241"/>
        <v>0</v>
      </c>
      <c r="CF308" s="114">
        <f t="shared" si="242"/>
        <v>0</v>
      </c>
      <c r="CH308" s="114">
        <v>38</v>
      </c>
      <c r="CI308" s="113">
        <v>1</v>
      </c>
      <c r="CJ308" s="113">
        <f t="shared" si="246"/>
        <v>2</v>
      </c>
      <c r="CK308" s="113">
        <f t="shared" si="246"/>
        <v>3</v>
      </c>
      <c r="CL308" s="113">
        <f t="shared" si="246"/>
        <v>4</v>
      </c>
      <c r="CY308" s="88"/>
      <c r="CZ308" s="88"/>
      <c r="DA308" s="88"/>
      <c r="DB308" s="88"/>
      <c r="DC308" s="88"/>
      <c r="DD308" s="88"/>
      <c r="DE308" s="88"/>
    </row>
    <row r="309" spans="81:109" x14ac:dyDescent="0.25">
      <c r="CC309" s="114">
        <f t="shared" si="244"/>
        <v>4.1366253329685687</v>
      </c>
      <c r="CD309" s="114">
        <f t="shared" si="240"/>
        <v>0</v>
      </c>
      <c r="CE309" s="114">
        <f t="shared" si="241"/>
        <v>0</v>
      </c>
      <c r="CF309" s="114">
        <f t="shared" si="242"/>
        <v>0</v>
      </c>
      <c r="CH309" s="114">
        <v>38</v>
      </c>
      <c r="CI309" s="113">
        <v>5</v>
      </c>
      <c r="CJ309" s="113">
        <f t="shared" si="246"/>
        <v>6</v>
      </c>
      <c r="CK309" s="113">
        <f t="shared" si="246"/>
        <v>7</v>
      </c>
      <c r="CL309" s="113">
        <f t="shared" si="246"/>
        <v>8</v>
      </c>
      <c r="CY309" s="88"/>
      <c r="CZ309" s="88"/>
      <c r="DA309" s="88"/>
      <c r="DB309" s="88"/>
      <c r="DC309" s="88"/>
      <c r="DD309" s="88"/>
      <c r="DE309" s="88"/>
    </row>
    <row r="310" spans="81:109" x14ac:dyDescent="0.25">
      <c r="CC310" s="114">
        <f t="shared" si="244"/>
        <v>4.1366253329685687</v>
      </c>
      <c r="CD310" s="114">
        <f t="shared" si="240"/>
        <v>0</v>
      </c>
      <c r="CE310" s="114">
        <f t="shared" si="241"/>
        <v>0</v>
      </c>
      <c r="CF310" s="114">
        <f t="shared" si="242"/>
        <v>0</v>
      </c>
      <c r="CH310" s="114">
        <v>38</v>
      </c>
      <c r="CI310" s="113">
        <v>9</v>
      </c>
      <c r="CJ310" s="113">
        <f t="shared" si="246"/>
        <v>10</v>
      </c>
      <c r="CK310" s="113">
        <f t="shared" si="246"/>
        <v>11</v>
      </c>
      <c r="CL310" s="113">
        <f t="shared" si="246"/>
        <v>12</v>
      </c>
      <c r="CY310" s="88"/>
      <c r="CZ310" s="88"/>
      <c r="DA310" s="88"/>
      <c r="DB310" s="88"/>
      <c r="DC310" s="88"/>
      <c r="DD310" s="88"/>
      <c r="DE310" s="88"/>
    </row>
    <row r="311" spans="81:109" x14ac:dyDescent="0.25">
      <c r="CC311" s="114">
        <f t="shared" si="244"/>
        <v>4.1366253329685687</v>
      </c>
      <c r="CD311" s="114">
        <f t="shared" si="240"/>
        <v>0</v>
      </c>
      <c r="CE311" s="114">
        <f t="shared" si="241"/>
        <v>0</v>
      </c>
      <c r="CF311" s="114">
        <f t="shared" si="242"/>
        <v>0</v>
      </c>
      <c r="CH311" s="114">
        <v>38</v>
      </c>
      <c r="CI311" s="113">
        <v>13</v>
      </c>
      <c r="CJ311" s="113">
        <f t="shared" si="246"/>
        <v>14</v>
      </c>
      <c r="CK311" s="113">
        <f t="shared" si="246"/>
        <v>15</v>
      </c>
      <c r="CL311" s="113">
        <f t="shared" si="246"/>
        <v>16</v>
      </c>
      <c r="CY311" s="88"/>
      <c r="CZ311" s="88"/>
      <c r="DA311" s="88"/>
      <c r="DB311" s="88"/>
      <c r="DC311" s="88"/>
      <c r="DD311" s="88"/>
      <c r="DE311" s="88"/>
    </row>
    <row r="312" spans="81:109" x14ac:dyDescent="0.25">
      <c r="CC312" s="114">
        <f t="shared" si="244"/>
        <v>0</v>
      </c>
      <c r="CD312" s="114">
        <f t="shared" si="240"/>
        <v>0</v>
      </c>
      <c r="CE312" s="114">
        <f t="shared" si="241"/>
        <v>0</v>
      </c>
      <c r="CF312" s="114">
        <f t="shared" si="242"/>
        <v>0</v>
      </c>
      <c r="CH312" s="114">
        <v>38</v>
      </c>
      <c r="CI312" s="113">
        <v>17</v>
      </c>
      <c r="CJ312" s="113">
        <f t="shared" si="246"/>
        <v>18</v>
      </c>
      <c r="CK312" s="113">
        <f t="shared" si="246"/>
        <v>19</v>
      </c>
      <c r="CL312" s="113">
        <f t="shared" si="246"/>
        <v>20</v>
      </c>
      <c r="CY312" s="88"/>
      <c r="CZ312" s="88"/>
      <c r="DA312" s="88"/>
      <c r="DB312" s="88"/>
      <c r="DC312" s="88"/>
      <c r="DD312" s="88"/>
      <c r="DE312" s="88"/>
    </row>
    <row r="313" spans="81:109" x14ac:dyDescent="0.25">
      <c r="CC313" s="114">
        <f t="shared" si="244"/>
        <v>0</v>
      </c>
      <c r="CD313" s="114">
        <f t="shared" si="240"/>
        <v>4.1366253329685687</v>
      </c>
      <c r="CE313" s="114">
        <f t="shared" si="241"/>
        <v>0</v>
      </c>
      <c r="CF313" s="114">
        <f t="shared" si="242"/>
        <v>0</v>
      </c>
      <c r="CH313" s="114">
        <v>38</v>
      </c>
      <c r="CI313" s="113">
        <v>21</v>
      </c>
      <c r="CJ313" s="113">
        <f t="shared" si="246"/>
        <v>22</v>
      </c>
      <c r="CK313" s="113">
        <f t="shared" si="246"/>
        <v>23</v>
      </c>
      <c r="CL313" s="113">
        <f t="shared" si="246"/>
        <v>24</v>
      </c>
      <c r="CY313" s="88"/>
      <c r="CZ313" s="88"/>
      <c r="DA313" s="88"/>
      <c r="DB313" s="88"/>
      <c r="DC313" s="88"/>
      <c r="DD313" s="88"/>
      <c r="DE313" s="88"/>
    </row>
    <row r="314" spans="81:109" x14ac:dyDescent="0.25">
      <c r="CC314" s="114">
        <f t="shared" si="244"/>
        <v>0</v>
      </c>
      <c r="CD314" s="114">
        <f t="shared" si="240"/>
        <v>4.1366253329685687</v>
      </c>
      <c r="CE314" s="114">
        <f t="shared" si="241"/>
        <v>0</v>
      </c>
      <c r="CF314" s="114">
        <f t="shared" si="242"/>
        <v>0</v>
      </c>
      <c r="CH314" s="114">
        <v>38</v>
      </c>
      <c r="CI314" s="113">
        <v>25</v>
      </c>
      <c r="CJ314" s="113">
        <f t="shared" si="246"/>
        <v>26</v>
      </c>
      <c r="CK314" s="113">
        <f t="shared" si="246"/>
        <v>27</v>
      </c>
      <c r="CL314" s="113">
        <f t="shared" si="246"/>
        <v>28</v>
      </c>
      <c r="CY314" s="88"/>
      <c r="CZ314" s="88"/>
      <c r="DA314" s="88"/>
      <c r="DB314" s="88"/>
      <c r="DC314" s="88"/>
      <c r="DD314" s="88"/>
      <c r="DE314" s="88"/>
    </row>
    <row r="315" spans="81:109" x14ac:dyDescent="0.25">
      <c r="CC315" s="114">
        <f t="shared" si="244"/>
        <v>0</v>
      </c>
      <c r="CD315" s="114">
        <f t="shared" ref="CD315:CD378" si="247">INDEX($AT$11:$BZ$120,$CH315,CI315)</f>
        <v>4.1366253329685687</v>
      </c>
      <c r="CE315" s="114">
        <f t="shared" ref="CE315:CE378" si="248">INDEX($AT$11:$BZ$120,$CH315,CJ315)</f>
        <v>0</v>
      </c>
      <c r="CF315" s="114">
        <f t="shared" ref="CF315:CF378" si="249">INDEX($AT$11:$BZ$120,$CH315,CK315)</f>
        <v>0</v>
      </c>
      <c r="CH315" s="114">
        <v>38</v>
      </c>
      <c r="CI315" s="113">
        <v>29</v>
      </c>
      <c r="CJ315" s="113">
        <f t="shared" si="246"/>
        <v>30</v>
      </c>
      <c r="CK315" s="113">
        <f t="shared" si="246"/>
        <v>31</v>
      </c>
      <c r="CL315" s="113">
        <f t="shared" si="246"/>
        <v>32</v>
      </c>
      <c r="CY315" s="88"/>
      <c r="CZ315" s="88"/>
      <c r="DA315" s="88"/>
      <c r="DB315" s="88"/>
      <c r="DC315" s="88"/>
      <c r="DD315" s="88"/>
      <c r="DE315" s="88"/>
    </row>
    <row r="316" spans="81:109" x14ac:dyDescent="0.25">
      <c r="CC316" s="114">
        <f t="shared" si="244"/>
        <v>4.1366253329685687</v>
      </c>
      <c r="CD316" s="114">
        <f t="shared" si="247"/>
        <v>0</v>
      </c>
      <c r="CE316" s="114">
        <f t="shared" si="248"/>
        <v>0</v>
      </c>
      <c r="CF316" s="114">
        <f t="shared" si="249"/>
        <v>0</v>
      </c>
      <c r="CH316" s="114">
        <v>39</v>
      </c>
      <c r="CI316" s="113">
        <v>1</v>
      </c>
      <c r="CJ316" s="113">
        <f t="shared" si="246"/>
        <v>2</v>
      </c>
      <c r="CK316" s="113">
        <f t="shared" si="246"/>
        <v>3</v>
      </c>
      <c r="CL316" s="113">
        <f t="shared" si="246"/>
        <v>4</v>
      </c>
      <c r="CY316" s="88"/>
      <c r="CZ316" s="88"/>
      <c r="DA316" s="88"/>
      <c r="DB316" s="88"/>
      <c r="DC316" s="88"/>
      <c r="DD316" s="88"/>
      <c r="DE316" s="88"/>
    </row>
    <row r="317" spans="81:109" x14ac:dyDescent="0.25">
      <c r="CC317" s="114">
        <f t="shared" si="244"/>
        <v>4.1366253329685687</v>
      </c>
      <c r="CD317" s="114">
        <f t="shared" si="247"/>
        <v>0</v>
      </c>
      <c r="CE317" s="114">
        <f t="shared" si="248"/>
        <v>0</v>
      </c>
      <c r="CF317" s="114">
        <f t="shared" si="249"/>
        <v>0</v>
      </c>
      <c r="CH317" s="114">
        <v>39</v>
      </c>
      <c r="CI317" s="113">
        <v>5</v>
      </c>
      <c r="CJ317" s="113">
        <f t="shared" si="246"/>
        <v>6</v>
      </c>
      <c r="CK317" s="113">
        <f t="shared" si="246"/>
        <v>7</v>
      </c>
      <c r="CL317" s="113">
        <f t="shared" si="246"/>
        <v>8</v>
      </c>
      <c r="CY317" s="88"/>
      <c r="CZ317" s="88"/>
      <c r="DA317" s="88"/>
      <c r="DB317" s="88"/>
      <c r="DC317" s="88"/>
      <c r="DD317" s="88"/>
      <c r="DE317" s="88"/>
    </row>
    <row r="318" spans="81:109" x14ac:dyDescent="0.25">
      <c r="CC318" s="114">
        <f t="shared" si="244"/>
        <v>4.1366253329685687</v>
      </c>
      <c r="CD318" s="114">
        <f t="shared" si="247"/>
        <v>0</v>
      </c>
      <c r="CE318" s="114">
        <f t="shared" si="248"/>
        <v>0</v>
      </c>
      <c r="CF318" s="114">
        <f t="shared" si="249"/>
        <v>0</v>
      </c>
      <c r="CH318" s="114">
        <v>39</v>
      </c>
      <c r="CI318" s="113">
        <v>9</v>
      </c>
      <c r="CJ318" s="113">
        <f t="shared" si="246"/>
        <v>10</v>
      </c>
      <c r="CK318" s="113">
        <f t="shared" si="246"/>
        <v>11</v>
      </c>
      <c r="CL318" s="113">
        <f t="shared" si="246"/>
        <v>12</v>
      </c>
      <c r="CY318" s="88"/>
      <c r="CZ318" s="88"/>
      <c r="DA318" s="88"/>
      <c r="DB318" s="88"/>
      <c r="DC318" s="88"/>
      <c r="DD318" s="88"/>
      <c r="DE318" s="88"/>
    </row>
    <row r="319" spans="81:109" x14ac:dyDescent="0.25">
      <c r="CC319" s="114">
        <f t="shared" si="244"/>
        <v>4.1366253329685687</v>
      </c>
      <c r="CD319" s="114">
        <f t="shared" si="247"/>
        <v>0</v>
      </c>
      <c r="CE319" s="114">
        <f t="shared" si="248"/>
        <v>0</v>
      </c>
      <c r="CF319" s="114">
        <f t="shared" si="249"/>
        <v>0</v>
      </c>
      <c r="CH319" s="114">
        <v>39</v>
      </c>
      <c r="CI319" s="113">
        <v>13</v>
      </c>
      <c r="CJ319" s="113">
        <f t="shared" si="246"/>
        <v>14</v>
      </c>
      <c r="CK319" s="113">
        <f t="shared" si="246"/>
        <v>15</v>
      </c>
      <c r="CL319" s="113">
        <f t="shared" si="246"/>
        <v>16</v>
      </c>
      <c r="CY319" s="88"/>
      <c r="CZ319" s="88"/>
      <c r="DA319" s="88"/>
      <c r="DB319" s="88"/>
      <c r="DC319" s="88"/>
      <c r="DD319" s="88"/>
      <c r="DE319" s="88"/>
    </row>
    <row r="320" spans="81:109" x14ac:dyDescent="0.25">
      <c r="CC320" s="114">
        <f t="shared" si="244"/>
        <v>0</v>
      </c>
      <c r="CD320" s="114">
        <f t="shared" si="247"/>
        <v>0</v>
      </c>
      <c r="CE320" s="114">
        <f t="shared" si="248"/>
        <v>0</v>
      </c>
      <c r="CF320" s="114">
        <f t="shared" si="249"/>
        <v>0</v>
      </c>
      <c r="CH320" s="114">
        <v>39</v>
      </c>
      <c r="CI320" s="113">
        <v>17</v>
      </c>
      <c r="CJ320" s="113">
        <f t="shared" si="246"/>
        <v>18</v>
      </c>
      <c r="CK320" s="113">
        <f t="shared" si="246"/>
        <v>19</v>
      </c>
      <c r="CL320" s="113">
        <f t="shared" si="246"/>
        <v>20</v>
      </c>
      <c r="CY320" s="88"/>
      <c r="CZ320" s="88"/>
      <c r="DA320" s="88"/>
      <c r="DB320" s="88"/>
      <c r="DC320" s="88"/>
      <c r="DD320" s="88"/>
      <c r="DE320" s="88"/>
    </row>
    <row r="321" spans="81:109" x14ac:dyDescent="0.25">
      <c r="CC321" s="114">
        <f t="shared" si="244"/>
        <v>0</v>
      </c>
      <c r="CD321" s="114">
        <f t="shared" si="247"/>
        <v>4.1366253329685687</v>
      </c>
      <c r="CE321" s="114">
        <f t="shared" si="248"/>
        <v>0</v>
      </c>
      <c r="CF321" s="114">
        <f t="shared" si="249"/>
        <v>0</v>
      </c>
      <c r="CH321" s="114">
        <v>39</v>
      </c>
      <c r="CI321" s="113">
        <v>21</v>
      </c>
      <c r="CJ321" s="113">
        <f t="shared" si="246"/>
        <v>22</v>
      </c>
      <c r="CK321" s="113">
        <f t="shared" si="246"/>
        <v>23</v>
      </c>
      <c r="CL321" s="113">
        <f t="shared" si="246"/>
        <v>24</v>
      </c>
      <c r="CY321" s="88"/>
      <c r="CZ321" s="88"/>
      <c r="DA321" s="88"/>
      <c r="DB321" s="88"/>
      <c r="DC321" s="88"/>
      <c r="DD321" s="88"/>
      <c r="DE321" s="88"/>
    </row>
    <row r="322" spans="81:109" x14ac:dyDescent="0.25">
      <c r="CC322" s="114">
        <f t="shared" si="244"/>
        <v>0</v>
      </c>
      <c r="CD322" s="114">
        <f t="shared" si="247"/>
        <v>4.1366253329685687</v>
      </c>
      <c r="CE322" s="114">
        <f t="shared" si="248"/>
        <v>0</v>
      </c>
      <c r="CF322" s="114">
        <f t="shared" si="249"/>
        <v>0</v>
      </c>
      <c r="CH322" s="114">
        <v>39</v>
      </c>
      <c r="CI322" s="113">
        <v>25</v>
      </c>
      <c r="CJ322" s="113">
        <f t="shared" ref="CJ322:CL385" si="250">CI322+1</f>
        <v>26</v>
      </c>
      <c r="CK322" s="113">
        <f t="shared" si="250"/>
        <v>27</v>
      </c>
      <c r="CL322" s="113">
        <f t="shared" si="250"/>
        <v>28</v>
      </c>
      <c r="CY322" s="88"/>
      <c r="CZ322" s="88"/>
      <c r="DA322" s="88"/>
      <c r="DB322" s="88"/>
      <c r="DC322" s="88"/>
      <c r="DD322" s="88"/>
      <c r="DE322" s="88"/>
    </row>
    <row r="323" spans="81:109" x14ac:dyDescent="0.25">
      <c r="CC323" s="114">
        <f t="shared" si="244"/>
        <v>0</v>
      </c>
      <c r="CD323" s="114">
        <f t="shared" si="247"/>
        <v>4.1366253329685687</v>
      </c>
      <c r="CE323" s="114">
        <f t="shared" si="248"/>
        <v>0</v>
      </c>
      <c r="CF323" s="114">
        <f t="shared" si="249"/>
        <v>0</v>
      </c>
      <c r="CH323" s="114">
        <v>39</v>
      </c>
      <c r="CI323" s="113">
        <v>29</v>
      </c>
      <c r="CJ323" s="113">
        <f t="shared" si="250"/>
        <v>30</v>
      </c>
      <c r="CK323" s="113">
        <f t="shared" si="250"/>
        <v>31</v>
      </c>
      <c r="CL323" s="113">
        <f t="shared" si="250"/>
        <v>32</v>
      </c>
      <c r="CY323" s="88"/>
      <c r="CZ323" s="88"/>
      <c r="DA323" s="88"/>
      <c r="DB323" s="88"/>
      <c r="DC323" s="88"/>
      <c r="DD323" s="88"/>
      <c r="DE323" s="88"/>
    </row>
    <row r="324" spans="81:109" x14ac:dyDescent="0.25">
      <c r="CC324" s="114">
        <f t="shared" si="244"/>
        <v>4.1366253329685687</v>
      </c>
      <c r="CD324" s="114">
        <f t="shared" si="247"/>
        <v>0</v>
      </c>
      <c r="CE324" s="114">
        <f t="shared" si="248"/>
        <v>0</v>
      </c>
      <c r="CF324" s="114">
        <f t="shared" si="249"/>
        <v>0</v>
      </c>
      <c r="CH324" s="114">
        <v>40</v>
      </c>
      <c r="CI324" s="113">
        <v>1</v>
      </c>
      <c r="CJ324" s="113">
        <f t="shared" si="250"/>
        <v>2</v>
      </c>
      <c r="CK324" s="113">
        <f t="shared" si="250"/>
        <v>3</v>
      </c>
      <c r="CL324" s="113">
        <f t="shared" si="250"/>
        <v>4</v>
      </c>
      <c r="CY324" s="88"/>
      <c r="CZ324" s="88"/>
      <c r="DA324" s="88"/>
      <c r="DB324" s="88"/>
      <c r="DC324" s="88"/>
      <c r="DD324" s="88"/>
      <c r="DE324" s="88"/>
    </row>
    <row r="325" spans="81:109" x14ac:dyDescent="0.25">
      <c r="CC325" s="114">
        <f t="shared" si="244"/>
        <v>4.1366253329685687</v>
      </c>
      <c r="CD325" s="114">
        <f t="shared" si="247"/>
        <v>0</v>
      </c>
      <c r="CE325" s="114">
        <f t="shared" si="248"/>
        <v>0</v>
      </c>
      <c r="CF325" s="114">
        <f t="shared" si="249"/>
        <v>0</v>
      </c>
      <c r="CH325" s="114">
        <v>40</v>
      </c>
      <c r="CI325" s="113">
        <v>5</v>
      </c>
      <c r="CJ325" s="113">
        <f t="shared" si="250"/>
        <v>6</v>
      </c>
      <c r="CK325" s="113">
        <f t="shared" si="250"/>
        <v>7</v>
      </c>
      <c r="CL325" s="113">
        <f t="shared" si="250"/>
        <v>8</v>
      </c>
      <c r="CY325" s="88"/>
      <c r="CZ325" s="88"/>
      <c r="DA325" s="88"/>
      <c r="DB325" s="88"/>
      <c r="DC325" s="88"/>
      <c r="DD325" s="88"/>
      <c r="DE325" s="88"/>
    </row>
    <row r="326" spans="81:109" x14ac:dyDescent="0.25">
      <c r="CC326" s="114">
        <f t="shared" si="244"/>
        <v>4.1366253329685687</v>
      </c>
      <c r="CD326" s="114">
        <f t="shared" si="247"/>
        <v>0</v>
      </c>
      <c r="CE326" s="114">
        <f t="shared" si="248"/>
        <v>0</v>
      </c>
      <c r="CF326" s="114">
        <f t="shared" si="249"/>
        <v>0</v>
      </c>
      <c r="CH326" s="114">
        <v>40</v>
      </c>
      <c r="CI326" s="113">
        <v>9</v>
      </c>
      <c r="CJ326" s="113">
        <f t="shared" si="250"/>
        <v>10</v>
      </c>
      <c r="CK326" s="113">
        <f t="shared" si="250"/>
        <v>11</v>
      </c>
      <c r="CL326" s="113">
        <f t="shared" si="250"/>
        <v>12</v>
      </c>
      <c r="CY326" s="88"/>
      <c r="CZ326" s="88"/>
      <c r="DA326" s="88"/>
      <c r="DB326" s="88"/>
      <c r="DC326" s="88"/>
      <c r="DD326" s="88"/>
      <c r="DE326" s="88"/>
    </row>
    <row r="327" spans="81:109" x14ac:dyDescent="0.25">
      <c r="CC327" s="114">
        <f t="shared" si="244"/>
        <v>4.1366253329685687</v>
      </c>
      <c r="CD327" s="114">
        <f t="shared" si="247"/>
        <v>0</v>
      </c>
      <c r="CE327" s="114">
        <f t="shared" si="248"/>
        <v>0</v>
      </c>
      <c r="CF327" s="114">
        <f t="shared" si="249"/>
        <v>0</v>
      </c>
      <c r="CH327" s="114">
        <v>40</v>
      </c>
      <c r="CI327" s="113">
        <v>13</v>
      </c>
      <c r="CJ327" s="113">
        <f t="shared" si="250"/>
        <v>14</v>
      </c>
      <c r="CK327" s="113">
        <f t="shared" si="250"/>
        <v>15</v>
      </c>
      <c r="CL327" s="113">
        <f t="shared" si="250"/>
        <v>16</v>
      </c>
      <c r="CY327" s="88"/>
      <c r="CZ327" s="88"/>
      <c r="DA327" s="88"/>
      <c r="DB327" s="88"/>
      <c r="DC327" s="88"/>
      <c r="DD327" s="88"/>
      <c r="DE327" s="88"/>
    </row>
    <row r="328" spans="81:109" x14ac:dyDescent="0.25">
      <c r="CC328" s="114">
        <f t="shared" si="244"/>
        <v>0</v>
      </c>
      <c r="CD328" s="114">
        <f t="shared" si="247"/>
        <v>0</v>
      </c>
      <c r="CE328" s="114">
        <f t="shared" si="248"/>
        <v>0</v>
      </c>
      <c r="CF328" s="114">
        <f t="shared" si="249"/>
        <v>0</v>
      </c>
      <c r="CH328" s="114">
        <v>40</v>
      </c>
      <c r="CI328" s="113">
        <v>17</v>
      </c>
      <c r="CJ328" s="113">
        <f t="shared" si="250"/>
        <v>18</v>
      </c>
      <c r="CK328" s="113">
        <f t="shared" si="250"/>
        <v>19</v>
      </c>
      <c r="CL328" s="113">
        <f t="shared" si="250"/>
        <v>20</v>
      </c>
      <c r="CY328" s="88"/>
      <c r="CZ328" s="88"/>
      <c r="DA328" s="88"/>
      <c r="DB328" s="88"/>
      <c r="DC328" s="88"/>
      <c r="DD328" s="88"/>
      <c r="DE328" s="88"/>
    </row>
    <row r="329" spans="81:109" x14ac:dyDescent="0.25">
      <c r="CC329" s="114">
        <f t="shared" si="244"/>
        <v>0</v>
      </c>
      <c r="CD329" s="114">
        <f t="shared" si="247"/>
        <v>4.1366253329685687</v>
      </c>
      <c r="CE329" s="114">
        <f t="shared" si="248"/>
        <v>0</v>
      </c>
      <c r="CF329" s="114">
        <f t="shared" si="249"/>
        <v>0</v>
      </c>
      <c r="CH329" s="114">
        <v>40</v>
      </c>
      <c r="CI329" s="113">
        <v>21</v>
      </c>
      <c r="CJ329" s="113">
        <f t="shared" si="250"/>
        <v>22</v>
      </c>
      <c r="CK329" s="113">
        <f t="shared" si="250"/>
        <v>23</v>
      </c>
      <c r="CL329" s="113">
        <f t="shared" si="250"/>
        <v>24</v>
      </c>
      <c r="CY329" s="88"/>
      <c r="CZ329" s="88"/>
      <c r="DA329" s="88"/>
      <c r="DB329" s="88"/>
      <c r="DC329" s="88"/>
      <c r="DD329" s="88"/>
      <c r="DE329" s="88"/>
    </row>
    <row r="330" spans="81:109" x14ac:dyDescent="0.25">
      <c r="CC330" s="114">
        <f t="shared" si="244"/>
        <v>0</v>
      </c>
      <c r="CD330" s="114">
        <f t="shared" si="247"/>
        <v>4.1366253329685687</v>
      </c>
      <c r="CE330" s="114">
        <f t="shared" si="248"/>
        <v>0</v>
      </c>
      <c r="CF330" s="114">
        <f t="shared" si="249"/>
        <v>0</v>
      </c>
      <c r="CH330" s="114">
        <v>40</v>
      </c>
      <c r="CI330" s="113">
        <v>25</v>
      </c>
      <c r="CJ330" s="113">
        <f t="shared" si="250"/>
        <v>26</v>
      </c>
      <c r="CK330" s="113">
        <f t="shared" si="250"/>
        <v>27</v>
      </c>
      <c r="CL330" s="113">
        <f t="shared" si="250"/>
        <v>28</v>
      </c>
      <c r="CY330" s="88"/>
      <c r="CZ330" s="88"/>
      <c r="DA330" s="88"/>
      <c r="DB330" s="88"/>
      <c r="DC330" s="88"/>
      <c r="DD330" s="88"/>
      <c r="DE330" s="88"/>
    </row>
    <row r="331" spans="81:109" x14ac:dyDescent="0.25">
      <c r="CC331" s="114">
        <f t="shared" si="244"/>
        <v>0</v>
      </c>
      <c r="CD331" s="114">
        <f t="shared" si="247"/>
        <v>4.1366253329685687</v>
      </c>
      <c r="CE331" s="114">
        <f t="shared" si="248"/>
        <v>0</v>
      </c>
      <c r="CF331" s="114">
        <f t="shared" si="249"/>
        <v>0</v>
      </c>
      <c r="CH331" s="114">
        <v>40</v>
      </c>
      <c r="CI331" s="113">
        <v>29</v>
      </c>
      <c r="CJ331" s="113">
        <f t="shared" si="250"/>
        <v>30</v>
      </c>
      <c r="CK331" s="113">
        <f t="shared" si="250"/>
        <v>31</v>
      </c>
      <c r="CL331" s="113">
        <f t="shared" si="250"/>
        <v>32</v>
      </c>
      <c r="CY331" s="88"/>
      <c r="CZ331" s="88"/>
      <c r="DA331" s="88"/>
      <c r="DB331" s="88"/>
      <c r="DC331" s="88"/>
      <c r="DD331" s="88"/>
      <c r="DE331" s="88"/>
    </row>
    <row r="332" spans="81:109" x14ac:dyDescent="0.25">
      <c r="CC332" s="114">
        <f t="shared" si="244"/>
        <v>4.1366253329685687</v>
      </c>
      <c r="CD332" s="114">
        <f t="shared" si="247"/>
        <v>0</v>
      </c>
      <c r="CE332" s="114">
        <f t="shared" si="248"/>
        <v>0</v>
      </c>
      <c r="CF332" s="114">
        <f t="shared" si="249"/>
        <v>0</v>
      </c>
      <c r="CH332" s="114">
        <v>41</v>
      </c>
      <c r="CI332" s="113">
        <v>1</v>
      </c>
      <c r="CJ332" s="113">
        <f t="shared" si="250"/>
        <v>2</v>
      </c>
      <c r="CK332" s="113">
        <f t="shared" si="250"/>
        <v>3</v>
      </c>
      <c r="CL332" s="113">
        <f t="shared" si="250"/>
        <v>4</v>
      </c>
      <c r="CY332" s="88"/>
      <c r="CZ332" s="88"/>
      <c r="DA332" s="88"/>
      <c r="DB332" s="88"/>
      <c r="DC332" s="88"/>
      <c r="DD332" s="88"/>
      <c r="DE332" s="88"/>
    </row>
    <row r="333" spans="81:109" x14ac:dyDescent="0.25">
      <c r="CC333" s="114">
        <f t="shared" ref="CC333:CC396" si="251">INDEX($AT$11:$BZ$120,$CH333,CL333)</f>
        <v>4.1366253329685687</v>
      </c>
      <c r="CD333" s="114">
        <f t="shared" si="247"/>
        <v>0</v>
      </c>
      <c r="CE333" s="114">
        <f t="shared" si="248"/>
        <v>0</v>
      </c>
      <c r="CF333" s="114">
        <f t="shared" si="249"/>
        <v>0</v>
      </c>
      <c r="CH333" s="114">
        <v>41</v>
      </c>
      <c r="CI333" s="113">
        <v>5</v>
      </c>
      <c r="CJ333" s="113">
        <f t="shared" si="250"/>
        <v>6</v>
      </c>
      <c r="CK333" s="113">
        <f t="shared" si="250"/>
        <v>7</v>
      </c>
      <c r="CL333" s="113">
        <f t="shared" si="250"/>
        <v>8</v>
      </c>
      <c r="CY333" s="88"/>
      <c r="CZ333" s="88"/>
      <c r="DA333" s="88"/>
      <c r="DB333" s="88"/>
      <c r="DC333" s="88"/>
      <c r="DD333" s="88"/>
      <c r="DE333" s="88"/>
    </row>
    <row r="334" spans="81:109" x14ac:dyDescent="0.25">
      <c r="CC334" s="114">
        <f t="shared" si="251"/>
        <v>4.1366253329685687</v>
      </c>
      <c r="CD334" s="114">
        <f t="shared" si="247"/>
        <v>0</v>
      </c>
      <c r="CE334" s="114">
        <f t="shared" si="248"/>
        <v>0</v>
      </c>
      <c r="CF334" s="114">
        <f t="shared" si="249"/>
        <v>0</v>
      </c>
      <c r="CH334" s="114">
        <v>41</v>
      </c>
      <c r="CI334" s="113">
        <v>9</v>
      </c>
      <c r="CJ334" s="113">
        <f t="shared" si="250"/>
        <v>10</v>
      </c>
      <c r="CK334" s="113">
        <f t="shared" si="250"/>
        <v>11</v>
      </c>
      <c r="CL334" s="113">
        <f t="shared" si="250"/>
        <v>12</v>
      </c>
      <c r="CY334" s="88"/>
      <c r="CZ334" s="88"/>
      <c r="DA334" s="88"/>
      <c r="DB334" s="88"/>
      <c r="DC334" s="88"/>
      <c r="DD334" s="88"/>
      <c r="DE334" s="88"/>
    </row>
    <row r="335" spans="81:109" x14ac:dyDescent="0.25">
      <c r="CC335" s="114">
        <f t="shared" si="251"/>
        <v>4.1366253329685687</v>
      </c>
      <c r="CD335" s="114">
        <f t="shared" si="247"/>
        <v>0</v>
      </c>
      <c r="CE335" s="114">
        <f t="shared" si="248"/>
        <v>0</v>
      </c>
      <c r="CF335" s="114">
        <f t="shared" si="249"/>
        <v>0</v>
      </c>
      <c r="CH335" s="114">
        <v>41</v>
      </c>
      <c r="CI335" s="113">
        <v>13</v>
      </c>
      <c r="CJ335" s="113">
        <f t="shared" si="250"/>
        <v>14</v>
      </c>
      <c r="CK335" s="113">
        <f t="shared" si="250"/>
        <v>15</v>
      </c>
      <c r="CL335" s="113">
        <f t="shared" si="250"/>
        <v>16</v>
      </c>
      <c r="CY335" s="88"/>
      <c r="CZ335" s="88"/>
      <c r="DA335" s="88"/>
      <c r="DB335" s="88"/>
      <c r="DC335" s="88"/>
      <c r="DD335" s="88"/>
      <c r="DE335" s="88"/>
    </row>
    <row r="336" spans="81:109" x14ac:dyDescent="0.25">
      <c r="CC336" s="114">
        <f t="shared" si="251"/>
        <v>0</v>
      </c>
      <c r="CD336" s="114">
        <f t="shared" si="247"/>
        <v>0</v>
      </c>
      <c r="CE336" s="114">
        <f t="shared" si="248"/>
        <v>0</v>
      </c>
      <c r="CF336" s="114">
        <f t="shared" si="249"/>
        <v>0</v>
      </c>
      <c r="CH336" s="114">
        <v>41</v>
      </c>
      <c r="CI336" s="113">
        <v>17</v>
      </c>
      <c r="CJ336" s="113">
        <f t="shared" si="250"/>
        <v>18</v>
      </c>
      <c r="CK336" s="113">
        <f t="shared" si="250"/>
        <v>19</v>
      </c>
      <c r="CL336" s="113">
        <f t="shared" si="250"/>
        <v>20</v>
      </c>
      <c r="CY336" s="88"/>
      <c r="CZ336" s="88"/>
      <c r="DA336" s="88"/>
      <c r="DB336" s="88"/>
      <c r="DC336" s="88"/>
      <c r="DD336" s="88"/>
      <c r="DE336" s="88"/>
    </row>
    <row r="337" spans="81:109" x14ac:dyDescent="0.25">
      <c r="CC337" s="114">
        <f t="shared" si="251"/>
        <v>0</v>
      </c>
      <c r="CD337" s="114">
        <f t="shared" si="247"/>
        <v>4.1366253329685687</v>
      </c>
      <c r="CE337" s="114">
        <f t="shared" si="248"/>
        <v>0</v>
      </c>
      <c r="CF337" s="114">
        <f t="shared" si="249"/>
        <v>0</v>
      </c>
      <c r="CH337" s="114">
        <v>41</v>
      </c>
      <c r="CI337" s="113">
        <v>21</v>
      </c>
      <c r="CJ337" s="113">
        <f t="shared" si="250"/>
        <v>22</v>
      </c>
      <c r="CK337" s="113">
        <f t="shared" si="250"/>
        <v>23</v>
      </c>
      <c r="CL337" s="113">
        <f t="shared" si="250"/>
        <v>24</v>
      </c>
      <c r="CY337" s="88"/>
      <c r="CZ337" s="88"/>
      <c r="DA337" s="88"/>
      <c r="DB337" s="88"/>
      <c r="DC337" s="88"/>
      <c r="DD337" s="88"/>
      <c r="DE337" s="88"/>
    </row>
    <row r="338" spans="81:109" x14ac:dyDescent="0.25">
      <c r="CC338" s="114">
        <f t="shared" si="251"/>
        <v>0</v>
      </c>
      <c r="CD338" s="114">
        <f t="shared" si="247"/>
        <v>4.1366253329685687</v>
      </c>
      <c r="CE338" s="114">
        <f t="shared" si="248"/>
        <v>0</v>
      </c>
      <c r="CF338" s="114">
        <f t="shared" si="249"/>
        <v>0</v>
      </c>
      <c r="CH338" s="114">
        <v>41</v>
      </c>
      <c r="CI338" s="113">
        <v>25</v>
      </c>
      <c r="CJ338" s="113">
        <f t="shared" si="250"/>
        <v>26</v>
      </c>
      <c r="CK338" s="113">
        <f t="shared" si="250"/>
        <v>27</v>
      </c>
      <c r="CL338" s="113">
        <f t="shared" si="250"/>
        <v>28</v>
      </c>
      <c r="CY338" s="88"/>
      <c r="CZ338" s="88"/>
      <c r="DA338" s="88"/>
      <c r="DB338" s="88"/>
      <c r="DC338" s="88"/>
      <c r="DD338" s="88"/>
      <c r="DE338" s="88"/>
    </row>
    <row r="339" spans="81:109" x14ac:dyDescent="0.25">
      <c r="CC339" s="114">
        <f t="shared" si="251"/>
        <v>0</v>
      </c>
      <c r="CD339" s="114">
        <f t="shared" si="247"/>
        <v>4.1366253329685687</v>
      </c>
      <c r="CE339" s="114">
        <f t="shared" si="248"/>
        <v>0</v>
      </c>
      <c r="CF339" s="114">
        <f t="shared" si="249"/>
        <v>0</v>
      </c>
      <c r="CH339" s="114">
        <v>41</v>
      </c>
      <c r="CI339" s="113">
        <v>29</v>
      </c>
      <c r="CJ339" s="113">
        <f t="shared" si="250"/>
        <v>30</v>
      </c>
      <c r="CK339" s="113">
        <f t="shared" si="250"/>
        <v>31</v>
      </c>
      <c r="CL339" s="113">
        <f t="shared" si="250"/>
        <v>32</v>
      </c>
      <c r="CY339" s="88"/>
      <c r="CZ339" s="88"/>
      <c r="DA339" s="88"/>
      <c r="DB339" s="88"/>
      <c r="DC339" s="88"/>
      <c r="DD339" s="88"/>
      <c r="DE339" s="88"/>
    </row>
    <row r="340" spans="81:109" x14ac:dyDescent="0.25">
      <c r="CC340" s="114">
        <f t="shared" si="251"/>
        <v>4.1366253329685687</v>
      </c>
      <c r="CD340" s="114">
        <f t="shared" si="247"/>
        <v>0</v>
      </c>
      <c r="CE340" s="114">
        <f t="shared" si="248"/>
        <v>0</v>
      </c>
      <c r="CF340" s="114">
        <f t="shared" si="249"/>
        <v>0</v>
      </c>
      <c r="CH340" s="114">
        <v>42</v>
      </c>
      <c r="CI340" s="113">
        <v>1</v>
      </c>
      <c r="CJ340" s="113">
        <f t="shared" si="250"/>
        <v>2</v>
      </c>
      <c r="CK340" s="113">
        <f t="shared" si="250"/>
        <v>3</v>
      </c>
      <c r="CL340" s="113">
        <f t="shared" si="250"/>
        <v>4</v>
      </c>
      <c r="CY340" s="88"/>
      <c r="CZ340" s="88"/>
      <c r="DA340" s="88"/>
      <c r="DB340" s="88"/>
      <c r="DC340" s="88"/>
      <c r="DD340" s="88"/>
      <c r="DE340" s="88"/>
    </row>
    <row r="341" spans="81:109" x14ac:dyDescent="0.25">
      <c r="CC341" s="114">
        <f t="shared" si="251"/>
        <v>4.1366253329685687</v>
      </c>
      <c r="CD341" s="114">
        <f t="shared" si="247"/>
        <v>0</v>
      </c>
      <c r="CE341" s="114">
        <f t="shared" si="248"/>
        <v>0</v>
      </c>
      <c r="CF341" s="114">
        <f t="shared" si="249"/>
        <v>0</v>
      </c>
      <c r="CH341" s="114">
        <v>42</v>
      </c>
      <c r="CI341" s="113">
        <v>5</v>
      </c>
      <c r="CJ341" s="113">
        <f t="shared" si="250"/>
        <v>6</v>
      </c>
      <c r="CK341" s="113">
        <f t="shared" si="250"/>
        <v>7</v>
      </c>
      <c r="CL341" s="113">
        <f t="shared" si="250"/>
        <v>8</v>
      </c>
      <c r="CY341" s="88"/>
      <c r="CZ341" s="88"/>
      <c r="DA341" s="88"/>
      <c r="DB341" s="88"/>
      <c r="DC341" s="88"/>
      <c r="DD341" s="88"/>
      <c r="DE341" s="88"/>
    </row>
    <row r="342" spans="81:109" x14ac:dyDescent="0.25">
      <c r="CC342" s="114">
        <f t="shared" si="251"/>
        <v>4.1366253329685687</v>
      </c>
      <c r="CD342" s="114">
        <f t="shared" si="247"/>
        <v>0</v>
      </c>
      <c r="CE342" s="114">
        <f t="shared" si="248"/>
        <v>0</v>
      </c>
      <c r="CF342" s="114">
        <f t="shared" si="249"/>
        <v>0</v>
      </c>
      <c r="CH342" s="114">
        <v>42</v>
      </c>
      <c r="CI342" s="113">
        <v>9</v>
      </c>
      <c r="CJ342" s="113">
        <f t="shared" si="250"/>
        <v>10</v>
      </c>
      <c r="CK342" s="113">
        <f t="shared" si="250"/>
        <v>11</v>
      </c>
      <c r="CL342" s="113">
        <f t="shared" si="250"/>
        <v>12</v>
      </c>
      <c r="CY342" s="88"/>
      <c r="CZ342" s="88"/>
      <c r="DA342" s="88"/>
      <c r="DB342" s="88"/>
      <c r="DC342" s="88"/>
      <c r="DD342" s="88"/>
      <c r="DE342" s="88"/>
    </row>
    <row r="343" spans="81:109" x14ac:dyDescent="0.25">
      <c r="CC343" s="114">
        <f t="shared" si="251"/>
        <v>4.1366253329685687</v>
      </c>
      <c r="CD343" s="114">
        <f t="shared" si="247"/>
        <v>0</v>
      </c>
      <c r="CE343" s="114">
        <f t="shared" si="248"/>
        <v>0</v>
      </c>
      <c r="CF343" s="114">
        <f t="shared" si="249"/>
        <v>0</v>
      </c>
      <c r="CH343" s="114">
        <v>42</v>
      </c>
      <c r="CI343" s="113">
        <v>13</v>
      </c>
      <c r="CJ343" s="113">
        <f t="shared" si="250"/>
        <v>14</v>
      </c>
      <c r="CK343" s="113">
        <f t="shared" si="250"/>
        <v>15</v>
      </c>
      <c r="CL343" s="113">
        <f t="shared" si="250"/>
        <v>16</v>
      </c>
      <c r="CY343" s="88"/>
      <c r="CZ343" s="88"/>
      <c r="DA343" s="88"/>
      <c r="DB343" s="88"/>
      <c r="DC343" s="88"/>
      <c r="DD343" s="88"/>
      <c r="DE343" s="88"/>
    </row>
    <row r="344" spans="81:109" x14ac:dyDescent="0.25">
      <c r="CC344" s="114">
        <f t="shared" si="251"/>
        <v>0</v>
      </c>
      <c r="CD344" s="114">
        <f t="shared" si="247"/>
        <v>0</v>
      </c>
      <c r="CE344" s="114">
        <f t="shared" si="248"/>
        <v>0</v>
      </c>
      <c r="CF344" s="114">
        <f t="shared" si="249"/>
        <v>0</v>
      </c>
      <c r="CH344" s="114">
        <v>42</v>
      </c>
      <c r="CI344" s="113">
        <v>17</v>
      </c>
      <c r="CJ344" s="113">
        <f t="shared" si="250"/>
        <v>18</v>
      </c>
      <c r="CK344" s="113">
        <f t="shared" si="250"/>
        <v>19</v>
      </c>
      <c r="CL344" s="113">
        <f t="shared" si="250"/>
        <v>20</v>
      </c>
      <c r="CY344" s="88"/>
      <c r="CZ344" s="88"/>
      <c r="DA344" s="88"/>
      <c r="DB344" s="88"/>
      <c r="DC344" s="88"/>
      <c r="DD344" s="88"/>
      <c r="DE344" s="88"/>
    </row>
    <row r="345" spans="81:109" x14ac:dyDescent="0.25">
      <c r="CC345" s="114">
        <f t="shared" si="251"/>
        <v>0</v>
      </c>
      <c r="CD345" s="114">
        <f t="shared" si="247"/>
        <v>4.1366253329685687</v>
      </c>
      <c r="CE345" s="114">
        <f t="shared" si="248"/>
        <v>0</v>
      </c>
      <c r="CF345" s="114">
        <f t="shared" si="249"/>
        <v>0</v>
      </c>
      <c r="CH345" s="114">
        <v>42</v>
      </c>
      <c r="CI345" s="113">
        <v>21</v>
      </c>
      <c r="CJ345" s="113">
        <f t="shared" si="250"/>
        <v>22</v>
      </c>
      <c r="CK345" s="113">
        <f t="shared" si="250"/>
        <v>23</v>
      </c>
      <c r="CL345" s="113">
        <f t="shared" si="250"/>
        <v>24</v>
      </c>
      <c r="CY345" s="88"/>
      <c r="CZ345" s="88"/>
      <c r="DA345" s="88"/>
      <c r="DB345" s="88"/>
      <c r="DC345" s="88"/>
      <c r="DD345" s="88"/>
      <c r="DE345" s="88"/>
    </row>
    <row r="346" spans="81:109" x14ac:dyDescent="0.25">
      <c r="CC346" s="114">
        <f t="shared" si="251"/>
        <v>0</v>
      </c>
      <c r="CD346" s="114">
        <f t="shared" si="247"/>
        <v>4.1366253329685687</v>
      </c>
      <c r="CE346" s="114">
        <f t="shared" si="248"/>
        <v>0</v>
      </c>
      <c r="CF346" s="114">
        <f t="shared" si="249"/>
        <v>0</v>
      </c>
      <c r="CH346" s="114">
        <v>42</v>
      </c>
      <c r="CI346" s="113">
        <v>25</v>
      </c>
      <c r="CJ346" s="113">
        <f t="shared" si="250"/>
        <v>26</v>
      </c>
      <c r="CK346" s="113">
        <f t="shared" si="250"/>
        <v>27</v>
      </c>
      <c r="CL346" s="113">
        <f t="shared" si="250"/>
        <v>28</v>
      </c>
      <c r="CY346" s="88"/>
      <c r="CZ346" s="88"/>
      <c r="DA346" s="88"/>
      <c r="DB346" s="88"/>
      <c r="DC346" s="88"/>
      <c r="DD346" s="88"/>
      <c r="DE346" s="88"/>
    </row>
    <row r="347" spans="81:109" x14ac:dyDescent="0.25">
      <c r="CC347" s="114">
        <f t="shared" si="251"/>
        <v>0</v>
      </c>
      <c r="CD347" s="114">
        <f t="shared" si="247"/>
        <v>4.1366253329685687</v>
      </c>
      <c r="CE347" s="114">
        <f t="shared" si="248"/>
        <v>0</v>
      </c>
      <c r="CF347" s="114">
        <f t="shared" si="249"/>
        <v>0</v>
      </c>
      <c r="CH347" s="114">
        <v>42</v>
      </c>
      <c r="CI347" s="113">
        <v>29</v>
      </c>
      <c r="CJ347" s="113">
        <f t="shared" si="250"/>
        <v>30</v>
      </c>
      <c r="CK347" s="113">
        <f t="shared" si="250"/>
        <v>31</v>
      </c>
      <c r="CL347" s="113">
        <f t="shared" si="250"/>
        <v>32</v>
      </c>
      <c r="CY347" s="88"/>
      <c r="CZ347" s="88"/>
      <c r="DA347" s="88"/>
      <c r="DB347" s="88"/>
      <c r="DC347" s="88"/>
      <c r="DD347" s="88"/>
      <c r="DE347" s="88"/>
    </row>
    <row r="348" spans="81:109" x14ac:dyDescent="0.25">
      <c r="CC348" s="114">
        <f t="shared" si="251"/>
        <v>4.1366253329685687</v>
      </c>
      <c r="CD348" s="114">
        <f t="shared" si="247"/>
        <v>0</v>
      </c>
      <c r="CE348" s="114">
        <f t="shared" si="248"/>
        <v>0</v>
      </c>
      <c r="CF348" s="114">
        <f t="shared" si="249"/>
        <v>0</v>
      </c>
      <c r="CH348" s="114">
        <v>43</v>
      </c>
      <c r="CI348" s="113">
        <v>1</v>
      </c>
      <c r="CJ348" s="113">
        <f t="shared" si="250"/>
        <v>2</v>
      </c>
      <c r="CK348" s="113">
        <f t="shared" si="250"/>
        <v>3</v>
      </c>
      <c r="CL348" s="113">
        <f t="shared" si="250"/>
        <v>4</v>
      </c>
      <c r="CY348" s="88"/>
      <c r="CZ348" s="88"/>
      <c r="DA348" s="88"/>
      <c r="DB348" s="88"/>
      <c r="DC348" s="88"/>
      <c r="DD348" s="88"/>
      <c r="DE348" s="88"/>
    </row>
    <row r="349" spans="81:109" x14ac:dyDescent="0.25">
      <c r="CC349" s="114">
        <f t="shared" si="251"/>
        <v>4.1366253329685687</v>
      </c>
      <c r="CD349" s="114">
        <f t="shared" si="247"/>
        <v>0</v>
      </c>
      <c r="CE349" s="114">
        <f t="shared" si="248"/>
        <v>0</v>
      </c>
      <c r="CF349" s="114">
        <f t="shared" si="249"/>
        <v>0</v>
      </c>
      <c r="CH349" s="114">
        <v>43</v>
      </c>
      <c r="CI349" s="113">
        <v>5</v>
      </c>
      <c r="CJ349" s="113">
        <f t="shared" si="250"/>
        <v>6</v>
      </c>
      <c r="CK349" s="113">
        <f t="shared" si="250"/>
        <v>7</v>
      </c>
      <c r="CL349" s="113">
        <f t="shared" si="250"/>
        <v>8</v>
      </c>
      <c r="CY349" s="88"/>
      <c r="CZ349" s="88"/>
      <c r="DA349" s="88"/>
      <c r="DB349" s="88"/>
      <c r="DC349" s="88"/>
      <c r="DD349" s="88"/>
      <c r="DE349" s="88"/>
    </row>
    <row r="350" spans="81:109" x14ac:dyDescent="0.25">
      <c r="CC350" s="114">
        <f t="shared" si="251"/>
        <v>4.1366253329685687</v>
      </c>
      <c r="CD350" s="114">
        <f t="shared" si="247"/>
        <v>0</v>
      </c>
      <c r="CE350" s="114">
        <f t="shared" si="248"/>
        <v>0</v>
      </c>
      <c r="CF350" s="114">
        <f t="shared" si="249"/>
        <v>0</v>
      </c>
      <c r="CH350" s="114">
        <v>43</v>
      </c>
      <c r="CI350" s="113">
        <v>9</v>
      </c>
      <c r="CJ350" s="113">
        <f t="shared" si="250"/>
        <v>10</v>
      </c>
      <c r="CK350" s="113">
        <f t="shared" si="250"/>
        <v>11</v>
      </c>
      <c r="CL350" s="113">
        <f t="shared" si="250"/>
        <v>12</v>
      </c>
      <c r="CY350" s="88"/>
      <c r="CZ350" s="88"/>
      <c r="DA350" s="88"/>
      <c r="DB350" s="88"/>
      <c r="DC350" s="88"/>
      <c r="DD350" s="88"/>
      <c r="DE350" s="88"/>
    </row>
    <row r="351" spans="81:109" x14ac:dyDescent="0.25">
      <c r="CC351" s="114">
        <f t="shared" si="251"/>
        <v>4.1366253329685687</v>
      </c>
      <c r="CD351" s="114">
        <f t="shared" si="247"/>
        <v>0</v>
      </c>
      <c r="CE351" s="114">
        <f t="shared" si="248"/>
        <v>0</v>
      </c>
      <c r="CF351" s="114">
        <f t="shared" si="249"/>
        <v>0</v>
      </c>
      <c r="CH351" s="114">
        <v>43</v>
      </c>
      <c r="CI351" s="113">
        <v>13</v>
      </c>
      <c r="CJ351" s="113">
        <f t="shared" si="250"/>
        <v>14</v>
      </c>
      <c r="CK351" s="113">
        <f t="shared" si="250"/>
        <v>15</v>
      </c>
      <c r="CL351" s="113">
        <f t="shared" si="250"/>
        <v>16</v>
      </c>
      <c r="CY351" s="88"/>
      <c r="CZ351" s="88"/>
      <c r="DA351" s="88"/>
      <c r="DB351" s="88"/>
      <c r="DC351" s="88"/>
      <c r="DD351" s="88"/>
      <c r="DE351" s="88"/>
    </row>
    <row r="352" spans="81:109" x14ac:dyDescent="0.25">
      <c r="CC352" s="114">
        <f t="shared" si="251"/>
        <v>0</v>
      </c>
      <c r="CD352" s="114">
        <f t="shared" si="247"/>
        <v>0</v>
      </c>
      <c r="CE352" s="114">
        <f t="shared" si="248"/>
        <v>0</v>
      </c>
      <c r="CF352" s="114">
        <f t="shared" si="249"/>
        <v>0</v>
      </c>
      <c r="CH352" s="114">
        <v>43</v>
      </c>
      <c r="CI352" s="113">
        <v>17</v>
      </c>
      <c r="CJ352" s="113">
        <f t="shared" si="250"/>
        <v>18</v>
      </c>
      <c r="CK352" s="113">
        <f t="shared" si="250"/>
        <v>19</v>
      </c>
      <c r="CL352" s="113">
        <f t="shared" si="250"/>
        <v>20</v>
      </c>
      <c r="CY352" s="88"/>
      <c r="CZ352" s="88"/>
      <c r="DA352" s="88"/>
      <c r="DB352" s="88"/>
      <c r="DC352" s="88"/>
      <c r="DD352" s="88"/>
      <c r="DE352" s="88"/>
    </row>
    <row r="353" spans="81:109" x14ac:dyDescent="0.25">
      <c r="CC353" s="114">
        <f t="shared" si="251"/>
        <v>0</v>
      </c>
      <c r="CD353" s="114">
        <f t="shared" si="247"/>
        <v>4.1366253329685687</v>
      </c>
      <c r="CE353" s="114">
        <f t="shared" si="248"/>
        <v>0</v>
      </c>
      <c r="CF353" s="114">
        <f t="shared" si="249"/>
        <v>0</v>
      </c>
      <c r="CH353" s="114">
        <v>43</v>
      </c>
      <c r="CI353" s="113">
        <v>21</v>
      </c>
      <c r="CJ353" s="113">
        <f t="shared" si="250"/>
        <v>22</v>
      </c>
      <c r="CK353" s="113">
        <f t="shared" si="250"/>
        <v>23</v>
      </c>
      <c r="CL353" s="113">
        <f t="shared" si="250"/>
        <v>24</v>
      </c>
      <c r="CY353" s="88"/>
      <c r="CZ353" s="88"/>
      <c r="DA353" s="88"/>
      <c r="DB353" s="88"/>
      <c r="DC353" s="88"/>
      <c r="DD353" s="88"/>
      <c r="DE353" s="88"/>
    </row>
    <row r="354" spans="81:109" x14ac:dyDescent="0.25">
      <c r="CC354" s="114">
        <f t="shared" si="251"/>
        <v>0</v>
      </c>
      <c r="CD354" s="114">
        <f t="shared" si="247"/>
        <v>4.1366253329685687</v>
      </c>
      <c r="CE354" s="114">
        <f t="shared" si="248"/>
        <v>0</v>
      </c>
      <c r="CF354" s="114">
        <f t="shared" si="249"/>
        <v>0</v>
      </c>
      <c r="CH354" s="114">
        <v>43</v>
      </c>
      <c r="CI354" s="113">
        <v>25</v>
      </c>
      <c r="CJ354" s="113">
        <f t="shared" si="250"/>
        <v>26</v>
      </c>
      <c r="CK354" s="113">
        <f t="shared" si="250"/>
        <v>27</v>
      </c>
      <c r="CL354" s="113">
        <f t="shared" si="250"/>
        <v>28</v>
      </c>
      <c r="CY354" s="88"/>
      <c r="CZ354" s="88"/>
      <c r="DA354" s="88"/>
      <c r="DB354" s="88"/>
      <c r="DC354" s="88"/>
      <c r="DD354" s="88"/>
      <c r="DE354" s="88"/>
    </row>
    <row r="355" spans="81:109" x14ac:dyDescent="0.25">
      <c r="CC355" s="114">
        <f t="shared" si="251"/>
        <v>0</v>
      </c>
      <c r="CD355" s="114">
        <f t="shared" si="247"/>
        <v>4.1366253329685687</v>
      </c>
      <c r="CE355" s="114">
        <f t="shared" si="248"/>
        <v>0</v>
      </c>
      <c r="CF355" s="114">
        <f t="shared" si="249"/>
        <v>0</v>
      </c>
      <c r="CH355" s="114">
        <v>43</v>
      </c>
      <c r="CI355" s="113">
        <v>29</v>
      </c>
      <c r="CJ355" s="113">
        <f t="shared" si="250"/>
        <v>30</v>
      </c>
      <c r="CK355" s="113">
        <f t="shared" si="250"/>
        <v>31</v>
      </c>
      <c r="CL355" s="113">
        <f t="shared" si="250"/>
        <v>32</v>
      </c>
      <c r="CY355" s="88"/>
      <c r="CZ355" s="88"/>
      <c r="DA355" s="88"/>
      <c r="DB355" s="88"/>
      <c r="DC355" s="88"/>
      <c r="DD355" s="88"/>
      <c r="DE355" s="88"/>
    </row>
    <row r="356" spans="81:109" x14ac:dyDescent="0.25">
      <c r="CC356" s="114">
        <f t="shared" si="251"/>
        <v>4.1366253329685687</v>
      </c>
      <c r="CD356" s="114">
        <f t="shared" si="247"/>
        <v>0</v>
      </c>
      <c r="CE356" s="114">
        <f t="shared" si="248"/>
        <v>0</v>
      </c>
      <c r="CF356" s="114">
        <f t="shared" si="249"/>
        <v>0</v>
      </c>
      <c r="CH356" s="114">
        <v>44</v>
      </c>
      <c r="CI356" s="113">
        <v>1</v>
      </c>
      <c r="CJ356" s="113">
        <f t="shared" si="250"/>
        <v>2</v>
      </c>
      <c r="CK356" s="113">
        <f t="shared" si="250"/>
        <v>3</v>
      </c>
      <c r="CL356" s="113">
        <f t="shared" si="250"/>
        <v>4</v>
      </c>
      <c r="CY356" s="88"/>
      <c r="CZ356" s="88"/>
      <c r="DA356" s="88"/>
      <c r="DB356" s="88"/>
      <c r="DC356" s="88"/>
      <c r="DD356" s="88"/>
      <c r="DE356" s="88"/>
    </row>
    <row r="357" spans="81:109" x14ac:dyDescent="0.25">
      <c r="CC357" s="114">
        <f t="shared" si="251"/>
        <v>4.1366253329685687</v>
      </c>
      <c r="CD357" s="114">
        <f t="shared" si="247"/>
        <v>0</v>
      </c>
      <c r="CE357" s="114">
        <f t="shared" si="248"/>
        <v>0</v>
      </c>
      <c r="CF357" s="114">
        <f t="shared" si="249"/>
        <v>0</v>
      </c>
      <c r="CH357" s="114">
        <v>44</v>
      </c>
      <c r="CI357" s="113">
        <v>5</v>
      </c>
      <c r="CJ357" s="113">
        <f t="shared" si="250"/>
        <v>6</v>
      </c>
      <c r="CK357" s="113">
        <f t="shared" si="250"/>
        <v>7</v>
      </c>
      <c r="CL357" s="113">
        <f t="shared" si="250"/>
        <v>8</v>
      </c>
      <c r="CY357" s="88"/>
      <c r="CZ357" s="88"/>
      <c r="DA357" s="88"/>
      <c r="DB357" s="88"/>
      <c r="DC357" s="88"/>
      <c r="DD357" s="88"/>
      <c r="DE357" s="88"/>
    </row>
    <row r="358" spans="81:109" x14ac:dyDescent="0.25">
      <c r="CC358" s="114">
        <f t="shared" si="251"/>
        <v>4.1366253329685687</v>
      </c>
      <c r="CD358" s="114">
        <f t="shared" si="247"/>
        <v>0</v>
      </c>
      <c r="CE358" s="114">
        <f t="shared" si="248"/>
        <v>0</v>
      </c>
      <c r="CF358" s="114">
        <f t="shared" si="249"/>
        <v>0</v>
      </c>
      <c r="CH358" s="114">
        <v>44</v>
      </c>
      <c r="CI358" s="113">
        <v>9</v>
      </c>
      <c r="CJ358" s="113">
        <f t="shared" si="250"/>
        <v>10</v>
      </c>
      <c r="CK358" s="113">
        <f t="shared" si="250"/>
        <v>11</v>
      </c>
      <c r="CL358" s="113">
        <f t="shared" si="250"/>
        <v>12</v>
      </c>
      <c r="CY358" s="88"/>
      <c r="CZ358" s="88"/>
      <c r="DA358" s="88"/>
      <c r="DB358" s="88"/>
      <c r="DC358" s="88"/>
      <c r="DD358" s="88"/>
      <c r="DE358" s="88"/>
    </row>
    <row r="359" spans="81:109" x14ac:dyDescent="0.25">
      <c r="CC359" s="114">
        <f t="shared" si="251"/>
        <v>4.1366253329685687</v>
      </c>
      <c r="CD359" s="114">
        <f t="shared" si="247"/>
        <v>0</v>
      </c>
      <c r="CE359" s="114">
        <f t="shared" si="248"/>
        <v>0</v>
      </c>
      <c r="CF359" s="114">
        <f t="shared" si="249"/>
        <v>0</v>
      </c>
      <c r="CH359" s="114">
        <v>44</v>
      </c>
      <c r="CI359" s="113">
        <v>13</v>
      </c>
      <c r="CJ359" s="113">
        <f t="shared" si="250"/>
        <v>14</v>
      </c>
      <c r="CK359" s="113">
        <f t="shared" si="250"/>
        <v>15</v>
      </c>
      <c r="CL359" s="113">
        <f t="shared" si="250"/>
        <v>16</v>
      </c>
      <c r="CY359" s="88"/>
      <c r="CZ359" s="88"/>
      <c r="DA359" s="88"/>
      <c r="DB359" s="88"/>
      <c r="DC359" s="88"/>
      <c r="DD359" s="88"/>
      <c r="DE359" s="88"/>
    </row>
    <row r="360" spans="81:109" x14ac:dyDescent="0.25">
      <c r="CC360" s="114">
        <f t="shared" si="251"/>
        <v>0</v>
      </c>
      <c r="CD360" s="114">
        <f t="shared" si="247"/>
        <v>0</v>
      </c>
      <c r="CE360" s="114">
        <f t="shared" si="248"/>
        <v>0</v>
      </c>
      <c r="CF360" s="114">
        <f t="shared" si="249"/>
        <v>0</v>
      </c>
      <c r="CH360" s="114">
        <v>44</v>
      </c>
      <c r="CI360" s="113">
        <v>17</v>
      </c>
      <c r="CJ360" s="113">
        <f t="shared" si="250"/>
        <v>18</v>
      </c>
      <c r="CK360" s="113">
        <f t="shared" si="250"/>
        <v>19</v>
      </c>
      <c r="CL360" s="113">
        <f t="shared" si="250"/>
        <v>20</v>
      </c>
      <c r="CY360" s="88"/>
      <c r="CZ360" s="88"/>
      <c r="DA360" s="88"/>
      <c r="DB360" s="88"/>
      <c r="DC360" s="88"/>
      <c r="DD360" s="88"/>
      <c r="DE360" s="88"/>
    </row>
    <row r="361" spans="81:109" x14ac:dyDescent="0.25">
      <c r="CC361" s="114">
        <f t="shared" si="251"/>
        <v>0</v>
      </c>
      <c r="CD361" s="114">
        <f t="shared" si="247"/>
        <v>4.1366253329685687</v>
      </c>
      <c r="CE361" s="114">
        <f t="shared" si="248"/>
        <v>0</v>
      </c>
      <c r="CF361" s="114">
        <f t="shared" si="249"/>
        <v>0</v>
      </c>
      <c r="CH361" s="114">
        <v>44</v>
      </c>
      <c r="CI361" s="113">
        <v>21</v>
      </c>
      <c r="CJ361" s="113">
        <f t="shared" si="250"/>
        <v>22</v>
      </c>
      <c r="CK361" s="113">
        <f t="shared" si="250"/>
        <v>23</v>
      </c>
      <c r="CL361" s="113">
        <f t="shared" si="250"/>
        <v>24</v>
      </c>
      <c r="CY361" s="88"/>
      <c r="CZ361" s="88"/>
      <c r="DA361" s="88"/>
      <c r="DB361" s="88"/>
      <c r="DC361" s="88"/>
      <c r="DD361" s="88"/>
      <c r="DE361" s="88"/>
    </row>
    <row r="362" spans="81:109" x14ac:dyDescent="0.25">
      <c r="CC362" s="114">
        <f t="shared" si="251"/>
        <v>0</v>
      </c>
      <c r="CD362" s="114">
        <f t="shared" si="247"/>
        <v>4.1366253329685687</v>
      </c>
      <c r="CE362" s="114">
        <f t="shared" si="248"/>
        <v>0</v>
      </c>
      <c r="CF362" s="114">
        <f t="shared" si="249"/>
        <v>0</v>
      </c>
      <c r="CH362" s="114">
        <v>44</v>
      </c>
      <c r="CI362" s="113">
        <v>25</v>
      </c>
      <c r="CJ362" s="113">
        <f t="shared" si="250"/>
        <v>26</v>
      </c>
      <c r="CK362" s="113">
        <f t="shared" si="250"/>
        <v>27</v>
      </c>
      <c r="CL362" s="113">
        <f t="shared" si="250"/>
        <v>28</v>
      </c>
      <c r="CY362" s="88"/>
      <c r="CZ362" s="88"/>
      <c r="DA362" s="88"/>
      <c r="DB362" s="88"/>
      <c r="DC362" s="88"/>
      <c r="DD362" s="88"/>
      <c r="DE362" s="88"/>
    </row>
    <row r="363" spans="81:109" x14ac:dyDescent="0.25">
      <c r="CC363" s="114">
        <f t="shared" si="251"/>
        <v>0</v>
      </c>
      <c r="CD363" s="114">
        <f t="shared" si="247"/>
        <v>4.1366253329685687</v>
      </c>
      <c r="CE363" s="114">
        <f t="shared" si="248"/>
        <v>0</v>
      </c>
      <c r="CF363" s="114">
        <f t="shared" si="249"/>
        <v>0</v>
      </c>
      <c r="CH363" s="114">
        <v>44</v>
      </c>
      <c r="CI363" s="113">
        <v>29</v>
      </c>
      <c r="CJ363" s="113">
        <f t="shared" si="250"/>
        <v>30</v>
      </c>
      <c r="CK363" s="113">
        <f t="shared" si="250"/>
        <v>31</v>
      </c>
      <c r="CL363" s="113">
        <f t="shared" si="250"/>
        <v>32</v>
      </c>
      <c r="CY363" s="88"/>
      <c r="CZ363" s="88"/>
      <c r="DA363" s="88"/>
      <c r="DB363" s="88"/>
      <c r="DC363" s="88"/>
      <c r="DD363" s="88"/>
      <c r="DE363" s="88"/>
    </row>
    <row r="364" spans="81:109" x14ac:dyDescent="0.25">
      <c r="CC364" s="114">
        <f t="shared" si="251"/>
        <v>4.1366253329685687</v>
      </c>
      <c r="CD364" s="114">
        <f t="shared" si="247"/>
        <v>0</v>
      </c>
      <c r="CE364" s="114">
        <f t="shared" si="248"/>
        <v>0</v>
      </c>
      <c r="CF364" s="114">
        <f t="shared" si="249"/>
        <v>0</v>
      </c>
      <c r="CH364" s="114">
        <v>45</v>
      </c>
      <c r="CI364" s="113">
        <v>1</v>
      </c>
      <c r="CJ364" s="113">
        <f t="shared" si="250"/>
        <v>2</v>
      </c>
      <c r="CK364" s="113">
        <f t="shared" si="250"/>
        <v>3</v>
      </c>
      <c r="CL364" s="113">
        <f t="shared" si="250"/>
        <v>4</v>
      </c>
      <c r="CY364" s="88"/>
      <c r="CZ364" s="88"/>
      <c r="DA364" s="88"/>
      <c r="DB364" s="88"/>
      <c r="DC364" s="88"/>
      <c r="DD364" s="88"/>
      <c r="DE364" s="88"/>
    </row>
    <row r="365" spans="81:109" x14ac:dyDescent="0.25">
      <c r="CC365" s="114">
        <f t="shared" si="251"/>
        <v>4.1366253329685687</v>
      </c>
      <c r="CD365" s="114">
        <f t="shared" si="247"/>
        <v>0</v>
      </c>
      <c r="CE365" s="114">
        <f t="shared" si="248"/>
        <v>0</v>
      </c>
      <c r="CF365" s="114">
        <f t="shared" si="249"/>
        <v>0</v>
      </c>
      <c r="CH365" s="114">
        <v>45</v>
      </c>
      <c r="CI365" s="113">
        <v>5</v>
      </c>
      <c r="CJ365" s="113">
        <f t="shared" si="250"/>
        <v>6</v>
      </c>
      <c r="CK365" s="113">
        <f t="shared" si="250"/>
        <v>7</v>
      </c>
      <c r="CL365" s="113">
        <f t="shared" si="250"/>
        <v>8</v>
      </c>
      <c r="DE365" s="88"/>
    </row>
    <row r="366" spans="81:109" x14ac:dyDescent="0.25">
      <c r="CC366" s="114">
        <f t="shared" si="251"/>
        <v>4.1366253329685687</v>
      </c>
      <c r="CD366" s="114">
        <f t="shared" si="247"/>
        <v>0</v>
      </c>
      <c r="CE366" s="114">
        <f t="shared" si="248"/>
        <v>0</v>
      </c>
      <c r="CF366" s="114">
        <f t="shared" si="249"/>
        <v>0</v>
      </c>
      <c r="CH366" s="114">
        <v>45</v>
      </c>
      <c r="CI366" s="113">
        <v>9</v>
      </c>
      <c r="CJ366" s="113">
        <f t="shared" si="250"/>
        <v>10</v>
      </c>
      <c r="CK366" s="113">
        <f t="shared" si="250"/>
        <v>11</v>
      </c>
      <c r="CL366" s="113">
        <f t="shared" si="250"/>
        <v>12</v>
      </c>
    </row>
    <row r="367" spans="81:109" x14ac:dyDescent="0.25">
      <c r="CC367" s="114">
        <f t="shared" si="251"/>
        <v>4.1366253329685687</v>
      </c>
      <c r="CD367" s="114">
        <f t="shared" si="247"/>
        <v>0</v>
      </c>
      <c r="CE367" s="114">
        <f t="shared" si="248"/>
        <v>0</v>
      </c>
      <c r="CF367" s="114">
        <f t="shared" si="249"/>
        <v>0</v>
      </c>
      <c r="CH367" s="114">
        <v>45</v>
      </c>
      <c r="CI367" s="113">
        <v>13</v>
      </c>
      <c r="CJ367" s="113">
        <f t="shared" si="250"/>
        <v>14</v>
      </c>
      <c r="CK367" s="113">
        <f t="shared" si="250"/>
        <v>15</v>
      </c>
      <c r="CL367" s="113">
        <f t="shared" si="250"/>
        <v>16</v>
      </c>
    </row>
    <row r="368" spans="81:109" x14ac:dyDescent="0.25">
      <c r="CC368" s="114">
        <f t="shared" si="251"/>
        <v>0</v>
      </c>
      <c r="CD368" s="114">
        <f t="shared" si="247"/>
        <v>0</v>
      </c>
      <c r="CE368" s="114">
        <f t="shared" si="248"/>
        <v>0</v>
      </c>
      <c r="CF368" s="114">
        <f t="shared" si="249"/>
        <v>0</v>
      </c>
      <c r="CH368" s="114">
        <v>45</v>
      </c>
      <c r="CI368" s="113">
        <v>17</v>
      </c>
      <c r="CJ368" s="113">
        <f t="shared" si="250"/>
        <v>18</v>
      </c>
      <c r="CK368" s="113">
        <f t="shared" si="250"/>
        <v>19</v>
      </c>
      <c r="CL368" s="113">
        <f t="shared" si="250"/>
        <v>20</v>
      </c>
    </row>
    <row r="369" spans="81:90" x14ac:dyDescent="0.25">
      <c r="CC369" s="114">
        <f t="shared" si="251"/>
        <v>0</v>
      </c>
      <c r="CD369" s="114">
        <f t="shared" si="247"/>
        <v>4.1366253329685687</v>
      </c>
      <c r="CE369" s="114">
        <f t="shared" si="248"/>
        <v>0</v>
      </c>
      <c r="CF369" s="114">
        <f t="shared" si="249"/>
        <v>0</v>
      </c>
      <c r="CH369" s="114">
        <v>45</v>
      </c>
      <c r="CI369" s="113">
        <v>21</v>
      </c>
      <c r="CJ369" s="113">
        <f t="shared" si="250"/>
        <v>22</v>
      </c>
      <c r="CK369" s="113">
        <f t="shared" si="250"/>
        <v>23</v>
      </c>
      <c r="CL369" s="113">
        <f t="shared" si="250"/>
        <v>24</v>
      </c>
    </row>
    <row r="370" spans="81:90" x14ac:dyDescent="0.25">
      <c r="CC370" s="114">
        <f t="shared" si="251"/>
        <v>0</v>
      </c>
      <c r="CD370" s="114">
        <f t="shared" si="247"/>
        <v>4.1366253329685687</v>
      </c>
      <c r="CE370" s="114">
        <f t="shared" si="248"/>
        <v>0</v>
      </c>
      <c r="CF370" s="114">
        <f t="shared" si="249"/>
        <v>0</v>
      </c>
      <c r="CH370" s="114">
        <v>45</v>
      </c>
      <c r="CI370" s="113">
        <v>25</v>
      </c>
      <c r="CJ370" s="113">
        <f t="shared" si="250"/>
        <v>26</v>
      </c>
      <c r="CK370" s="113">
        <f t="shared" si="250"/>
        <v>27</v>
      </c>
      <c r="CL370" s="113">
        <f t="shared" si="250"/>
        <v>28</v>
      </c>
    </row>
    <row r="371" spans="81:90" x14ac:dyDescent="0.25">
      <c r="CC371" s="114">
        <f t="shared" si="251"/>
        <v>0</v>
      </c>
      <c r="CD371" s="114">
        <f t="shared" si="247"/>
        <v>4.1366253329685687</v>
      </c>
      <c r="CE371" s="114">
        <f t="shared" si="248"/>
        <v>0</v>
      </c>
      <c r="CF371" s="114">
        <f t="shared" si="249"/>
        <v>0</v>
      </c>
      <c r="CH371" s="114">
        <v>45</v>
      </c>
      <c r="CI371" s="113">
        <v>29</v>
      </c>
      <c r="CJ371" s="113">
        <f t="shared" si="250"/>
        <v>30</v>
      </c>
      <c r="CK371" s="113">
        <f t="shared" si="250"/>
        <v>31</v>
      </c>
      <c r="CL371" s="113">
        <f t="shared" si="250"/>
        <v>32</v>
      </c>
    </row>
    <row r="372" spans="81:90" x14ac:dyDescent="0.25">
      <c r="CC372" s="114">
        <f t="shared" si="251"/>
        <v>4.1366253329685687</v>
      </c>
      <c r="CD372" s="114">
        <f t="shared" si="247"/>
        <v>0</v>
      </c>
      <c r="CE372" s="114">
        <f t="shared" si="248"/>
        <v>0</v>
      </c>
      <c r="CF372" s="114">
        <f t="shared" si="249"/>
        <v>0</v>
      </c>
      <c r="CH372" s="114">
        <v>46</v>
      </c>
      <c r="CI372" s="113">
        <v>1</v>
      </c>
      <c r="CJ372" s="113">
        <f t="shared" si="250"/>
        <v>2</v>
      </c>
      <c r="CK372" s="113">
        <f t="shared" si="250"/>
        <v>3</v>
      </c>
      <c r="CL372" s="113">
        <f t="shared" si="250"/>
        <v>4</v>
      </c>
    </row>
    <row r="373" spans="81:90" x14ac:dyDescent="0.25">
      <c r="CC373" s="114">
        <f t="shared" si="251"/>
        <v>4.1366253329685687</v>
      </c>
      <c r="CD373" s="114">
        <f t="shared" si="247"/>
        <v>0</v>
      </c>
      <c r="CE373" s="114">
        <f t="shared" si="248"/>
        <v>0</v>
      </c>
      <c r="CF373" s="114">
        <f t="shared" si="249"/>
        <v>0</v>
      </c>
      <c r="CH373" s="114">
        <v>46</v>
      </c>
      <c r="CI373" s="113">
        <v>5</v>
      </c>
      <c r="CJ373" s="113">
        <f t="shared" si="250"/>
        <v>6</v>
      </c>
      <c r="CK373" s="113">
        <f t="shared" si="250"/>
        <v>7</v>
      </c>
      <c r="CL373" s="113">
        <f t="shared" si="250"/>
        <v>8</v>
      </c>
    </row>
    <row r="374" spans="81:90" x14ac:dyDescent="0.25">
      <c r="CC374" s="114">
        <f t="shared" si="251"/>
        <v>4.1366253329685687</v>
      </c>
      <c r="CD374" s="114">
        <f t="shared" si="247"/>
        <v>0</v>
      </c>
      <c r="CE374" s="114">
        <f t="shared" si="248"/>
        <v>0</v>
      </c>
      <c r="CF374" s="114">
        <f t="shared" si="249"/>
        <v>0</v>
      </c>
      <c r="CH374" s="114">
        <v>46</v>
      </c>
      <c r="CI374" s="113">
        <v>9</v>
      </c>
      <c r="CJ374" s="113">
        <f t="shared" si="250"/>
        <v>10</v>
      </c>
      <c r="CK374" s="113">
        <f t="shared" si="250"/>
        <v>11</v>
      </c>
      <c r="CL374" s="113">
        <f t="shared" si="250"/>
        <v>12</v>
      </c>
    </row>
    <row r="375" spans="81:90" x14ac:dyDescent="0.25">
      <c r="CC375" s="114">
        <f t="shared" si="251"/>
        <v>4.1366253329685687</v>
      </c>
      <c r="CD375" s="114">
        <f t="shared" si="247"/>
        <v>0</v>
      </c>
      <c r="CE375" s="114">
        <f t="shared" si="248"/>
        <v>0</v>
      </c>
      <c r="CF375" s="114">
        <f t="shared" si="249"/>
        <v>0</v>
      </c>
      <c r="CH375" s="114">
        <v>46</v>
      </c>
      <c r="CI375" s="113">
        <v>13</v>
      </c>
      <c r="CJ375" s="113">
        <f t="shared" si="250"/>
        <v>14</v>
      </c>
      <c r="CK375" s="113">
        <f t="shared" si="250"/>
        <v>15</v>
      </c>
      <c r="CL375" s="113">
        <f t="shared" si="250"/>
        <v>16</v>
      </c>
    </row>
    <row r="376" spans="81:90" x14ac:dyDescent="0.25">
      <c r="CC376" s="114">
        <f t="shared" si="251"/>
        <v>0</v>
      </c>
      <c r="CD376" s="114">
        <f t="shared" si="247"/>
        <v>0</v>
      </c>
      <c r="CE376" s="114">
        <f t="shared" si="248"/>
        <v>0</v>
      </c>
      <c r="CF376" s="114">
        <f t="shared" si="249"/>
        <v>0</v>
      </c>
      <c r="CH376" s="114">
        <v>46</v>
      </c>
      <c r="CI376" s="113">
        <v>17</v>
      </c>
      <c r="CJ376" s="113">
        <f t="shared" si="250"/>
        <v>18</v>
      </c>
      <c r="CK376" s="113">
        <f t="shared" si="250"/>
        <v>19</v>
      </c>
      <c r="CL376" s="113">
        <f t="shared" si="250"/>
        <v>20</v>
      </c>
    </row>
    <row r="377" spans="81:90" x14ac:dyDescent="0.25">
      <c r="CC377" s="114">
        <f t="shared" si="251"/>
        <v>0</v>
      </c>
      <c r="CD377" s="114">
        <f t="shared" si="247"/>
        <v>4.1366253329685687</v>
      </c>
      <c r="CE377" s="114">
        <f t="shared" si="248"/>
        <v>0</v>
      </c>
      <c r="CF377" s="114">
        <f t="shared" si="249"/>
        <v>0</v>
      </c>
      <c r="CH377" s="114">
        <v>46</v>
      </c>
      <c r="CI377" s="113">
        <v>21</v>
      </c>
      <c r="CJ377" s="113">
        <f t="shared" si="250"/>
        <v>22</v>
      </c>
      <c r="CK377" s="113">
        <f t="shared" si="250"/>
        <v>23</v>
      </c>
      <c r="CL377" s="113">
        <f t="shared" si="250"/>
        <v>24</v>
      </c>
    </row>
    <row r="378" spans="81:90" x14ac:dyDescent="0.25">
      <c r="CC378" s="114">
        <f t="shared" si="251"/>
        <v>0</v>
      </c>
      <c r="CD378" s="114">
        <f t="shared" si="247"/>
        <v>4.1366253329685687</v>
      </c>
      <c r="CE378" s="114">
        <f t="shared" si="248"/>
        <v>0</v>
      </c>
      <c r="CF378" s="114">
        <f t="shared" si="249"/>
        <v>0</v>
      </c>
      <c r="CH378" s="114">
        <v>46</v>
      </c>
      <c r="CI378" s="113">
        <v>25</v>
      </c>
      <c r="CJ378" s="113">
        <f t="shared" si="250"/>
        <v>26</v>
      </c>
      <c r="CK378" s="113">
        <f t="shared" si="250"/>
        <v>27</v>
      </c>
      <c r="CL378" s="113">
        <f t="shared" si="250"/>
        <v>28</v>
      </c>
    </row>
    <row r="379" spans="81:90" x14ac:dyDescent="0.25">
      <c r="CC379" s="114">
        <f t="shared" si="251"/>
        <v>0</v>
      </c>
      <c r="CD379" s="114">
        <f t="shared" ref="CD379:CD442" si="252">INDEX($AT$11:$BZ$120,$CH379,CI379)</f>
        <v>4.1366253329685687</v>
      </c>
      <c r="CE379" s="114">
        <f t="shared" ref="CE379:CE442" si="253">INDEX($AT$11:$BZ$120,$CH379,CJ379)</f>
        <v>0</v>
      </c>
      <c r="CF379" s="114">
        <f t="shared" ref="CF379:CF442" si="254">INDEX($AT$11:$BZ$120,$CH379,CK379)</f>
        <v>0</v>
      </c>
      <c r="CH379" s="114">
        <v>46</v>
      </c>
      <c r="CI379" s="113">
        <v>29</v>
      </c>
      <c r="CJ379" s="113">
        <f t="shared" si="250"/>
        <v>30</v>
      </c>
      <c r="CK379" s="113">
        <f t="shared" si="250"/>
        <v>31</v>
      </c>
      <c r="CL379" s="113">
        <f t="shared" si="250"/>
        <v>32</v>
      </c>
    </row>
    <row r="380" spans="81:90" x14ac:dyDescent="0.25">
      <c r="CC380" s="114">
        <f t="shared" si="251"/>
        <v>4.1366253329685687</v>
      </c>
      <c r="CD380" s="114">
        <f t="shared" si="252"/>
        <v>0</v>
      </c>
      <c r="CE380" s="114">
        <f t="shared" si="253"/>
        <v>0</v>
      </c>
      <c r="CF380" s="114">
        <f t="shared" si="254"/>
        <v>0</v>
      </c>
      <c r="CH380" s="114">
        <v>47</v>
      </c>
      <c r="CI380" s="113">
        <v>1</v>
      </c>
      <c r="CJ380" s="113">
        <f t="shared" si="250"/>
        <v>2</v>
      </c>
      <c r="CK380" s="113">
        <f t="shared" si="250"/>
        <v>3</v>
      </c>
      <c r="CL380" s="113">
        <f t="shared" si="250"/>
        <v>4</v>
      </c>
    </row>
    <row r="381" spans="81:90" x14ac:dyDescent="0.25">
      <c r="CC381" s="114">
        <f t="shared" si="251"/>
        <v>4.1366253329685687</v>
      </c>
      <c r="CD381" s="114">
        <f t="shared" si="252"/>
        <v>0</v>
      </c>
      <c r="CE381" s="114">
        <f t="shared" si="253"/>
        <v>0</v>
      </c>
      <c r="CF381" s="114">
        <f t="shared" si="254"/>
        <v>0</v>
      </c>
      <c r="CH381" s="114">
        <v>47</v>
      </c>
      <c r="CI381" s="113">
        <v>5</v>
      </c>
      <c r="CJ381" s="113">
        <f t="shared" si="250"/>
        <v>6</v>
      </c>
      <c r="CK381" s="113">
        <f t="shared" si="250"/>
        <v>7</v>
      </c>
      <c r="CL381" s="113">
        <f t="shared" si="250"/>
        <v>8</v>
      </c>
    </row>
    <row r="382" spans="81:90" x14ac:dyDescent="0.25">
      <c r="CC382" s="114">
        <f t="shared" si="251"/>
        <v>4.1366253329685687</v>
      </c>
      <c r="CD382" s="114">
        <f t="shared" si="252"/>
        <v>0</v>
      </c>
      <c r="CE382" s="114">
        <f t="shared" si="253"/>
        <v>0</v>
      </c>
      <c r="CF382" s="114">
        <f t="shared" si="254"/>
        <v>0</v>
      </c>
      <c r="CH382" s="114">
        <v>47</v>
      </c>
      <c r="CI382" s="113">
        <v>9</v>
      </c>
      <c r="CJ382" s="113">
        <f t="shared" si="250"/>
        <v>10</v>
      </c>
      <c r="CK382" s="113">
        <f t="shared" si="250"/>
        <v>11</v>
      </c>
      <c r="CL382" s="113">
        <f t="shared" si="250"/>
        <v>12</v>
      </c>
    </row>
    <row r="383" spans="81:90" x14ac:dyDescent="0.25">
      <c r="CC383" s="114">
        <f t="shared" si="251"/>
        <v>4.1366253329685687</v>
      </c>
      <c r="CD383" s="114">
        <f t="shared" si="252"/>
        <v>0</v>
      </c>
      <c r="CE383" s="114">
        <f t="shared" si="253"/>
        <v>0</v>
      </c>
      <c r="CF383" s="114">
        <f t="shared" si="254"/>
        <v>0</v>
      </c>
      <c r="CH383" s="114">
        <v>47</v>
      </c>
      <c r="CI383" s="113">
        <v>13</v>
      </c>
      <c r="CJ383" s="113">
        <f t="shared" si="250"/>
        <v>14</v>
      </c>
      <c r="CK383" s="113">
        <f t="shared" si="250"/>
        <v>15</v>
      </c>
      <c r="CL383" s="113">
        <f t="shared" si="250"/>
        <v>16</v>
      </c>
    </row>
    <row r="384" spans="81:90" x14ac:dyDescent="0.25">
      <c r="CC384" s="114">
        <f t="shared" si="251"/>
        <v>0</v>
      </c>
      <c r="CD384" s="114">
        <f t="shared" si="252"/>
        <v>0</v>
      </c>
      <c r="CE384" s="114">
        <f t="shared" si="253"/>
        <v>0</v>
      </c>
      <c r="CF384" s="114">
        <f t="shared" si="254"/>
        <v>0</v>
      </c>
      <c r="CH384" s="114">
        <v>47</v>
      </c>
      <c r="CI384" s="113">
        <v>17</v>
      </c>
      <c r="CJ384" s="113">
        <f t="shared" si="250"/>
        <v>18</v>
      </c>
      <c r="CK384" s="113">
        <f t="shared" si="250"/>
        <v>19</v>
      </c>
      <c r="CL384" s="113">
        <f t="shared" si="250"/>
        <v>20</v>
      </c>
    </row>
    <row r="385" spans="81:90" x14ac:dyDescent="0.25">
      <c r="CC385" s="114">
        <f t="shared" si="251"/>
        <v>0</v>
      </c>
      <c r="CD385" s="114">
        <f t="shared" si="252"/>
        <v>4.1366253329685687</v>
      </c>
      <c r="CE385" s="114">
        <f t="shared" si="253"/>
        <v>0</v>
      </c>
      <c r="CF385" s="114">
        <f t="shared" si="254"/>
        <v>0</v>
      </c>
      <c r="CH385" s="114">
        <v>47</v>
      </c>
      <c r="CI385" s="113">
        <v>21</v>
      </c>
      <c r="CJ385" s="113">
        <f t="shared" si="250"/>
        <v>22</v>
      </c>
      <c r="CK385" s="113">
        <f t="shared" si="250"/>
        <v>23</v>
      </c>
      <c r="CL385" s="113">
        <f t="shared" si="250"/>
        <v>24</v>
      </c>
    </row>
    <row r="386" spans="81:90" x14ac:dyDescent="0.25">
      <c r="CC386" s="114">
        <f t="shared" si="251"/>
        <v>0</v>
      </c>
      <c r="CD386" s="114">
        <f t="shared" si="252"/>
        <v>4.1366253329685687</v>
      </c>
      <c r="CE386" s="114">
        <f t="shared" si="253"/>
        <v>0</v>
      </c>
      <c r="CF386" s="114">
        <f t="shared" si="254"/>
        <v>0</v>
      </c>
      <c r="CH386" s="114">
        <v>47</v>
      </c>
      <c r="CI386" s="113">
        <v>25</v>
      </c>
      <c r="CJ386" s="113">
        <f t="shared" ref="CJ386:CL449" si="255">CI386+1</f>
        <v>26</v>
      </c>
      <c r="CK386" s="113">
        <f t="shared" si="255"/>
        <v>27</v>
      </c>
      <c r="CL386" s="113">
        <f t="shared" si="255"/>
        <v>28</v>
      </c>
    </row>
    <row r="387" spans="81:90" x14ac:dyDescent="0.25">
      <c r="CC387" s="114">
        <f t="shared" si="251"/>
        <v>0</v>
      </c>
      <c r="CD387" s="114">
        <f t="shared" si="252"/>
        <v>4.1366253329685687</v>
      </c>
      <c r="CE387" s="114">
        <f t="shared" si="253"/>
        <v>0</v>
      </c>
      <c r="CF387" s="114">
        <f t="shared" si="254"/>
        <v>0</v>
      </c>
      <c r="CH387" s="114">
        <v>47</v>
      </c>
      <c r="CI387" s="113">
        <v>29</v>
      </c>
      <c r="CJ387" s="113">
        <f t="shared" si="255"/>
        <v>30</v>
      </c>
      <c r="CK387" s="113">
        <f t="shared" si="255"/>
        <v>31</v>
      </c>
      <c r="CL387" s="113">
        <f t="shared" si="255"/>
        <v>32</v>
      </c>
    </row>
    <row r="388" spans="81:90" x14ac:dyDescent="0.25">
      <c r="CC388" s="114">
        <f t="shared" si="251"/>
        <v>4.1366253329685687</v>
      </c>
      <c r="CD388" s="114">
        <f t="shared" si="252"/>
        <v>0</v>
      </c>
      <c r="CE388" s="114">
        <f t="shared" si="253"/>
        <v>0</v>
      </c>
      <c r="CF388" s="114">
        <f t="shared" si="254"/>
        <v>0</v>
      </c>
      <c r="CH388" s="114">
        <v>48</v>
      </c>
      <c r="CI388" s="113">
        <v>1</v>
      </c>
      <c r="CJ388" s="113">
        <f t="shared" si="255"/>
        <v>2</v>
      </c>
      <c r="CK388" s="113">
        <f t="shared" si="255"/>
        <v>3</v>
      </c>
      <c r="CL388" s="113">
        <f t="shared" si="255"/>
        <v>4</v>
      </c>
    </row>
    <row r="389" spans="81:90" x14ac:dyDescent="0.25">
      <c r="CC389" s="114">
        <f t="shared" si="251"/>
        <v>4.1366253329685687</v>
      </c>
      <c r="CD389" s="114">
        <f t="shared" si="252"/>
        <v>0</v>
      </c>
      <c r="CE389" s="114">
        <f t="shared" si="253"/>
        <v>0</v>
      </c>
      <c r="CF389" s="114">
        <f t="shared" si="254"/>
        <v>0</v>
      </c>
      <c r="CH389" s="114">
        <v>48</v>
      </c>
      <c r="CI389" s="113">
        <v>5</v>
      </c>
      <c r="CJ389" s="113">
        <f t="shared" si="255"/>
        <v>6</v>
      </c>
      <c r="CK389" s="113">
        <f t="shared" si="255"/>
        <v>7</v>
      </c>
      <c r="CL389" s="113">
        <f t="shared" si="255"/>
        <v>8</v>
      </c>
    </row>
    <row r="390" spans="81:90" x14ac:dyDescent="0.25">
      <c r="CC390" s="114">
        <f t="shared" si="251"/>
        <v>4.1366253329685687</v>
      </c>
      <c r="CD390" s="114">
        <f t="shared" si="252"/>
        <v>0</v>
      </c>
      <c r="CE390" s="114">
        <f t="shared" si="253"/>
        <v>0</v>
      </c>
      <c r="CF390" s="114">
        <f t="shared" si="254"/>
        <v>0</v>
      </c>
      <c r="CH390" s="114">
        <v>48</v>
      </c>
      <c r="CI390" s="113">
        <v>9</v>
      </c>
      <c r="CJ390" s="113">
        <f t="shared" si="255"/>
        <v>10</v>
      </c>
      <c r="CK390" s="113">
        <f t="shared" si="255"/>
        <v>11</v>
      </c>
      <c r="CL390" s="113">
        <f t="shared" si="255"/>
        <v>12</v>
      </c>
    </row>
    <row r="391" spans="81:90" x14ac:dyDescent="0.25">
      <c r="CC391" s="114">
        <f t="shared" si="251"/>
        <v>4.1366253329685687</v>
      </c>
      <c r="CD391" s="114">
        <f t="shared" si="252"/>
        <v>0</v>
      </c>
      <c r="CE391" s="114">
        <f t="shared" si="253"/>
        <v>0</v>
      </c>
      <c r="CF391" s="114">
        <f t="shared" si="254"/>
        <v>0</v>
      </c>
      <c r="CH391" s="114">
        <v>48</v>
      </c>
      <c r="CI391" s="113">
        <v>13</v>
      </c>
      <c r="CJ391" s="113">
        <f t="shared" si="255"/>
        <v>14</v>
      </c>
      <c r="CK391" s="113">
        <f t="shared" si="255"/>
        <v>15</v>
      </c>
      <c r="CL391" s="113">
        <f t="shared" si="255"/>
        <v>16</v>
      </c>
    </row>
    <row r="392" spans="81:90" x14ac:dyDescent="0.25">
      <c r="CC392" s="114">
        <f t="shared" si="251"/>
        <v>0</v>
      </c>
      <c r="CD392" s="114">
        <f t="shared" si="252"/>
        <v>0</v>
      </c>
      <c r="CE392" s="114">
        <f t="shared" si="253"/>
        <v>0</v>
      </c>
      <c r="CF392" s="114">
        <f t="shared" si="254"/>
        <v>0</v>
      </c>
      <c r="CH392" s="114">
        <v>48</v>
      </c>
      <c r="CI392" s="113">
        <v>17</v>
      </c>
      <c r="CJ392" s="113">
        <f t="shared" si="255"/>
        <v>18</v>
      </c>
      <c r="CK392" s="113">
        <f t="shared" si="255"/>
        <v>19</v>
      </c>
      <c r="CL392" s="113">
        <f t="shared" si="255"/>
        <v>20</v>
      </c>
    </row>
    <row r="393" spans="81:90" x14ac:dyDescent="0.25">
      <c r="CC393" s="114">
        <f t="shared" si="251"/>
        <v>0</v>
      </c>
      <c r="CD393" s="114">
        <f t="shared" si="252"/>
        <v>4.1366253329685687</v>
      </c>
      <c r="CE393" s="114">
        <f t="shared" si="253"/>
        <v>0</v>
      </c>
      <c r="CF393" s="114">
        <f t="shared" si="254"/>
        <v>0</v>
      </c>
      <c r="CH393" s="114">
        <v>48</v>
      </c>
      <c r="CI393" s="113">
        <v>21</v>
      </c>
      <c r="CJ393" s="113">
        <f t="shared" si="255"/>
        <v>22</v>
      </c>
      <c r="CK393" s="113">
        <f t="shared" si="255"/>
        <v>23</v>
      </c>
      <c r="CL393" s="113">
        <f t="shared" si="255"/>
        <v>24</v>
      </c>
    </row>
    <row r="394" spans="81:90" x14ac:dyDescent="0.25">
      <c r="CC394" s="114">
        <f t="shared" si="251"/>
        <v>0</v>
      </c>
      <c r="CD394" s="114">
        <f t="shared" si="252"/>
        <v>4.1366253329685687</v>
      </c>
      <c r="CE394" s="114">
        <f t="shared" si="253"/>
        <v>0</v>
      </c>
      <c r="CF394" s="114">
        <f t="shared" si="254"/>
        <v>0</v>
      </c>
      <c r="CH394" s="114">
        <v>48</v>
      </c>
      <c r="CI394" s="113">
        <v>25</v>
      </c>
      <c r="CJ394" s="113">
        <f t="shared" si="255"/>
        <v>26</v>
      </c>
      <c r="CK394" s="113">
        <f t="shared" si="255"/>
        <v>27</v>
      </c>
      <c r="CL394" s="113">
        <f t="shared" si="255"/>
        <v>28</v>
      </c>
    </row>
    <row r="395" spans="81:90" x14ac:dyDescent="0.25">
      <c r="CC395" s="114">
        <f t="shared" si="251"/>
        <v>0</v>
      </c>
      <c r="CD395" s="114">
        <f t="shared" si="252"/>
        <v>4.1366253329685687</v>
      </c>
      <c r="CE395" s="114">
        <f t="shared" si="253"/>
        <v>0</v>
      </c>
      <c r="CF395" s="114">
        <f t="shared" si="254"/>
        <v>0</v>
      </c>
      <c r="CH395" s="114">
        <v>48</v>
      </c>
      <c r="CI395" s="113">
        <v>29</v>
      </c>
      <c r="CJ395" s="113">
        <f t="shared" si="255"/>
        <v>30</v>
      </c>
      <c r="CK395" s="113">
        <f t="shared" si="255"/>
        <v>31</v>
      </c>
      <c r="CL395" s="113">
        <f t="shared" si="255"/>
        <v>32</v>
      </c>
    </row>
    <row r="396" spans="81:90" x14ac:dyDescent="0.25">
      <c r="CC396" s="114">
        <f t="shared" si="251"/>
        <v>4.1366253329685687</v>
      </c>
      <c r="CD396" s="114">
        <f t="shared" si="252"/>
        <v>0</v>
      </c>
      <c r="CE396" s="114">
        <f t="shared" si="253"/>
        <v>0</v>
      </c>
      <c r="CF396" s="114">
        <f t="shared" si="254"/>
        <v>0</v>
      </c>
      <c r="CH396" s="114">
        <v>49</v>
      </c>
      <c r="CI396" s="113">
        <v>1</v>
      </c>
      <c r="CJ396" s="113">
        <f t="shared" si="255"/>
        <v>2</v>
      </c>
      <c r="CK396" s="113">
        <f t="shared" si="255"/>
        <v>3</v>
      </c>
      <c r="CL396" s="113">
        <f t="shared" si="255"/>
        <v>4</v>
      </c>
    </row>
    <row r="397" spans="81:90" x14ac:dyDescent="0.25">
      <c r="CC397" s="114">
        <f t="shared" ref="CC397:CC460" si="256">INDEX($AT$11:$BZ$120,$CH397,CL397)</f>
        <v>4.1366253329685687</v>
      </c>
      <c r="CD397" s="114">
        <f t="shared" si="252"/>
        <v>0</v>
      </c>
      <c r="CE397" s="114">
        <f t="shared" si="253"/>
        <v>0</v>
      </c>
      <c r="CF397" s="114">
        <f t="shared" si="254"/>
        <v>0</v>
      </c>
      <c r="CH397" s="114">
        <v>49</v>
      </c>
      <c r="CI397" s="113">
        <v>5</v>
      </c>
      <c r="CJ397" s="113">
        <f t="shared" si="255"/>
        <v>6</v>
      </c>
      <c r="CK397" s="113">
        <f t="shared" si="255"/>
        <v>7</v>
      </c>
      <c r="CL397" s="113">
        <f t="shared" si="255"/>
        <v>8</v>
      </c>
    </row>
    <row r="398" spans="81:90" x14ac:dyDescent="0.25">
      <c r="CC398" s="114">
        <f t="shared" si="256"/>
        <v>4.1366253329685687</v>
      </c>
      <c r="CD398" s="114">
        <f t="shared" si="252"/>
        <v>0</v>
      </c>
      <c r="CE398" s="114">
        <f t="shared" si="253"/>
        <v>0</v>
      </c>
      <c r="CF398" s="114">
        <f t="shared" si="254"/>
        <v>0</v>
      </c>
      <c r="CH398" s="114">
        <v>49</v>
      </c>
      <c r="CI398" s="113">
        <v>9</v>
      </c>
      <c r="CJ398" s="113">
        <f t="shared" si="255"/>
        <v>10</v>
      </c>
      <c r="CK398" s="113">
        <f t="shared" si="255"/>
        <v>11</v>
      </c>
      <c r="CL398" s="113">
        <f t="shared" si="255"/>
        <v>12</v>
      </c>
    </row>
    <row r="399" spans="81:90" x14ac:dyDescent="0.25">
      <c r="CC399" s="114">
        <f t="shared" si="256"/>
        <v>4.1366253329685687</v>
      </c>
      <c r="CD399" s="114">
        <f t="shared" si="252"/>
        <v>0</v>
      </c>
      <c r="CE399" s="114">
        <f t="shared" si="253"/>
        <v>0</v>
      </c>
      <c r="CF399" s="114">
        <f t="shared" si="254"/>
        <v>0</v>
      </c>
      <c r="CH399" s="114">
        <v>49</v>
      </c>
      <c r="CI399" s="113">
        <v>13</v>
      </c>
      <c r="CJ399" s="113">
        <f t="shared" si="255"/>
        <v>14</v>
      </c>
      <c r="CK399" s="113">
        <f t="shared" si="255"/>
        <v>15</v>
      </c>
      <c r="CL399" s="113">
        <f t="shared" si="255"/>
        <v>16</v>
      </c>
    </row>
    <row r="400" spans="81:90" x14ac:dyDescent="0.25">
      <c r="CC400" s="114">
        <f t="shared" si="256"/>
        <v>0</v>
      </c>
      <c r="CD400" s="114">
        <f t="shared" si="252"/>
        <v>0</v>
      </c>
      <c r="CE400" s="114">
        <f t="shared" si="253"/>
        <v>0</v>
      </c>
      <c r="CF400" s="114">
        <f t="shared" si="254"/>
        <v>0</v>
      </c>
      <c r="CH400" s="114">
        <v>49</v>
      </c>
      <c r="CI400" s="113">
        <v>17</v>
      </c>
      <c r="CJ400" s="113">
        <f t="shared" si="255"/>
        <v>18</v>
      </c>
      <c r="CK400" s="113">
        <f t="shared" si="255"/>
        <v>19</v>
      </c>
      <c r="CL400" s="113">
        <f t="shared" si="255"/>
        <v>20</v>
      </c>
    </row>
    <row r="401" spans="81:90" x14ac:dyDescent="0.25">
      <c r="CC401" s="114">
        <f t="shared" si="256"/>
        <v>0</v>
      </c>
      <c r="CD401" s="114">
        <f t="shared" si="252"/>
        <v>4.1366253329685687</v>
      </c>
      <c r="CE401" s="114">
        <f t="shared" si="253"/>
        <v>0</v>
      </c>
      <c r="CF401" s="114">
        <f t="shared" si="254"/>
        <v>0</v>
      </c>
      <c r="CH401" s="114">
        <v>49</v>
      </c>
      <c r="CI401" s="113">
        <v>21</v>
      </c>
      <c r="CJ401" s="113">
        <f t="shared" si="255"/>
        <v>22</v>
      </c>
      <c r="CK401" s="113">
        <f t="shared" si="255"/>
        <v>23</v>
      </c>
      <c r="CL401" s="113">
        <f t="shared" si="255"/>
        <v>24</v>
      </c>
    </row>
    <row r="402" spans="81:90" x14ac:dyDescent="0.25">
      <c r="CC402" s="114">
        <f t="shared" si="256"/>
        <v>0</v>
      </c>
      <c r="CD402" s="114">
        <f t="shared" si="252"/>
        <v>4.1366253329685687</v>
      </c>
      <c r="CE402" s="114">
        <f t="shared" si="253"/>
        <v>0</v>
      </c>
      <c r="CF402" s="114">
        <f t="shared" si="254"/>
        <v>0</v>
      </c>
      <c r="CH402" s="114">
        <v>49</v>
      </c>
      <c r="CI402" s="113">
        <v>25</v>
      </c>
      <c r="CJ402" s="113">
        <f t="shared" si="255"/>
        <v>26</v>
      </c>
      <c r="CK402" s="113">
        <f t="shared" si="255"/>
        <v>27</v>
      </c>
      <c r="CL402" s="113">
        <f t="shared" si="255"/>
        <v>28</v>
      </c>
    </row>
    <row r="403" spans="81:90" x14ac:dyDescent="0.25">
      <c r="CC403" s="114">
        <f t="shared" si="256"/>
        <v>0</v>
      </c>
      <c r="CD403" s="114">
        <f t="shared" si="252"/>
        <v>4.1366253329685687</v>
      </c>
      <c r="CE403" s="114">
        <f t="shared" si="253"/>
        <v>0</v>
      </c>
      <c r="CF403" s="114">
        <f t="shared" si="254"/>
        <v>0</v>
      </c>
      <c r="CH403" s="114">
        <v>49</v>
      </c>
      <c r="CI403" s="113">
        <v>29</v>
      </c>
      <c r="CJ403" s="113">
        <f t="shared" si="255"/>
        <v>30</v>
      </c>
      <c r="CK403" s="113">
        <f t="shared" si="255"/>
        <v>31</v>
      </c>
      <c r="CL403" s="113">
        <f t="shared" si="255"/>
        <v>32</v>
      </c>
    </row>
    <row r="404" spans="81:90" x14ac:dyDescent="0.25">
      <c r="CC404" s="114">
        <f t="shared" si="256"/>
        <v>4.1366253329685687</v>
      </c>
      <c r="CD404" s="114">
        <f t="shared" si="252"/>
        <v>0</v>
      </c>
      <c r="CE404" s="114">
        <f t="shared" si="253"/>
        <v>0</v>
      </c>
      <c r="CF404" s="114">
        <f t="shared" si="254"/>
        <v>0</v>
      </c>
      <c r="CH404" s="114">
        <v>50</v>
      </c>
      <c r="CI404" s="113">
        <v>1</v>
      </c>
      <c r="CJ404" s="113">
        <f t="shared" si="255"/>
        <v>2</v>
      </c>
      <c r="CK404" s="113">
        <f t="shared" si="255"/>
        <v>3</v>
      </c>
      <c r="CL404" s="113">
        <f t="shared" si="255"/>
        <v>4</v>
      </c>
    </row>
    <row r="405" spans="81:90" x14ac:dyDescent="0.25">
      <c r="CC405" s="114">
        <f t="shared" si="256"/>
        <v>4.1366253329685687</v>
      </c>
      <c r="CD405" s="114">
        <f t="shared" si="252"/>
        <v>0</v>
      </c>
      <c r="CE405" s="114">
        <f t="shared" si="253"/>
        <v>0</v>
      </c>
      <c r="CF405" s="114">
        <f t="shared" si="254"/>
        <v>0</v>
      </c>
      <c r="CH405" s="114">
        <v>50</v>
      </c>
      <c r="CI405" s="113">
        <v>5</v>
      </c>
      <c r="CJ405" s="113">
        <f t="shared" si="255"/>
        <v>6</v>
      </c>
      <c r="CK405" s="113">
        <f t="shared" si="255"/>
        <v>7</v>
      </c>
      <c r="CL405" s="113">
        <f t="shared" si="255"/>
        <v>8</v>
      </c>
    </row>
    <row r="406" spans="81:90" x14ac:dyDescent="0.25">
      <c r="CC406" s="114">
        <f t="shared" si="256"/>
        <v>4.1366253329685687</v>
      </c>
      <c r="CD406" s="114">
        <f t="shared" si="252"/>
        <v>0</v>
      </c>
      <c r="CE406" s="114">
        <f t="shared" si="253"/>
        <v>0</v>
      </c>
      <c r="CF406" s="114">
        <f t="shared" si="254"/>
        <v>0</v>
      </c>
      <c r="CH406" s="114">
        <v>50</v>
      </c>
      <c r="CI406" s="113">
        <v>9</v>
      </c>
      <c r="CJ406" s="113">
        <f t="shared" si="255"/>
        <v>10</v>
      </c>
      <c r="CK406" s="113">
        <f t="shared" si="255"/>
        <v>11</v>
      </c>
      <c r="CL406" s="113">
        <f t="shared" si="255"/>
        <v>12</v>
      </c>
    </row>
    <row r="407" spans="81:90" x14ac:dyDescent="0.25">
      <c r="CC407" s="114">
        <f t="shared" si="256"/>
        <v>4.1366253329685687</v>
      </c>
      <c r="CD407" s="114">
        <f t="shared" si="252"/>
        <v>0</v>
      </c>
      <c r="CE407" s="114">
        <f t="shared" si="253"/>
        <v>0</v>
      </c>
      <c r="CF407" s="114">
        <f t="shared" si="254"/>
        <v>0</v>
      </c>
      <c r="CH407" s="114">
        <v>50</v>
      </c>
      <c r="CI407" s="113">
        <v>13</v>
      </c>
      <c r="CJ407" s="113">
        <f t="shared" si="255"/>
        <v>14</v>
      </c>
      <c r="CK407" s="113">
        <f t="shared" si="255"/>
        <v>15</v>
      </c>
      <c r="CL407" s="113">
        <f t="shared" si="255"/>
        <v>16</v>
      </c>
    </row>
    <row r="408" spans="81:90" x14ac:dyDescent="0.25">
      <c r="CC408" s="114">
        <f t="shared" si="256"/>
        <v>0</v>
      </c>
      <c r="CD408" s="114">
        <f t="shared" si="252"/>
        <v>0</v>
      </c>
      <c r="CE408" s="114">
        <f t="shared" si="253"/>
        <v>0</v>
      </c>
      <c r="CF408" s="114">
        <f t="shared" si="254"/>
        <v>0</v>
      </c>
      <c r="CH408" s="114">
        <v>50</v>
      </c>
      <c r="CI408" s="113">
        <v>17</v>
      </c>
      <c r="CJ408" s="113">
        <f t="shared" si="255"/>
        <v>18</v>
      </c>
      <c r="CK408" s="113">
        <f t="shared" si="255"/>
        <v>19</v>
      </c>
      <c r="CL408" s="113">
        <f t="shared" si="255"/>
        <v>20</v>
      </c>
    </row>
    <row r="409" spans="81:90" x14ac:dyDescent="0.25">
      <c r="CC409" s="114">
        <f t="shared" si="256"/>
        <v>0</v>
      </c>
      <c r="CD409" s="114">
        <f t="shared" si="252"/>
        <v>4.1366253329685687</v>
      </c>
      <c r="CE409" s="114">
        <f t="shared" si="253"/>
        <v>0</v>
      </c>
      <c r="CF409" s="114">
        <f t="shared" si="254"/>
        <v>0</v>
      </c>
      <c r="CH409" s="114">
        <v>50</v>
      </c>
      <c r="CI409" s="113">
        <v>21</v>
      </c>
      <c r="CJ409" s="113">
        <f t="shared" si="255"/>
        <v>22</v>
      </c>
      <c r="CK409" s="113">
        <f t="shared" si="255"/>
        <v>23</v>
      </c>
      <c r="CL409" s="113">
        <f t="shared" si="255"/>
        <v>24</v>
      </c>
    </row>
    <row r="410" spans="81:90" x14ac:dyDescent="0.25">
      <c r="CC410" s="114">
        <f t="shared" si="256"/>
        <v>0</v>
      </c>
      <c r="CD410" s="114">
        <f t="shared" si="252"/>
        <v>4.1366253329685687</v>
      </c>
      <c r="CE410" s="114">
        <f t="shared" si="253"/>
        <v>0</v>
      </c>
      <c r="CF410" s="114">
        <f t="shared" si="254"/>
        <v>0</v>
      </c>
      <c r="CH410" s="114">
        <v>50</v>
      </c>
      <c r="CI410" s="113">
        <v>25</v>
      </c>
      <c r="CJ410" s="113">
        <f t="shared" si="255"/>
        <v>26</v>
      </c>
      <c r="CK410" s="113">
        <f t="shared" si="255"/>
        <v>27</v>
      </c>
      <c r="CL410" s="113">
        <f t="shared" si="255"/>
        <v>28</v>
      </c>
    </row>
    <row r="411" spans="81:90" x14ac:dyDescent="0.25">
      <c r="CC411" s="114">
        <f t="shared" si="256"/>
        <v>0</v>
      </c>
      <c r="CD411" s="114">
        <f t="shared" si="252"/>
        <v>4.1366253329685687</v>
      </c>
      <c r="CE411" s="114">
        <f t="shared" si="253"/>
        <v>0</v>
      </c>
      <c r="CF411" s="114">
        <f t="shared" si="254"/>
        <v>0</v>
      </c>
      <c r="CH411" s="114">
        <v>50</v>
      </c>
      <c r="CI411" s="113">
        <v>29</v>
      </c>
      <c r="CJ411" s="113">
        <f t="shared" si="255"/>
        <v>30</v>
      </c>
      <c r="CK411" s="113">
        <f t="shared" si="255"/>
        <v>31</v>
      </c>
      <c r="CL411" s="113">
        <f t="shared" si="255"/>
        <v>32</v>
      </c>
    </row>
    <row r="412" spans="81:90" x14ac:dyDescent="0.25">
      <c r="CC412" s="114">
        <f t="shared" si="256"/>
        <v>4.1366253329685687</v>
      </c>
      <c r="CD412" s="114">
        <f t="shared" si="252"/>
        <v>0</v>
      </c>
      <c r="CE412" s="114">
        <f t="shared" si="253"/>
        <v>0</v>
      </c>
      <c r="CF412" s="114">
        <f t="shared" si="254"/>
        <v>0</v>
      </c>
      <c r="CH412" s="114">
        <v>51</v>
      </c>
      <c r="CI412" s="113">
        <v>1</v>
      </c>
      <c r="CJ412" s="113">
        <f t="shared" si="255"/>
        <v>2</v>
      </c>
      <c r="CK412" s="113">
        <f t="shared" si="255"/>
        <v>3</v>
      </c>
      <c r="CL412" s="113">
        <f t="shared" si="255"/>
        <v>4</v>
      </c>
    </row>
    <row r="413" spans="81:90" x14ac:dyDescent="0.25">
      <c r="CC413" s="114">
        <f t="shared" si="256"/>
        <v>4.1366253329685687</v>
      </c>
      <c r="CD413" s="114">
        <f t="shared" si="252"/>
        <v>0</v>
      </c>
      <c r="CE413" s="114">
        <f t="shared" si="253"/>
        <v>0</v>
      </c>
      <c r="CF413" s="114">
        <f t="shared" si="254"/>
        <v>0</v>
      </c>
      <c r="CH413" s="114">
        <v>51</v>
      </c>
      <c r="CI413" s="113">
        <v>5</v>
      </c>
      <c r="CJ413" s="113">
        <f t="shared" si="255"/>
        <v>6</v>
      </c>
      <c r="CK413" s="113">
        <f t="shared" si="255"/>
        <v>7</v>
      </c>
      <c r="CL413" s="113">
        <f t="shared" si="255"/>
        <v>8</v>
      </c>
    </row>
    <row r="414" spans="81:90" x14ac:dyDescent="0.25">
      <c r="CC414" s="114">
        <f t="shared" si="256"/>
        <v>4.1366253329685687</v>
      </c>
      <c r="CD414" s="114">
        <f t="shared" si="252"/>
        <v>0</v>
      </c>
      <c r="CE414" s="114">
        <f t="shared" si="253"/>
        <v>0</v>
      </c>
      <c r="CF414" s="114">
        <f t="shared" si="254"/>
        <v>0</v>
      </c>
      <c r="CH414" s="114">
        <v>51</v>
      </c>
      <c r="CI414" s="113">
        <v>9</v>
      </c>
      <c r="CJ414" s="113">
        <f t="shared" si="255"/>
        <v>10</v>
      </c>
      <c r="CK414" s="113">
        <f t="shared" si="255"/>
        <v>11</v>
      </c>
      <c r="CL414" s="113">
        <f t="shared" si="255"/>
        <v>12</v>
      </c>
    </row>
    <row r="415" spans="81:90" x14ac:dyDescent="0.25">
      <c r="CC415" s="114">
        <f t="shared" si="256"/>
        <v>4.1366253329685687</v>
      </c>
      <c r="CD415" s="114">
        <f t="shared" si="252"/>
        <v>0</v>
      </c>
      <c r="CE415" s="114">
        <f t="shared" si="253"/>
        <v>0</v>
      </c>
      <c r="CF415" s="114">
        <f t="shared" si="254"/>
        <v>0</v>
      </c>
      <c r="CH415" s="114">
        <v>51</v>
      </c>
      <c r="CI415" s="113">
        <v>13</v>
      </c>
      <c r="CJ415" s="113">
        <f t="shared" si="255"/>
        <v>14</v>
      </c>
      <c r="CK415" s="113">
        <f t="shared" si="255"/>
        <v>15</v>
      </c>
      <c r="CL415" s="113">
        <f t="shared" si="255"/>
        <v>16</v>
      </c>
    </row>
    <row r="416" spans="81:90" x14ac:dyDescent="0.25">
      <c r="CC416" s="114">
        <f t="shared" si="256"/>
        <v>0</v>
      </c>
      <c r="CD416" s="114">
        <f t="shared" si="252"/>
        <v>0</v>
      </c>
      <c r="CE416" s="114">
        <f t="shared" si="253"/>
        <v>0</v>
      </c>
      <c r="CF416" s="114">
        <f t="shared" si="254"/>
        <v>0</v>
      </c>
      <c r="CH416" s="114">
        <v>51</v>
      </c>
      <c r="CI416" s="113">
        <v>17</v>
      </c>
      <c r="CJ416" s="113">
        <f t="shared" si="255"/>
        <v>18</v>
      </c>
      <c r="CK416" s="113">
        <f t="shared" si="255"/>
        <v>19</v>
      </c>
      <c r="CL416" s="113">
        <f t="shared" si="255"/>
        <v>20</v>
      </c>
    </row>
    <row r="417" spans="81:90" x14ac:dyDescent="0.25">
      <c r="CC417" s="114">
        <f t="shared" si="256"/>
        <v>0</v>
      </c>
      <c r="CD417" s="114">
        <f t="shared" si="252"/>
        <v>4.1366253329685687</v>
      </c>
      <c r="CE417" s="114">
        <f t="shared" si="253"/>
        <v>0</v>
      </c>
      <c r="CF417" s="114">
        <f t="shared" si="254"/>
        <v>0</v>
      </c>
      <c r="CH417" s="114">
        <v>51</v>
      </c>
      <c r="CI417" s="113">
        <v>21</v>
      </c>
      <c r="CJ417" s="113">
        <f t="shared" si="255"/>
        <v>22</v>
      </c>
      <c r="CK417" s="113">
        <f t="shared" si="255"/>
        <v>23</v>
      </c>
      <c r="CL417" s="113">
        <f t="shared" si="255"/>
        <v>24</v>
      </c>
    </row>
    <row r="418" spans="81:90" x14ac:dyDescent="0.25">
      <c r="CC418" s="114">
        <f t="shared" si="256"/>
        <v>0</v>
      </c>
      <c r="CD418" s="114">
        <f t="shared" si="252"/>
        <v>4.1366253329685687</v>
      </c>
      <c r="CE418" s="114">
        <f t="shared" si="253"/>
        <v>0</v>
      </c>
      <c r="CF418" s="114">
        <f t="shared" si="254"/>
        <v>0</v>
      </c>
      <c r="CH418" s="114">
        <v>51</v>
      </c>
      <c r="CI418" s="113">
        <v>25</v>
      </c>
      <c r="CJ418" s="113">
        <f t="shared" si="255"/>
        <v>26</v>
      </c>
      <c r="CK418" s="113">
        <f t="shared" si="255"/>
        <v>27</v>
      </c>
      <c r="CL418" s="113">
        <f t="shared" si="255"/>
        <v>28</v>
      </c>
    </row>
    <row r="419" spans="81:90" x14ac:dyDescent="0.25">
      <c r="CC419" s="114">
        <f t="shared" si="256"/>
        <v>0</v>
      </c>
      <c r="CD419" s="114">
        <f t="shared" si="252"/>
        <v>4.1366253329685687</v>
      </c>
      <c r="CE419" s="114">
        <f t="shared" si="253"/>
        <v>0</v>
      </c>
      <c r="CF419" s="114">
        <f t="shared" si="254"/>
        <v>0</v>
      </c>
      <c r="CH419" s="114">
        <v>51</v>
      </c>
      <c r="CI419" s="113">
        <v>29</v>
      </c>
      <c r="CJ419" s="113">
        <f t="shared" si="255"/>
        <v>30</v>
      </c>
      <c r="CK419" s="113">
        <f t="shared" si="255"/>
        <v>31</v>
      </c>
      <c r="CL419" s="113">
        <f t="shared" si="255"/>
        <v>32</v>
      </c>
    </row>
    <row r="420" spans="81:90" x14ac:dyDescent="0.25">
      <c r="CC420" s="114">
        <f t="shared" si="256"/>
        <v>4.1366253329685687</v>
      </c>
      <c r="CD420" s="114">
        <f t="shared" si="252"/>
        <v>0</v>
      </c>
      <c r="CE420" s="114">
        <f t="shared" si="253"/>
        <v>0</v>
      </c>
      <c r="CF420" s="114">
        <f t="shared" si="254"/>
        <v>0</v>
      </c>
      <c r="CH420" s="114">
        <v>52</v>
      </c>
      <c r="CI420" s="113">
        <v>1</v>
      </c>
      <c r="CJ420" s="113">
        <f t="shared" si="255"/>
        <v>2</v>
      </c>
      <c r="CK420" s="113">
        <f t="shared" si="255"/>
        <v>3</v>
      </c>
      <c r="CL420" s="113">
        <f t="shared" si="255"/>
        <v>4</v>
      </c>
    </row>
    <row r="421" spans="81:90" x14ac:dyDescent="0.25">
      <c r="CC421" s="114">
        <f t="shared" si="256"/>
        <v>4.1366253329685687</v>
      </c>
      <c r="CD421" s="114">
        <f t="shared" si="252"/>
        <v>0</v>
      </c>
      <c r="CE421" s="114">
        <f t="shared" si="253"/>
        <v>0</v>
      </c>
      <c r="CF421" s="114">
        <f t="shared" si="254"/>
        <v>0</v>
      </c>
      <c r="CH421" s="114">
        <v>52</v>
      </c>
      <c r="CI421" s="113">
        <v>5</v>
      </c>
      <c r="CJ421" s="113">
        <f t="shared" si="255"/>
        <v>6</v>
      </c>
      <c r="CK421" s="113">
        <f t="shared" si="255"/>
        <v>7</v>
      </c>
      <c r="CL421" s="113">
        <f t="shared" si="255"/>
        <v>8</v>
      </c>
    </row>
    <row r="422" spans="81:90" x14ac:dyDescent="0.25">
      <c r="CC422" s="114">
        <f t="shared" si="256"/>
        <v>4.1366253329685687</v>
      </c>
      <c r="CD422" s="114">
        <f t="shared" si="252"/>
        <v>0</v>
      </c>
      <c r="CE422" s="114">
        <f t="shared" si="253"/>
        <v>0</v>
      </c>
      <c r="CF422" s="114">
        <f t="shared" si="254"/>
        <v>0</v>
      </c>
      <c r="CH422" s="114">
        <v>52</v>
      </c>
      <c r="CI422" s="113">
        <v>9</v>
      </c>
      <c r="CJ422" s="113">
        <f t="shared" si="255"/>
        <v>10</v>
      </c>
      <c r="CK422" s="113">
        <f t="shared" si="255"/>
        <v>11</v>
      </c>
      <c r="CL422" s="113">
        <f t="shared" si="255"/>
        <v>12</v>
      </c>
    </row>
    <row r="423" spans="81:90" x14ac:dyDescent="0.25">
      <c r="CC423" s="114">
        <f t="shared" si="256"/>
        <v>4.1366253329685687</v>
      </c>
      <c r="CD423" s="114">
        <f t="shared" si="252"/>
        <v>0</v>
      </c>
      <c r="CE423" s="114">
        <f t="shared" si="253"/>
        <v>0</v>
      </c>
      <c r="CF423" s="114">
        <f t="shared" si="254"/>
        <v>0</v>
      </c>
      <c r="CH423" s="114">
        <v>52</v>
      </c>
      <c r="CI423" s="113">
        <v>13</v>
      </c>
      <c r="CJ423" s="113">
        <f t="shared" si="255"/>
        <v>14</v>
      </c>
      <c r="CK423" s="113">
        <f t="shared" si="255"/>
        <v>15</v>
      </c>
      <c r="CL423" s="113">
        <f t="shared" si="255"/>
        <v>16</v>
      </c>
    </row>
    <row r="424" spans="81:90" x14ac:dyDescent="0.25">
      <c r="CC424" s="114">
        <f t="shared" si="256"/>
        <v>0</v>
      </c>
      <c r="CD424" s="114">
        <f t="shared" si="252"/>
        <v>0</v>
      </c>
      <c r="CE424" s="114">
        <f t="shared" si="253"/>
        <v>0</v>
      </c>
      <c r="CF424" s="114">
        <f t="shared" si="254"/>
        <v>0</v>
      </c>
      <c r="CH424" s="114">
        <v>52</v>
      </c>
      <c r="CI424" s="113">
        <v>17</v>
      </c>
      <c r="CJ424" s="113">
        <f t="shared" si="255"/>
        <v>18</v>
      </c>
      <c r="CK424" s="113">
        <f t="shared" si="255"/>
        <v>19</v>
      </c>
      <c r="CL424" s="113">
        <f t="shared" si="255"/>
        <v>20</v>
      </c>
    </row>
    <row r="425" spans="81:90" x14ac:dyDescent="0.25">
      <c r="CC425" s="114">
        <f t="shared" si="256"/>
        <v>0</v>
      </c>
      <c r="CD425" s="114">
        <f t="shared" si="252"/>
        <v>4.1366253329685687</v>
      </c>
      <c r="CE425" s="114">
        <f t="shared" si="253"/>
        <v>0</v>
      </c>
      <c r="CF425" s="114">
        <f t="shared" si="254"/>
        <v>0</v>
      </c>
      <c r="CH425" s="114">
        <v>52</v>
      </c>
      <c r="CI425" s="113">
        <v>21</v>
      </c>
      <c r="CJ425" s="113">
        <f t="shared" si="255"/>
        <v>22</v>
      </c>
      <c r="CK425" s="113">
        <f t="shared" si="255"/>
        <v>23</v>
      </c>
      <c r="CL425" s="113">
        <f t="shared" si="255"/>
        <v>24</v>
      </c>
    </row>
    <row r="426" spans="81:90" x14ac:dyDescent="0.25">
      <c r="CC426" s="114">
        <f t="shared" si="256"/>
        <v>0</v>
      </c>
      <c r="CD426" s="114">
        <f t="shared" si="252"/>
        <v>4.1366253329685687</v>
      </c>
      <c r="CE426" s="114">
        <f t="shared" si="253"/>
        <v>0</v>
      </c>
      <c r="CF426" s="114">
        <f t="shared" si="254"/>
        <v>0</v>
      </c>
      <c r="CH426" s="114">
        <v>52</v>
      </c>
      <c r="CI426" s="113">
        <v>25</v>
      </c>
      <c r="CJ426" s="113">
        <f t="shared" si="255"/>
        <v>26</v>
      </c>
      <c r="CK426" s="113">
        <f t="shared" si="255"/>
        <v>27</v>
      </c>
      <c r="CL426" s="113">
        <f t="shared" si="255"/>
        <v>28</v>
      </c>
    </row>
    <row r="427" spans="81:90" x14ac:dyDescent="0.25">
      <c r="CC427" s="114">
        <f t="shared" si="256"/>
        <v>0</v>
      </c>
      <c r="CD427" s="114">
        <f t="shared" si="252"/>
        <v>4.1366253329685687</v>
      </c>
      <c r="CE427" s="114">
        <f t="shared" si="253"/>
        <v>0</v>
      </c>
      <c r="CF427" s="114">
        <f t="shared" si="254"/>
        <v>0</v>
      </c>
      <c r="CH427" s="114">
        <v>52</v>
      </c>
      <c r="CI427" s="113">
        <v>29</v>
      </c>
      <c r="CJ427" s="113">
        <f t="shared" si="255"/>
        <v>30</v>
      </c>
      <c r="CK427" s="113">
        <f t="shared" si="255"/>
        <v>31</v>
      </c>
      <c r="CL427" s="113">
        <f t="shared" si="255"/>
        <v>32</v>
      </c>
    </row>
    <row r="428" spans="81:90" x14ac:dyDescent="0.25">
      <c r="CC428" s="114">
        <f t="shared" si="256"/>
        <v>4.1366253329685687</v>
      </c>
      <c r="CD428" s="114">
        <f t="shared" si="252"/>
        <v>0</v>
      </c>
      <c r="CE428" s="114">
        <f t="shared" si="253"/>
        <v>0</v>
      </c>
      <c r="CF428" s="114">
        <f t="shared" si="254"/>
        <v>0</v>
      </c>
      <c r="CH428" s="114">
        <v>53</v>
      </c>
      <c r="CI428" s="113">
        <v>1</v>
      </c>
      <c r="CJ428" s="113">
        <f t="shared" si="255"/>
        <v>2</v>
      </c>
      <c r="CK428" s="113">
        <f t="shared" si="255"/>
        <v>3</v>
      </c>
      <c r="CL428" s="113">
        <f t="shared" si="255"/>
        <v>4</v>
      </c>
    </row>
    <row r="429" spans="81:90" x14ac:dyDescent="0.25">
      <c r="CC429" s="114">
        <f t="shared" si="256"/>
        <v>4.1366253329685687</v>
      </c>
      <c r="CD429" s="114">
        <f t="shared" si="252"/>
        <v>0</v>
      </c>
      <c r="CE429" s="114">
        <f t="shared" si="253"/>
        <v>0</v>
      </c>
      <c r="CF429" s="114">
        <f t="shared" si="254"/>
        <v>0</v>
      </c>
      <c r="CH429" s="114">
        <v>53</v>
      </c>
      <c r="CI429" s="113">
        <v>5</v>
      </c>
      <c r="CJ429" s="113">
        <f t="shared" si="255"/>
        <v>6</v>
      </c>
      <c r="CK429" s="113">
        <f t="shared" si="255"/>
        <v>7</v>
      </c>
      <c r="CL429" s="113">
        <f t="shared" si="255"/>
        <v>8</v>
      </c>
    </row>
    <row r="430" spans="81:90" x14ac:dyDescent="0.25">
      <c r="CC430" s="114">
        <f t="shared" si="256"/>
        <v>4.1366253329685687</v>
      </c>
      <c r="CD430" s="114">
        <f t="shared" si="252"/>
        <v>0</v>
      </c>
      <c r="CE430" s="114">
        <f t="shared" si="253"/>
        <v>0</v>
      </c>
      <c r="CF430" s="114">
        <f t="shared" si="254"/>
        <v>0</v>
      </c>
      <c r="CH430" s="114">
        <v>53</v>
      </c>
      <c r="CI430" s="113">
        <v>9</v>
      </c>
      <c r="CJ430" s="113">
        <f t="shared" si="255"/>
        <v>10</v>
      </c>
      <c r="CK430" s="113">
        <f t="shared" si="255"/>
        <v>11</v>
      </c>
      <c r="CL430" s="113">
        <f t="shared" si="255"/>
        <v>12</v>
      </c>
    </row>
    <row r="431" spans="81:90" x14ac:dyDescent="0.25">
      <c r="CC431" s="114">
        <f t="shared" si="256"/>
        <v>4.1366253329685687</v>
      </c>
      <c r="CD431" s="114">
        <f t="shared" si="252"/>
        <v>0</v>
      </c>
      <c r="CE431" s="114">
        <f t="shared" si="253"/>
        <v>0</v>
      </c>
      <c r="CF431" s="114">
        <f t="shared" si="254"/>
        <v>0</v>
      </c>
      <c r="CH431" s="114">
        <v>53</v>
      </c>
      <c r="CI431" s="113">
        <v>13</v>
      </c>
      <c r="CJ431" s="113">
        <f t="shared" si="255"/>
        <v>14</v>
      </c>
      <c r="CK431" s="113">
        <f t="shared" si="255"/>
        <v>15</v>
      </c>
      <c r="CL431" s="113">
        <f t="shared" si="255"/>
        <v>16</v>
      </c>
    </row>
    <row r="432" spans="81:90" x14ac:dyDescent="0.25">
      <c r="CC432" s="114">
        <f t="shared" si="256"/>
        <v>0</v>
      </c>
      <c r="CD432" s="114">
        <f t="shared" si="252"/>
        <v>0</v>
      </c>
      <c r="CE432" s="114">
        <f t="shared" si="253"/>
        <v>0</v>
      </c>
      <c r="CF432" s="114">
        <f t="shared" si="254"/>
        <v>0</v>
      </c>
      <c r="CH432" s="114">
        <v>53</v>
      </c>
      <c r="CI432" s="113">
        <v>17</v>
      </c>
      <c r="CJ432" s="113">
        <f t="shared" si="255"/>
        <v>18</v>
      </c>
      <c r="CK432" s="113">
        <f t="shared" si="255"/>
        <v>19</v>
      </c>
      <c r="CL432" s="113">
        <f t="shared" si="255"/>
        <v>20</v>
      </c>
    </row>
    <row r="433" spans="81:90" x14ac:dyDescent="0.25">
      <c r="CC433" s="114">
        <f t="shared" si="256"/>
        <v>0</v>
      </c>
      <c r="CD433" s="114">
        <f t="shared" si="252"/>
        <v>4.1366253329685687</v>
      </c>
      <c r="CE433" s="114">
        <f t="shared" si="253"/>
        <v>0</v>
      </c>
      <c r="CF433" s="114">
        <f t="shared" si="254"/>
        <v>0</v>
      </c>
      <c r="CH433" s="114">
        <v>53</v>
      </c>
      <c r="CI433" s="113">
        <v>21</v>
      </c>
      <c r="CJ433" s="113">
        <f t="shared" si="255"/>
        <v>22</v>
      </c>
      <c r="CK433" s="113">
        <f t="shared" si="255"/>
        <v>23</v>
      </c>
      <c r="CL433" s="113">
        <f t="shared" si="255"/>
        <v>24</v>
      </c>
    </row>
    <row r="434" spans="81:90" x14ac:dyDescent="0.25">
      <c r="CC434" s="114">
        <f t="shared" si="256"/>
        <v>0</v>
      </c>
      <c r="CD434" s="114">
        <f t="shared" si="252"/>
        <v>4.1366253329685687</v>
      </c>
      <c r="CE434" s="114">
        <f t="shared" si="253"/>
        <v>0</v>
      </c>
      <c r="CF434" s="114">
        <f t="shared" si="254"/>
        <v>0</v>
      </c>
      <c r="CH434" s="114">
        <v>53</v>
      </c>
      <c r="CI434" s="113">
        <v>25</v>
      </c>
      <c r="CJ434" s="113">
        <f t="shared" si="255"/>
        <v>26</v>
      </c>
      <c r="CK434" s="113">
        <f t="shared" si="255"/>
        <v>27</v>
      </c>
      <c r="CL434" s="113">
        <f t="shared" si="255"/>
        <v>28</v>
      </c>
    </row>
    <row r="435" spans="81:90" x14ac:dyDescent="0.25">
      <c r="CC435" s="114">
        <f t="shared" si="256"/>
        <v>0</v>
      </c>
      <c r="CD435" s="114">
        <f t="shared" si="252"/>
        <v>4.1366253329685687</v>
      </c>
      <c r="CE435" s="114">
        <f t="shared" si="253"/>
        <v>0</v>
      </c>
      <c r="CF435" s="114">
        <f t="shared" si="254"/>
        <v>0</v>
      </c>
      <c r="CH435" s="114">
        <v>53</v>
      </c>
      <c r="CI435" s="113">
        <v>29</v>
      </c>
      <c r="CJ435" s="113">
        <f t="shared" si="255"/>
        <v>30</v>
      </c>
      <c r="CK435" s="113">
        <f t="shared" si="255"/>
        <v>31</v>
      </c>
      <c r="CL435" s="113">
        <f t="shared" si="255"/>
        <v>32</v>
      </c>
    </row>
    <row r="436" spans="81:90" x14ac:dyDescent="0.25">
      <c r="CC436" s="114">
        <f t="shared" si="256"/>
        <v>4.1366253329685687</v>
      </c>
      <c r="CD436" s="114">
        <f t="shared" si="252"/>
        <v>0</v>
      </c>
      <c r="CE436" s="114">
        <f t="shared" si="253"/>
        <v>0</v>
      </c>
      <c r="CF436" s="114">
        <f t="shared" si="254"/>
        <v>0</v>
      </c>
      <c r="CH436" s="114">
        <v>54</v>
      </c>
      <c r="CI436" s="113">
        <v>1</v>
      </c>
      <c r="CJ436" s="113">
        <f t="shared" si="255"/>
        <v>2</v>
      </c>
      <c r="CK436" s="113">
        <f t="shared" si="255"/>
        <v>3</v>
      </c>
      <c r="CL436" s="113">
        <f t="shared" si="255"/>
        <v>4</v>
      </c>
    </row>
    <row r="437" spans="81:90" x14ac:dyDescent="0.25">
      <c r="CC437" s="114">
        <f t="shared" si="256"/>
        <v>4.1366253329685687</v>
      </c>
      <c r="CD437" s="114">
        <f t="shared" si="252"/>
        <v>0</v>
      </c>
      <c r="CE437" s="114">
        <f t="shared" si="253"/>
        <v>0</v>
      </c>
      <c r="CF437" s="114">
        <f t="shared" si="254"/>
        <v>0</v>
      </c>
      <c r="CH437" s="114">
        <v>54</v>
      </c>
      <c r="CI437" s="113">
        <v>5</v>
      </c>
      <c r="CJ437" s="113">
        <f t="shared" si="255"/>
        <v>6</v>
      </c>
      <c r="CK437" s="113">
        <f t="shared" si="255"/>
        <v>7</v>
      </c>
      <c r="CL437" s="113">
        <f t="shared" si="255"/>
        <v>8</v>
      </c>
    </row>
    <row r="438" spans="81:90" x14ac:dyDescent="0.25">
      <c r="CC438" s="114">
        <f t="shared" si="256"/>
        <v>4.1366253329685687</v>
      </c>
      <c r="CD438" s="114">
        <f t="shared" si="252"/>
        <v>0</v>
      </c>
      <c r="CE438" s="114">
        <f t="shared" si="253"/>
        <v>0</v>
      </c>
      <c r="CF438" s="114">
        <f t="shared" si="254"/>
        <v>0</v>
      </c>
      <c r="CH438" s="114">
        <v>54</v>
      </c>
      <c r="CI438" s="113">
        <v>9</v>
      </c>
      <c r="CJ438" s="113">
        <f t="shared" si="255"/>
        <v>10</v>
      </c>
      <c r="CK438" s="113">
        <f t="shared" si="255"/>
        <v>11</v>
      </c>
      <c r="CL438" s="113">
        <f t="shared" si="255"/>
        <v>12</v>
      </c>
    </row>
    <row r="439" spans="81:90" x14ac:dyDescent="0.25">
      <c r="CC439" s="114">
        <f t="shared" si="256"/>
        <v>4.1366253329685687</v>
      </c>
      <c r="CD439" s="114">
        <f t="shared" si="252"/>
        <v>0</v>
      </c>
      <c r="CE439" s="114">
        <f t="shared" si="253"/>
        <v>0</v>
      </c>
      <c r="CF439" s="114">
        <f t="shared" si="254"/>
        <v>0</v>
      </c>
      <c r="CH439" s="114">
        <v>54</v>
      </c>
      <c r="CI439" s="113">
        <v>13</v>
      </c>
      <c r="CJ439" s="113">
        <f t="shared" si="255"/>
        <v>14</v>
      </c>
      <c r="CK439" s="113">
        <f t="shared" si="255"/>
        <v>15</v>
      </c>
      <c r="CL439" s="113">
        <f t="shared" si="255"/>
        <v>16</v>
      </c>
    </row>
    <row r="440" spans="81:90" x14ac:dyDescent="0.25">
      <c r="CC440" s="114">
        <f t="shared" si="256"/>
        <v>0</v>
      </c>
      <c r="CD440" s="114">
        <f t="shared" si="252"/>
        <v>0</v>
      </c>
      <c r="CE440" s="114">
        <f t="shared" si="253"/>
        <v>0</v>
      </c>
      <c r="CF440" s="114">
        <f t="shared" si="254"/>
        <v>0</v>
      </c>
      <c r="CH440" s="114">
        <v>54</v>
      </c>
      <c r="CI440" s="113">
        <v>17</v>
      </c>
      <c r="CJ440" s="113">
        <f t="shared" si="255"/>
        <v>18</v>
      </c>
      <c r="CK440" s="113">
        <f t="shared" si="255"/>
        <v>19</v>
      </c>
      <c r="CL440" s="113">
        <f t="shared" si="255"/>
        <v>20</v>
      </c>
    </row>
    <row r="441" spans="81:90" x14ac:dyDescent="0.25">
      <c r="CC441" s="114">
        <f t="shared" si="256"/>
        <v>0</v>
      </c>
      <c r="CD441" s="114">
        <f t="shared" si="252"/>
        <v>4.1366253329685687</v>
      </c>
      <c r="CE441" s="114">
        <f t="shared" si="253"/>
        <v>0</v>
      </c>
      <c r="CF441" s="114">
        <f t="shared" si="254"/>
        <v>0</v>
      </c>
      <c r="CH441" s="114">
        <v>54</v>
      </c>
      <c r="CI441" s="113">
        <v>21</v>
      </c>
      <c r="CJ441" s="113">
        <f t="shared" si="255"/>
        <v>22</v>
      </c>
      <c r="CK441" s="113">
        <f t="shared" si="255"/>
        <v>23</v>
      </c>
      <c r="CL441" s="113">
        <f t="shared" si="255"/>
        <v>24</v>
      </c>
    </row>
    <row r="442" spans="81:90" x14ac:dyDescent="0.25">
      <c r="CC442" s="114">
        <f t="shared" si="256"/>
        <v>0</v>
      </c>
      <c r="CD442" s="114">
        <f t="shared" si="252"/>
        <v>4.1366253329685687</v>
      </c>
      <c r="CE442" s="114">
        <f t="shared" si="253"/>
        <v>0</v>
      </c>
      <c r="CF442" s="114">
        <f t="shared" si="254"/>
        <v>0</v>
      </c>
      <c r="CH442" s="114">
        <v>54</v>
      </c>
      <c r="CI442" s="113">
        <v>25</v>
      </c>
      <c r="CJ442" s="113">
        <f t="shared" si="255"/>
        <v>26</v>
      </c>
      <c r="CK442" s="113">
        <f t="shared" si="255"/>
        <v>27</v>
      </c>
      <c r="CL442" s="113">
        <f t="shared" si="255"/>
        <v>28</v>
      </c>
    </row>
    <row r="443" spans="81:90" x14ac:dyDescent="0.25">
      <c r="CC443" s="114">
        <f t="shared" si="256"/>
        <v>0</v>
      </c>
      <c r="CD443" s="114">
        <f t="shared" ref="CD443:CD506" si="257">INDEX($AT$11:$BZ$120,$CH443,CI443)</f>
        <v>4.1366253329685687</v>
      </c>
      <c r="CE443" s="114">
        <f t="shared" ref="CE443:CE506" si="258">INDEX($AT$11:$BZ$120,$CH443,CJ443)</f>
        <v>0</v>
      </c>
      <c r="CF443" s="114">
        <f t="shared" ref="CF443:CF506" si="259">INDEX($AT$11:$BZ$120,$CH443,CK443)</f>
        <v>0</v>
      </c>
      <c r="CH443" s="114">
        <v>54</v>
      </c>
      <c r="CI443" s="113">
        <v>29</v>
      </c>
      <c r="CJ443" s="113">
        <f t="shared" si="255"/>
        <v>30</v>
      </c>
      <c r="CK443" s="113">
        <f t="shared" si="255"/>
        <v>31</v>
      </c>
      <c r="CL443" s="113">
        <f t="shared" si="255"/>
        <v>32</v>
      </c>
    </row>
    <row r="444" spans="81:90" x14ac:dyDescent="0.25">
      <c r="CC444" s="114">
        <f t="shared" si="256"/>
        <v>4.1366253329685687</v>
      </c>
      <c r="CD444" s="114">
        <f t="shared" si="257"/>
        <v>0</v>
      </c>
      <c r="CE444" s="114">
        <f t="shared" si="258"/>
        <v>0</v>
      </c>
      <c r="CF444" s="114">
        <f t="shared" si="259"/>
        <v>0</v>
      </c>
      <c r="CH444" s="114">
        <v>55</v>
      </c>
      <c r="CI444" s="113">
        <v>1</v>
      </c>
      <c r="CJ444" s="113">
        <f t="shared" si="255"/>
        <v>2</v>
      </c>
      <c r="CK444" s="113">
        <f t="shared" si="255"/>
        <v>3</v>
      </c>
      <c r="CL444" s="113">
        <f t="shared" si="255"/>
        <v>4</v>
      </c>
    </row>
    <row r="445" spans="81:90" x14ac:dyDescent="0.25">
      <c r="CC445" s="114">
        <f t="shared" si="256"/>
        <v>4.1366253329685687</v>
      </c>
      <c r="CD445" s="114">
        <f t="shared" si="257"/>
        <v>0</v>
      </c>
      <c r="CE445" s="114">
        <f t="shared" si="258"/>
        <v>0</v>
      </c>
      <c r="CF445" s="114">
        <f t="shared" si="259"/>
        <v>0</v>
      </c>
      <c r="CH445" s="114">
        <v>55</v>
      </c>
      <c r="CI445" s="113">
        <v>5</v>
      </c>
      <c r="CJ445" s="113">
        <f t="shared" si="255"/>
        <v>6</v>
      </c>
      <c r="CK445" s="113">
        <f t="shared" si="255"/>
        <v>7</v>
      </c>
      <c r="CL445" s="113">
        <f t="shared" si="255"/>
        <v>8</v>
      </c>
    </row>
    <row r="446" spans="81:90" x14ac:dyDescent="0.25">
      <c r="CC446" s="114">
        <f t="shared" si="256"/>
        <v>4.1366253329685687</v>
      </c>
      <c r="CD446" s="114">
        <f t="shared" si="257"/>
        <v>0</v>
      </c>
      <c r="CE446" s="114">
        <f t="shared" si="258"/>
        <v>0</v>
      </c>
      <c r="CF446" s="114">
        <f t="shared" si="259"/>
        <v>0</v>
      </c>
      <c r="CH446" s="114">
        <v>55</v>
      </c>
      <c r="CI446" s="113">
        <v>9</v>
      </c>
      <c r="CJ446" s="113">
        <f t="shared" si="255"/>
        <v>10</v>
      </c>
      <c r="CK446" s="113">
        <f t="shared" si="255"/>
        <v>11</v>
      </c>
      <c r="CL446" s="113">
        <f t="shared" si="255"/>
        <v>12</v>
      </c>
    </row>
    <row r="447" spans="81:90" x14ac:dyDescent="0.25">
      <c r="CC447" s="114">
        <f t="shared" si="256"/>
        <v>4.1366253329685687</v>
      </c>
      <c r="CD447" s="114">
        <f t="shared" si="257"/>
        <v>0</v>
      </c>
      <c r="CE447" s="114">
        <f t="shared" si="258"/>
        <v>0</v>
      </c>
      <c r="CF447" s="114">
        <f t="shared" si="259"/>
        <v>0</v>
      </c>
      <c r="CH447" s="114">
        <v>55</v>
      </c>
      <c r="CI447" s="113">
        <v>13</v>
      </c>
      <c r="CJ447" s="113">
        <f t="shared" si="255"/>
        <v>14</v>
      </c>
      <c r="CK447" s="113">
        <f t="shared" si="255"/>
        <v>15</v>
      </c>
      <c r="CL447" s="113">
        <f t="shared" si="255"/>
        <v>16</v>
      </c>
    </row>
    <row r="448" spans="81:90" x14ac:dyDescent="0.25">
      <c r="CC448" s="114">
        <f t="shared" si="256"/>
        <v>0</v>
      </c>
      <c r="CD448" s="114">
        <f t="shared" si="257"/>
        <v>0</v>
      </c>
      <c r="CE448" s="114">
        <f t="shared" si="258"/>
        <v>0</v>
      </c>
      <c r="CF448" s="114">
        <f t="shared" si="259"/>
        <v>0</v>
      </c>
      <c r="CH448" s="114">
        <v>55</v>
      </c>
      <c r="CI448" s="113">
        <v>17</v>
      </c>
      <c r="CJ448" s="113">
        <f t="shared" si="255"/>
        <v>18</v>
      </c>
      <c r="CK448" s="113">
        <f t="shared" si="255"/>
        <v>19</v>
      </c>
      <c r="CL448" s="113">
        <f t="shared" si="255"/>
        <v>20</v>
      </c>
    </row>
    <row r="449" spans="81:90" x14ac:dyDescent="0.25">
      <c r="CC449" s="114">
        <f t="shared" si="256"/>
        <v>0</v>
      </c>
      <c r="CD449" s="114">
        <f t="shared" si="257"/>
        <v>4.1366253329685687</v>
      </c>
      <c r="CE449" s="114">
        <f t="shared" si="258"/>
        <v>0</v>
      </c>
      <c r="CF449" s="114">
        <f t="shared" si="259"/>
        <v>0</v>
      </c>
      <c r="CH449" s="114">
        <v>55</v>
      </c>
      <c r="CI449" s="113">
        <v>21</v>
      </c>
      <c r="CJ449" s="113">
        <f t="shared" si="255"/>
        <v>22</v>
      </c>
      <c r="CK449" s="113">
        <f t="shared" si="255"/>
        <v>23</v>
      </c>
      <c r="CL449" s="113">
        <f t="shared" si="255"/>
        <v>24</v>
      </c>
    </row>
    <row r="450" spans="81:90" x14ac:dyDescent="0.25">
      <c r="CC450" s="114">
        <f t="shared" si="256"/>
        <v>0</v>
      </c>
      <c r="CD450" s="114">
        <f t="shared" si="257"/>
        <v>4.1366253329685687</v>
      </c>
      <c r="CE450" s="114">
        <f t="shared" si="258"/>
        <v>0</v>
      </c>
      <c r="CF450" s="114">
        <f t="shared" si="259"/>
        <v>0</v>
      </c>
      <c r="CH450" s="114">
        <v>55</v>
      </c>
      <c r="CI450" s="113">
        <v>25</v>
      </c>
      <c r="CJ450" s="113">
        <f t="shared" ref="CJ450:CL513" si="260">CI450+1</f>
        <v>26</v>
      </c>
      <c r="CK450" s="113">
        <f t="shared" si="260"/>
        <v>27</v>
      </c>
      <c r="CL450" s="113">
        <f t="shared" si="260"/>
        <v>28</v>
      </c>
    </row>
    <row r="451" spans="81:90" x14ac:dyDescent="0.25">
      <c r="CC451" s="114">
        <f t="shared" si="256"/>
        <v>0</v>
      </c>
      <c r="CD451" s="114">
        <f t="shared" si="257"/>
        <v>4.1366253329685687</v>
      </c>
      <c r="CE451" s="114">
        <f t="shared" si="258"/>
        <v>0</v>
      </c>
      <c r="CF451" s="114">
        <f t="shared" si="259"/>
        <v>0</v>
      </c>
      <c r="CH451" s="114">
        <v>55</v>
      </c>
      <c r="CI451" s="113">
        <v>29</v>
      </c>
      <c r="CJ451" s="113">
        <f t="shared" si="260"/>
        <v>30</v>
      </c>
      <c r="CK451" s="113">
        <f t="shared" si="260"/>
        <v>31</v>
      </c>
      <c r="CL451" s="113">
        <f t="shared" si="260"/>
        <v>32</v>
      </c>
    </row>
    <row r="452" spans="81:90" x14ac:dyDescent="0.25">
      <c r="CC452" s="114">
        <f t="shared" si="256"/>
        <v>4.1366253329685687</v>
      </c>
      <c r="CD452" s="114">
        <f t="shared" si="257"/>
        <v>0</v>
      </c>
      <c r="CE452" s="114">
        <f t="shared" si="258"/>
        <v>0</v>
      </c>
      <c r="CF452" s="114">
        <f t="shared" si="259"/>
        <v>0</v>
      </c>
      <c r="CH452" s="114">
        <v>56</v>
      </c>
      <c r="CI452" s="113">
        <v>1</v>
      </c>
      <c r="CJ452" s="113">
        <f t="shared" si="260"/>
        <v>2</v>
      </c>
      <c r="CK452" s="113">
        <f t="shared" si="260"/>
        <v>3</v>
      </c>
      <c r="CL452" s="113">
        <f t="shared" si="260"/>
        <v>4</v>
      </c>
    </row>
    <row r="453" spans="81:90" x14ac:dyDescent="0.25">
      <c r="CC453" s="114">
        <f t="shared" si="256"/>
        <v>4.1366253329685687</v>
      </c>
      <c r="CD453" s="114">
        <f t="shared" si="257"/>
        <v>0</v>
      </c>
      <c r="CE453" s="114">
        <f t="shared" si="258"/>
        <v>0</v>
      </c>
      <c r="CF453" s="114">
        <f t="shared" si="259"/>
        <v>0</v>
      </c>
      <c r="CH453" s="114">
        <v>56</v>
      </c>
      <c r="CI453" s="113">
        <v>5</v>
      </c>
      <c r="CJ453" s="113">
        <f t="shared" si="260"/>
        <v>6</v>
      </c>
      <c r="CK453" s="113">
        <f t="shared" si="260"/>
        <v>7</v>
      </c>
      <c r="CL453" s="113">
        <f t="shared" si="260"/>
        <v>8</v>
      </c>
    </row>
    <row r="454" spans="81:90" x14ac:dyDescent="0.25">
      <c r="CC454" s="114">
        <f t="shared" si="256"/>
        <v>4.1366253329685687</v>
      </c>
      <c r="CD454" s="114">
        <f t="shared" si="257"/>
        <v>0</v>
      </c>
      <c r="CE454" s="114">
        <f t="shared" si="258"/>
        <v>0</v>
      </c>
      <c r="CF454" s="114">
        <f t="shared" si="259"/>
        <v>0</v>
      </c>
      <c r="CH454" s="114">
        <v>56</v>
      </c>
      <c r="CI454" s="113">
        <v>9</v>
      </c>
      <c r="CJ454" s="113">
        <f t="shared" si="260"/>
        <v>10</v>
      </c>
      <c r="CK454" s="113">
        <f t="shared" si="260"/>
        <v>11</v>
      </c>
      <c r="CL454" s="113">
        <f t="shared" si="260"/>
        <v>12</v>
      </c>
    </row>
    <row r="455" spans="81:90" x14ac:dyDescent="0.25">
      <c r="CC455" s="114">
        <f t="shared" si="256"/>
        <v>4.1366253329685687</v>
      </c>
      <c r="CD455" s="114">
        <f t="shared" si="257"/>
        <v>0</v>
      </c>
      <c r="CE455" s="114">
        <f t="shared" si="258"/>
        <v>0</v>
      </c>
      <c r="CF455" s="114">
        <f t="shared" si="259"/>
        <v>0</v>
      </c>
      <c r="CH455" s="114">
        <v>56</v>
      </c>
      <c r="CI455" s="113">
        <v>13</v>
      </c>
      <c r="CJ455" s="113">
        <f t="shared" si="260"/>
        <v>14</v>
      </c>
      <c r="CK455" s="113">
        <f t="shared" si="260"/>
        <v>15</v>
      </c>
      <c r="CL455" s="113">
        <f t="shared" si="260"/>
        <v>16</v>
      </c>
    </row>
    <row r="456" spans="81:90" x14ac:dyDescent="0.25">
      <c r="CC456" s="114">
        <f t="shared" si="256"/>
        <v>0</v>
      </c>
      <c r="CD456" s="114">
        <f t="shared" si="257"/>
        <v>0</v>
      </c>
      <c r="CE456" s="114">
        <f t="shared" si="258"/>
        <v>0</v>
      </c>
      <c r="CF456" s="114">
        <f t="shared" si="259"/>
        <v>0</v>
      </c>
      <c r="CH456" s="114">
        <v>56</v>
      </c>
      <c r="CI456" s="113">
        <v>17</v>
      </c>
      <c r="CJ456" s="113">
        <f t="shared" si="260"/>
        <v>18</v>
      </c>
      <c r="CK456" s="113">
        <f t="shared" si="260"/>
        <v>19</v>
      </c>
      <c r="CL456" s="113">
        <f t="shared" si="260"/>
        <v>20</v>
      </c>
    </row>
    <row r="457" spans="81:90" x14ac:dyDescent="0.25">
      <c r="CC457" s="114">
        <f t="shared" si="256"/>
        <v>0</v>
      </c>
      <c r="CD457" s="114">
        <f t="shared" si="257"/>
        <v>4.1366253329685687</v>
      </c>
      <c r="CE457" s="114">
        <f t="shared" si="258"/>
        <v>0</v>
      </c>
      <c r="CF457" s="114">
        <f t="shared" si="259"/>
        <v>0</v>
      </c>
      <c r="CH457" s="114">
        <v>56</v>
      </c>
      <c r="CI457" s="113">
        <v>21</v>
      </c>
      <c r="CJ457" s="113">
        <f t="shared" si="260"/>
        <v>22</v>
      </c>
      <c r="CK457" s="113">
        <f t="shared" si="260"/>
        <v>23</v>
      </c>
      <c r="CL457" s="113">
        <f t="shared" si="260"/>
        <v>24</v>
      </c>
    </row>
    <row r="458" spans="81:90" x14ac:dyDescent="0.25">
      <c r="CC458" s="114">
        <f t="shared" si="256"/>
        <v>0</v>
      </c>
      <c r="CD458" s="114">
        <f t="shared" si="257"/>
        <v>4.1366253329685687</v>
      </c>
      <c r="CE458" s="114">
        <f t="shared" si="258"/>
        <v>0</v>
      </c>
      <c r="CF458" s="114">
        <f t="shared" si="259"/>
        <v>0</v>
      </c>
      <c r="CH458" s="114">
        <v>56</v>
      </c>
      <c r="CI458" s="113">
        <v>25</v>
      </c>
      <c r="CJ458" s="113">
        <f t="shared" si="260"/>
        <v>26</v>
      </c>
      <c r="CK458" s="113">
        <f t="shared" si="260"/>
        <v>27</v>
      </c>
      <c r="CL458" s="113">
        <f t="shared" si="260"/>
        <v>28</v>
      </c>
    </row>
    <row r="459" spans="81:90" x14ac:dyDescent="0.25">
      <c r="CC459" s="114">
        <f t="shared" si="256"/>
        <v>0</v>
      </c>
      <c r="CD459" s="114">
        <f t="shared" si="257"/>
        <v>4.1366253329685687</v>
      </c>
      <c r="CE459" s="114">
        <f t="shared" si="258"/>
        <v>0</v>
      </c>
      <c r="CF459" s="114">
        <f t="shared" si="259"/>
        <v>0</v>
      </c>
      <c r="CH459" s="114">
        <v>56</v>
      </c>
      <c r="CI459" s="113">
        <v>29</v>
      </c>
      <c r="CJ459" s="113">
        <f t="shared" si="260"/>
        <v>30</v>
      </c>
      <c r="CK459" s="113">
        <f t="shared" si="260"/>
        <v>31</v>
      </c>
      <c r="CL459" s="113">
        <f t="shared" si="260"/>
        <v>32</v>
      </c>
    </row>
    <row r="460" spans="81:90" x14ac:dyDescent="0.25">
      <c r="CC460" s="114">
        <f t="shared" si="256"/>
        <v>4.1366253329685687</v>
      </c>
      <c r="CD460" s="114">
        <f t="shared" si="257"/>
        <v>0</v>
      </c>
      <c r="CE460" s="114">
        <f t="shared" si="258"/>
        <v>0</v>
      </c>
      <c r="CF460" s="114">
        <f t="shared" si="259"/>
        <v>0</v>
      </c>
      <c r="CH460" s="114">
        <v>57</v>
      </c>
      <c r="CI460" s="113">
        <v>1</v>
      </c>
      <c r="CJ460" s="113">
        <f t="shared" si="260"/>
        <v>2</v>
      </c>
      <c r="CK460" s="113">
        <f t="shared" si="260"/>
        <v>3</v>
      </c>
      <c r="CL460" s="113">
        <f t="shared" si="260"/>
        <v>4</v>
      </c>
    </row>
    <row r="461" spans="81:90" x14ac:dyDescent="0.25">
      <c r="CC461" s="114">
        <f t="shared" ref="CC461:CC524" si="261">INDEX($AT$11:$BZ$120,$CH461,CL461)</f>
        <v>4.1366253329685687</v>
      </c>
      <c r="CD461" s="114">
        <f t="shared" si="257"/>
        <v>0</v>
      </c>
      <c r="CE461" s="114">
        <f t="shared" si="258"/>
        <v>0</v>
      </c>
      <c r="CF461" s="114">
        <f t="shared" si="259"/>
        <v>0</v>
      </c>
      <c r="CH461" s="114">
        <v>57</v>
      </c>
      <c r="CI461" s="113">
        <v>5</v>
      </c>
      <c r="CJ461" s="113">
        <f t="shared" si="260"/>
        <v>6</v>
      </c>
      <c r="CK461" s="113">
        <f t="shared" si="260"/>
        <v>7</v>
      </c>
      <c r="CL461" s="113">
        <f t="shared" si="260"/>
        <v>8</v>
      </c>
    </row>
    <row r="462" spans="81:90" x14ac:dyDescent="0.25">
      <c r="CC462" s="114">
        <f t="shared" si="261"/>
        <v>4.1366253329685687</v>
      </c>
      <c r="CD462" s="114">
        <f t="shared" si="257"/>
        <v>0</v>
      </c>
      <c r="CE462" s="114">
        <f t="shared" si="258"/>
        <v>0</v>
      </c>
      <c r="CF462" s="114">
        <f t="shared" si="259"/>
        <v>0</v>
      </c>
      <c r="CH462" s="114">
        <v>57</v>
      </c>
      <c r="CI462" s="113">
        <v>9</v>
      </c>
      <c r="CJ462" s="113">
        <f t="shared" si="260"/>
        <v>10</v>
      </c>
      <c r="CK462" s="113">
        <f t="shared" si="260"/>
        <v>11</v>
      </c>
      <c r="CL462" s="113">
        <f t="shared" si="260"/>
        <v>12</v>
      </c>
    </row>
    <row r="463" spans="81:90" x14ac:dyDescent="0.25">
      <c r="CC463" s="114">
        <f t="shared" si="261"/>
        <v>4.1366253329685687</v>
      </c>
      <c r="CD463" s="114">
        <f t="shared" si="257"/>
        <v>0</v>
      </c>
      <c r="CE463" s="114">
        <f t="shared" si="258"/>
        <v>0</v>
      </c>
      <c r="CF463" s="114">
        <f t="shared" si="259"/>
        <v>0</v>
      </c>
      <c r="CH463" s="114">
        <v>57</v>
      </c>
      <c r="CI463" s="113">
        <v>13</v>
      </c>
      <c r="CJ463" s="113">
        <f t="shared" si="260"/>
        <v>14</v>
      </c>
      <c r="CK463" s="113">
        <f t="shared" si="260"/>
        <v>15</v>
      </c>
      <c r="CL463" s="113">
        <f t="shared" si="260"/>
        <v>16</v>
      </c>
    </row>
    <row r="464" spans="81:90" x14ac:dyDescent="0.25">
      <c r="CC464" s="114">
        <f t="shared" si="261"/>
        <v>0</v>
      </c>
      <c r="CD464" s="114">
        <f t="shared" si="257"/>
        <v>0</v>
      </c>
      <c r="CE464" s="114">
        <f t="shared" si="258"/>
        <v>0</v>
      </c>
      <c r="CF464" s="114">
        <f t="shared" si="259"/>
        <v>0</v>
      </c>
      <c r="CH464" s="114">
        <v>57</v>
      </c>
      <c r="CI464" s="113">
        <v>17</v>
      </c>
      <c r="CJ464" s="113">
        <f t="shared" si="260"/>
        <v>18</v>
      </c>
      <c r="CK464" s="113">
        <f t="shared" si="260"/>
        <v>19</v>
      </c>
      <c r="CL464" s="113">
        <f t="shared" si="260"/>
        <v>20</v>
      </c>
    </row>
    <row r="465" spans="81:90" x14ac:dyDescent="0.25">
      <c r="CC465" s="114">
        <f t="shared" si="261"/>
        <v>0</v>
      </c>
      <c r="CD465" s="114">
        <f t="shared" si="257"/>
        <v>4.1366253329685687</v>
      </c>
      <c r="CE465" s="114">
        <f t="shared" si="258"/>
        <v>0</v>
      </c>
      <c r="CF465" s="114">
        <f t="shared" si="259"/>
        <v>0</v>
      </c>
      <c r="CH465" s="114">
        <v>57</v>
      </c>
      <c r="CI465" s="113">
        <v>21</v>
      </c>
      <c r="CJ465" s="113">
        <f t="shared" si="260"/>
        <v>22</v>
      </c>
      <c r="CK465" s="113">
        <f t="shared" si="260"/>
        <v>23</v>
      </c>
      <c r="CL465" s="113">
        <f t="shared" si="260"/>
        <v>24</v>
      </c>
    </row>
    <row r="466" spans="81:90" x14ac:dyDescent="0.25">
      <c r="CC466" s="114">
        <f t="shared" si="261"/>
        <v>0</v>
      </c>
      <c r="CD466" s="114">
        <f t="shared" si="257"/>
        <v>4.1366253329685687</v>
      </c>
      <c r="CE466" s="114">
        <f t="shared" si="258"/>
        <v>0</v>
      </c>
      <c r="CF466" s="114">
        <f t="shared" si="259"/>
        <v>0</v>
      </c>
      <c r="CH466" s="114">
        <v>57</v>
      </c>
      <c r="CI466" s="113">
        <v>25</v>
      </c>
      <c r="CJ466" s="113">
        <f t="shared" si="260"/>
        <v>26</v>
      </c>
      <c r="CK466" s="113">
        <f t="shared" si="260"/>
        <v>27</v>
      </c>
      <c r="CL466" s="113">
        <f t="shared" si="260"/>
        <v>28</v>
      </c>
    </row>
    <row r="467" spans="81:90" x14ac:dyDescent="0.25">
      <c r="CC467" s="114">
        <f t="shared" si="261"/>
        <v>0</v>
      </c>
      <c r="CD467" s="114">
        <f t="shared" si="257"/>
        <v>4.1366253329685687</v>
      </c>
      <c r="CE467" s="114">
        <f t="shared" si="258"/>
        <v>0</v>
      </c>
      <c r="CF467" s="114">
        <f t="shared" si="259"/>
        <v>0</v>
      </c>
      <c r="CH467" s="114">
        <v>57</v>
      </c>
      <c r="CI467" s="113">
        <v>29</v>
      </c>
      <c r="CJ467" s="113">
        <f t="shared" si="260"/>
        <v>30</v>
      </c>
      <c r="CK467" s="113">
        <f t="shared" si="260"/>
        <v>31</v>
      </c>
      <c r="CL467" s="113">
        <f t="shared" si="260"/>
        <v>32</v>
      </c>
    </row>
    <row r="468" spans="81:90" x14ac:dyDescent="0.25">
      <c r="CC468" s="114">
        <f t="shared" si="261"/>
        <v>4.1366253329685687</v>
      </c>
      <c r="CD468" s="114">
        <f t="shared" si="257"/>
        <v>0</v>
      </c>
      <c r="CE468" s="114">
        <f t="shared" si="258"/>
        <v>0</v>
      </c>
      <c r="CF468" s="114">
        <f t="shared" si="259"/>
        <v>0</v>
      </c>
      <c r="CH468" s="114">
        <v>58</v>
      </c>
      <c r="CI468" s="113">
        <v>1</v>
      </c>
      <c r="CJ468" s="113">
        <f t="shared" si="260"/>
        <v>2</v>
      </c>
      <c r="CK468" s="113">
        <f t="shared" si="260"/>
        <v>3</v>
      </c>
      <c r="CL468" s="113">
        <f t="shared" si="260"/>
        <v>4</v>
      </c>
    </row>
    <row r="469" spans="81:90" x14ac:dyDescent="0.25">
      <c r="CC469" s="114">
        <f t="shared" si="261"/>
        <v>4.1366253329685687</v>
      </c>
      <c r="CD469" s="114">
        <f t="shared" si="257"/>
        <v>0</v>
      </c>
      <c r="CE469" s="114">
        <f t="shared" si="258"/>
        <v>0</v>
      </c>
      <c r="CF469" s="114">
        <f t="shared" si="259"/>
        <v>0</v>
      </c>
      <c r="CH469" s="114">
        <v>58</v>
      </c>
      <c r="CI469" s="113">
        <v>5</v>
      </c>
      <c r="CJ469" s="113">
        <f t="shared" si="260"/>
        <v>6</v>
      </c>
      <c r="CK469" s="113">
        <f t="shared" si="260"/>
        <v>7</v>
      </c>
      <c r="CL469" s="113">
        <f t="shared" si="260"/>
        <v>8</v>
      </c>
    </row>
    <row r="470" spans="81:90" x14ac:dyDescent="0.25">
      <c r="CC470" s="114">
        <f t="shared" si="261"/>
        <v>4.1366253329685687</v>
      </c>
      <c r="CD470" s="114">
        <f t="shared" si="257"/>
        <v>0</v>
      </c>
      <c r="CE470" s="114">
        <f t="shared" si="258"/>
        <v>0</v>
      </c>
      <c r="CF470" s="114">
        <f t="shared" si="259"/>
        <v>0</v>
      </c>
      <c r="CH470" s="114">
        <v>58</v>
      </c>
      <c r="CI470" s="113">
        <v>9</v>
      </c>
      <c r="CJ470" s="113">
        <f t="shared" si="260"/>
        <v>10</v>
      </c>
      <c r="CK470" s="113">
        <f t="shared" si="260"/>
        <v>11</v>
      </c>
      <c r="CL470" s="113">
        <f t="shared" si="260"/>
        <v>12</v>
      </c>
    </row>
    <row r="471" spans="81:90" x14ac:dyDescent="0.25">
      <c r="CC471" s="114">
        <f t="shared" si="261"/>
        <v>4.1366253329685687</v>
      </c>
      <c r="CD471" s="114">
        <f t="shared" si="257"/>
        <v>0</v>
      </c>
      <c r="CE471" s="114">
        <f t="shared" si="258"/>
        <v>0</v>
      </c>
      <c r="CF471" s="114">
        <f t="shared" si="259"/>
        <v>0</v>
      </c>
      <c r="CH471" s="114">
        <v>58</v>
      </c>
      <c r="CI471" s="113">
        <v>13</v>
      </c>
      <c r="CJ471" s="113">
        <f t="shared" si="260"/>
        <v>14</v>
      </c>
      <c r="CK471" s="113">
        <f t="shared" si="260"/>
        <v>15</v>
      </c>
      <c r="CL471" s="113">
        <f t="shared" si="260"/>
        <v>16</v>
      </c>
    </row>
    <row r="472" spans="81:90" x14ac:dyDescent="0.25">
      <c r="CC472" s="114">
        <f t="shared" si="261"/>
        <v>0</v>
      </c>
      <c r="CD472" s="114">
        <f t="shared" si="257"/>
        <v>0</v>
      </c>
      <c r="CE472" s="114">
        <f t="shared" si="258"/>
        <v>0</v>
      </c>
      <c r="CF472" s="114">
        <f t="shared" si="259"/>
        <v>0</v>
      </c>
      <c r="CH472" s="114">
        <v>58</v>
      </c>
      <c r="CI472" s="113">
        <v>17</v>
      </c>
      <c r="CJ472" s="113">
        <f t="shared" si="260"/>
        <v>18</v>
      </c>
      <c r="CK472" s="113">
        <f t="shared" si="260"/>
        <v>19</v>
      </c>
      <c r="CL472" s="113">
        <f t="shared" si="260"/>
        <v>20</v>
      </c>
    </row>
    <row r="473" spans="81:90" x14ac:dyDescent="0.25">
      <c r="CC473" s="114">
        <f t="shared" si="261"/>
        <v>0</v>
      </c>
      <c r="CD473" s="114">
        <f t="shared" si="257"/>
        <v>4.1366253329685687</v>
      </c>
      <c r="CE473" s="114">
        <f t="shared" si="258"/>
        <v>0</v>
      </c>
      <c r="CF473" s="114">
        <f t="shared" si="259"/>
        <v>0</v>
      </c>
      <c r="CH473" s="114">
        <v>58</v>
      </c>
      <c r="CI473" s="113">
        <v>21</v>
      </c>
      <c r="CJ473" s="113">
        <f t="shared" si="260"/>
        <v>22</v>
      </c>
      <c r="CK473" s="113">
        <f t="shared" si="260"/>
        <v>23</v>
      </c>
      <c r="CL473" s="113">
        <f t="shared" si="260"/>
        <v>24</v>
      </c>
    </row>
    <row r="474" spans="81:90" x14ac:dyDescent="0.25">
      <c r="CC474" s="114">
        <f t="shared" si="261"/>
        <v>0</v>
      </c>
      <c r="CD474" s="114">
        <f t="shared" si="257"/>
        <v>4.1366253329685687</v>
      </c>
      <c r="CE474" s="114">
        <f t="shared" si="258"/>
        <v>0</v>
      </c>
      <c r="CF474" s="114">
        <f t="shared" si="259"/>
        <v>0</v>
      </c>
      <c r="CH474" s="114">
        <v>58</v>
      </c>
      <c r="CI474" s="113">
        <v>25</v>
      </c>
      <c r="CJ474" s="113">
        <f t="shared" si="260"/>
        <v>26</v>
      </c>
      <c r="CK474" s="113">
        <f t="shared" si="260"/>
        <v>27</v>
      </c>
      <c r="CL474" s="113">
        <f t="shared" si="260"/>
        <v>28</v>
      </c>
    </row>
    <row r="475" spans="81:90" x14ac:dyDescent="0.25">
      <c r="CC475" s="114">
        <f t="shared" si="261"/>
        <v>0</v>
      </c>
      <c r="CD475" s="114">
        <f t="shared" si="257"/>
        <v>4.1366253329685687</v>
      </c>
      <c r="CE475" s="114">
        <f t="shared" si="258"/>
        <v>0</v>
      </c>
      <c r="CF475" s="114">
        <f t="shared" si="259"/>
        <v>0</v>
      </c>
      <c r="CH475" s="114">
        <v>58</v>
      </c>
      <c r="CI475" s="113">
        <v>29</v>
      </c>
      <c r="CJ475" s="113">
        <f t="shared" si="260"/>
        <v>30</v>
      </c>
      <c r="CK475" s="113">
        <f t="shared" si="260"/>
        <v>31</v>
      </c>
      <c r="CL475" s="113">
        <f t="shared" si="260"/>
        <v>32</v>
      </c>
    </row>
    <row r="476" spans="81:90" x14ac:dyDescent="0.25">
      <c r="CC476" s="114">
        <f t="shared" si="261"/>
        <v>4.1366253329685687</v>
      </c>
      <c r="CD476" s="114">
        <f t="shared" si="257"/>
        <v>0</v>
      </c>
      <c r="CE476" s="114">
        <f t="shared" si="258"/>
        <v>0</v>
      </c>
      <c r="CF476" s="114">
        <f t="shared" si="259"/>
        <v>0</v>
      </c>
      <c r="CH476" s="114">
        <v>59</v>
      </c>
      <c r="CI476" s="113">
        <v>1</v>
      </c>
      <c r="CJ476" s="113">
        <f t="shared" si="260"/>
        <v>2</v>
      </c>
      <c r="CK476" s="113">
        <f t="shared" si="260"/>
        <v>3</v>
      </c>
      <c r="CL476" s="113">
        <f t="shared" si="260"/>
        <v>4</v>
      </c>
    </row>
    <row r="477" spans="81:90" x14ac:dyDescent="0.25">
      <c r="CC477" s="114">
        <f t="shared" si="261"/>
        <v>4.1366253329685687</v>
      </c>
      <c r="CD477" s="114">
        <f t="shared" si="257"/>
        <v>0</v>
      </c>
      <c r="CE477" s="114">
        <f t="shared" si="258"/>
        <v>0</v>
      </c>
      <c r="CF477" s="114">
        <f t="shared" si="259"/>
        <v>0</v>
      </c>
      <c r="CH477" s="114">
        <v>59</v>
      </c>
      <c r="CI477" s="113">
        <v>5</v>
      </c>
      <c r="CJ477" s="113">
        <f t="shared" si="260"/>
        <v>6</v>
      </c>
      <c r="CK477" s="113">
        <f t="shared" si="260"/>
        <v>7</v>
      </c>
      <c r="CL477" s="113">
        <f t="shared" si="260"/>
        <v>8</v>
      </c>
    </row>
    <row r="478" spans="81:90" x14ac:dyDescent="0.25">
      <c r="CC478" s="114">
        <f t="shared" si="261"/>
        <v>4.1366253329685687</v>
      </c>
      <c r="CD478" s="114">
        <f t="shared" si="257"/>
        <v>0</v>
      </c>
      <c r="CE478" s="114">
        <f t="shared" si="258"/>
        <v>0</v>
      </c>
      <c r="CF478" s="114">
        <f t="shared" si="259"/>
        <v>0</v>
      </c>
      <c r="CH478" s="114">
        <v>59</v>
      </c>
      <c r="CI478" s="113">
        <v>9</v>
      </c>
      <c r="CJ478" s="113">
        <f t="shared" si="260"/>
        <v>10</v>
      </c>
      <c r="CK478" s="113">
        <f t="shared" si="260"/>
        <v>11</v>
      </c>
      <c r="CL478" s="113">
        <f t="shared" si="260"/>
        <v>12</v>
      </c>
    </row>
    <row r="479" spans="81:90" x14ac:dyDescent="0.25">
      <c r="CC479" s="114">
        <f t="shared" si="261"/>
        <v>4.1366253329685687</v>
      </c>
      <c r="CD479" s="114">
        <f t="shared" si="257"/>
        <v>0</v>
      </c>
      <c r="CE479" s="114">
        <f t="shared" si="258"/>
        <v>0</v>
      </c>
      <c r="CF479" s="114">
        <f t="shared" si="259"/>
        <v>0</v>
      </c>
      <c r="CH479" s="114">
        <v>59</v>
      </c>
      <c r="CI479" s="113">
        <v>13</v>
      </c>
      <c r="CJ479" s="113">
        <f t="shared" si="260"/>
        <v>14</v>
      </c>
      <c r="CK479" s="113">
        <f t="shared" si="260"/>
        <v>15</v>
      </c>
      <c r="CL479" s="113">
        <f t="shared" si="260"/>
        <v>16</v>
      </c>
    </row>
    <row r="480" spans="81:90" x14ac:dyDescent="0.25">
      <c r="CC480" s="114">
        <f t="shared" si="261"/>
        <v>0</v>
      </c>
      <c r="CD480" s="114">
        <f t="shared" si="257"/>
        <v>0</v>
      </c>
      <c r="CE480" s="114">
        <f t="shared" si="258"/>
        <v>0</v>
      </c>
      <c r="CF480" s="114">
        <f t="shared" si="259"/>
        <v>0</v>
      </c>
      <c r="CH480" s="114">
        <v>59</v>
      </c>
      <c r="CI480" s="113">
        <v>17</v>
      </c>
      <c r="CJ480" s="113">
        <f t="shared" si="260"/>
        <v>18</v>
      </c>
      <c r="CK480" s="113">
        <f t="shared" si="260"/>
        <v>19</v>
      </c>
      <c r="CL480" s="113">
        <f t="shared" si="260"/>
        <v>20</v>
      </c>
    </row>
    <row r="481" spans="81:90" x14ac:dyDescent="0.25">
      <c r="CC481" s="114">
        <f t="shared" si="261"/>
        <v>0</v>
      </c>
      <c r="CD481" s="114">
        <f t="shared" si="257"/>
        <v>4.1366253329685687</v>
      </c>
      <c r="CE481" s="114">
        <f t="shared" si="258"/>
        <v>0</v>
      </c>
      <c r="CF481" s="114">
        <f t="shared" si="259"/>
        <v>0</v>
      </c>
      <c r="CH481" s="114">
        <v>59</v>
      </c>
      <c r="CI481" s="113">
        <v>21</v>
      </c>
      <c r="CJ481" s="113">
        <f t="shared" si="260"/>
        <v>22</v>
      </c>
      <c r="CK481" s="113">
        <f t="shared" si="260"/>
        <v>23</v>
      </c>
      <c r="CL481" s="113">
        <f t="shared" si="260"/>
        <v>24</v>
      </c>
    </row>
    <row r="482" spans="81:90" x14ac:dyDescent="0.25">
      <c r="CC482" s="114">
        <f t="shared" si="261"/>
        <v>0</v>
      </c>
      <c r="CD482" s="114">
        <f t="shared" si="257"/>
        <v>4.1366253329685687</v>
      </c>
      <c r="CE482" s="114">
        <f t="shared" si="258"/>
        <v>0</v>
      </c>
      <c r="CF482" s="114">
        <f t="shared" si="259"/>
        <v>0</v>
      </c>
      <c r="CH482" s="114">
        <v>59</v>
      </c>
      <c r="CI482" s="113">
        <v>25</v>
      </c>
      <c r="CJ482" s="113">
        <f t="shared" si="260"/>
        <v>26</v>
      </c>
      <c r="CK482" s="113">
        <f t="shared" si="260"/>
        <v>27</v>
      </c>
      <c r="CL482" s="113">
        <f t="shared" si="260"/>
        <v>28</v>
      </c>
    </row>
    <row r="483" spans="81:90" x14ac:dyDescent="0.25">
      <c r="CC483" s="114">
        <f t="shared" si="261"/>
        <v>0</v>
      </c>
      <c r="CD483" s="114">
        <f t="shared" si="257"/>
        <v>4.1366253329685687</v>
      </c>
      <c r="CE483" s="114">
        <f t="shared" si="258"/>
        <v>0</v>
      </c>
      <c r="CF483" s="114">
        <f t="shared" si="259"/>
        <v>0</v>
      </c>
      <c r="CH483" s="114">
        <v>59</v>
      </c>
      <c r="CI483" s="113">
        <v>29</v>
      </c>
      <c r="CJ483" s="113">
        <f t="shared" si="260"/>
        <v>30</v>
      </c>
      <c r="CK483" s="113">
        <f t="shared" si="260"/>
        <v>31</v>
      </c>
      <c r="CL483" s="113">
        <f t="shared" si="260"/>
        <v>32</v>
      </c>
    </row>
    <row r="484" spans="81:90" x14ac:dyDescent="0.25">
      <c r="CC484" s="114">
        <f t="shared" si="261"/>
        <v>4.1366253329685687</v>
      </c>
      <c r="CD484" s="114">
        <f t="shared" si="257"/>
        <v>0</v>
      </c>
      <c r="CE484" s="114">
        <f t="shared" si="258"/>
        <v>0</v>
      </c>
      <c r="CF484" s="114">
        <f t="shared" si="259"/>
        <v>0</v>
      </c>
      <c r="CH484" s="114">
        <v>60</v>
      </c>
      <c r="CI484" s="113">
        <v>1</v>
      </c>
      <c r="CJ484" s="113">
        <f t="shared" si="260"/>
        <v>2</v>
      </c>
      <c r="CK484" s="113">
        <f t="shared" si="260"/>
        <v>3</v>
      </c>
      <c r="CL484" s="113">
        <f t="shared" si="260"/>
        <v>4</v>
      </c>
    </row>
    <row r="485" spans="81:90" x14ac:dyDescent="0.25">
      <c r="CC485" s="114">
        <f t="shared" si="261"/>
        <v>4.1366253329685687</v>
      </c>
      <c r="CD485" s="114">
        <f t="shared" si="257"/>
        <v>0</v>
      </c>
      <c r="CE485" s="114">
        <f t="shared" si="258"/>
        <v>0</v>
      </c>
      <c r="CF485" s="114">
        <f t="shared" si="259"/>
        <v>0</v>
      </c>
      <c r="CH485" s="114">
        <v>60</v>
      </c>
      <c r="CI485" s="113">
        <v>5</v>
      </c>
      <c r="CJ485" s="113">
        <f t="shared" si="260"/>
        <v>6</v>
      </c>
      <c r="CK485" s="113">
        <f t="shared" si="260"/>
        <v>7</v>
      </c>
      <c r="CL485" s="113">
        <f t="shared" si="260"/>
        <v>8</v>
      </c>
    </row>
    <row r="486" spans="81:90" x14ac:dyDescent="0.25">
      <c r="CC486" s="114">
        <f t="shared" si="261"/>
        <v>4.1366253329685687</v>
      </c>
      <c r="CD486" s="114">
        <f t="shared" si="257"/>
        <v>0</v>
      </c>
      <c r="CE486" s="114">
        <f t="shared" si="258"/>
        <v>0</v>
      </c>
      <c r="CF486" s="114">
        <f t="shared" si="259"/>
        <v>0</v>
      </c>
      <c r="CH486" s="114">
        <v>60</v>
      </c>
      <c r="CI486" s="113">
        <v>9</v>
      </c>
      <c r="CJ486" s="113">
        <f t="shared" si="260"/>
        <v>10</v>
      </c>
      <c r="CK486" s="113">
        <f t="shared" si="260"/>
        <v>11</v>
      </c>
      <c r="CL486" s="113">
        <f t="shared" si="260"/>
        <v>12</v>
      </c>
    </row>
    <row r="487" spans="81:90" x14ac:dyDescent="0.25">
      <c r="CC487" s="114">
        <f t="shared" si="261"/>
        <v>4.1366253329685687</v>
      </c>
      <c r="CD487" s="114">
        <f t="shared" si="257"/>
        <v>0</v>
      </c>
      <c r="CE487" s="114">
        <f t="shared" si="258"/>
        <v>0</v>
      </c>
      <c r="CF487" s="114">
        <f t="shared" si="259"/>
        <v>0</v>
      </c>
      <c r="CH487" s="114">
        <v>60</v>
      </c>
      <c r="CI487" s="113">
        <v>13</v>
      </c>
      <c r="CJ487" s="113">
        <f t="shared" si="260"/>
        <v>14</v>
      </c>
      <c r="CK487" s="113">
        <f t="shared" si="260"/>
        <v>15</v>
      </c>
      <c r="CL487" s="113">
        <f t="shared" si="260"/>
        <v>16</v>
      </c>
    </row>
    <row r="488" spans="81:90" x14ac:dyDescent="0.25">
      <c r="CC488" s="114">
        <f t="shared" si="261"/>
        <v>0</v>
      </c>
      <c r="CD488" s="114">
        <f t="shared" si="257"/>
        <v>0</v>
      </c>
      <c r="CE488" s="114">
        <f t="shared" si="258"/>
        <v>0</v>
      </c>
      <c r="CF488" s="114">
        <f t="shared" si="259"/>
        <v>0</v>
      </c>
      <c r="CH488" s="114">
        <v>60</v>
      </c>
      <c r="CI488" s="113">
        <v>17</v>
      </c>
      <c r="CJ488" s="113">
        <f t="shared" si="260"/>
        <v>18</v>
      </c>
      <c r="CK488" s="113">
        <f t="shared" si="260"/>
        <v>19</v>
      </c>
      <c r="CL488" s="113">
        <f t="shared" si="260"/>
        <v>20</v>
      </c>
    </row>
    <row r="489" spans="81:90" x14ac:dyDescent="0.25">
      <c r="CC489" s="114">
        <f t="shared" si="261"/>
        <v>0</v>
      </c>
      <c r="CD489" s="114">
        <f t="shared" si="257"/>
        <v>4.1366253329685687</v>
      </c>
      <c r="CE489" s="114">
        <f t="shared" si="258"/>
        <v>0</v>
      </c>
      <c r="CF489" s="114">
        <f t="shared" si="259"/>
        <v>0</v>
      </c>
      <c r="CH489" s="114">
        <v>60</v>
      </c>
      <c r="CI489" s="113">
        <v>21</v>
      </c>
      <c r="CJ489" s="113">
        <f t="shared" si="260"/>
        <v>22</v>
      </c>
      <c r="CK489" s="113">
        <f t="shared" si="260"/>
        <v>23</v>
      </c>
      <c r="CL489" s="113">
        <f t="shared" si="260"/>
        <v>24</v>
      </c>
    </row>
    <row r="490" spans="81:90" x14ac:dyDescent="0.25">
      <c r="CC490" s="114">
        <f t="shared" si="261"/>
        <v>0</v>
      </c>
      <c r="CD490" s="114">
        <f t="shared" si="257"/>
        <v>4.1366253329685687</v>
      </c>
      <c r="CE490" s="114">
        <f t="shared" si="258"/>
        <v>0</v>
      </c>
      <c r="CF490" s="114">
        <f t="shared" si="259"/>
        <v>0</v>
      </c>
      <c r="CH490" s="114">
        <v>60</v>
      </c>
      <c r="CI490" s="113">
        <v>25</v>
      </c>
      <c r="CJ490" s="113">
        <f t="shared" si="260"/>
        <v>26</v>
      </c>
      <c r="CK490" s="113">
        <f t="shared" si="260"/>
        <v>27</v>
      </c>
      <c r="CL490" s="113">
        <f t="shared" si="260"/>
        <v>28</v>
      </c>
    </row>
    <row r="491" spans="81:90" x14ac:dyDescent="0.25">
      <c r="CC491" s="114">
        <f t="shared" si="261"/>
        <v>0</v>
      </c>
      <c r="CD491" s="114">
        <f t="shared" si="257"/>
        <v>4.1366253329685687</v>
      </c>
      <c r="CE491" s="114">
        <f t="shared" si="258"/>
        <v>0</v>
      </c>
      <c r="CF491" s="114">
        <f t="shared" si="259"/>
        <v>0</v>
      </c>
      <c r="CH491" s="114">
        <v>60</v>
      </c>
      <c r="CI491" s="113">
        <v>29</v>
      </c>
      <c r="CJ491" s="113">
        <f t="shared" si="260"/>
        <v>30</v>
      </c>
      <c r="CK491" s="113">
        <f t="shared" si="260"/>
        <v>31</v>
      </c>
      <c r="CL491" s="113">
        <f t="shared" si="260"/>
        <v>32</v>
      </c>
    </row>
    <row r="492" spans="81:90" x14ac:dyDescent="0.25">
      <c r="CC492" s="114">
        <f t="shared" si="261"/>
        <v>4.1366253329685687</v>
      </c>
      <c r="CD492" s="114">
        <f t="shared" si="257"/>
        <v>0</v>
      </c>
      <c r="CE492" s="114">
        <f t="shared" si="258"/>
        <v>0</v>
      </c>
      <c r="CF492" s="114">
        <f t="shared" si="259"/>
        <v>0</v>
      </c>
      <c r="CH492" s="114">
        <v>61</v>
      </c>
      <c r="CI492" s="113">
        <v>1</v>
      </c>
      <c r="CJ492" s="113">
        <f t="shared" si="260"/>
        <v>2</v>
      </c>
      <c r="CK492" s="113">
        <f t="shared" si="260"/>
        <v>3</v>
      </c>
      <c r="CL492" s="113">
        <f t="shared" si="260"/>
        <v>4</v>
      </c>
    </row>
    <row r="493" spans="81:90" x14ac:dyDescent="0.25">
      <c r="CC493" s="114">
        <f t="shared" si="261"/>
        <v>4.1366253329685687</v>
      </c>
      <c r="CD493" s="114">
        <f t="shared" si="257"/>
        <v>0</v>
      </c>
      <c r="CE493" s="114">
        <f t="shared" si="258"/>
        <v>0</v>
      </c>
      <c r="CF493" s="114">
        <f t="shared" si="259"/>
        <v>0</v>
      </c>
      <c r="CH493" s="114">
        <v>61</v>
      </c>
      <c r="CI493" s="113">
        <v>5</v>
      </c>
      <c r="CJ493" s="113">
        <f t="shared" si="260"/>
        <v>6</v>
      </c>
      <c r="CK493" s="113">
        <f t="shared" si="260"/>
        <v>7</v>
      </c>
      <c r="CL493" s="113">
        <f t="shared" si="260"/>
        <v>8</v>
      </c>
    </row>
    <row r="494" spans="81:90" x14ac:dyDescent="0.25">
      <c r="CC494" s="114">
        <f t="shared" si="261"/>
        <v>4.1366253329685687</v>
      </c>
      <c r="CD494" s="114">
        <f t="shared" si="257"/>
        <v>0</v>
      </c>
      <c r="CE494" s="114">
        <f t="shared" si="258"/>
        <v>0</v>
      </c>
      <c r="CF494" s="114">
        <f t="shared" si="259"/>
        <v>0</v>
      </c>
      <c r="CH494" s="114">
        <v>61</v>
      </c>
      <c r="CI494" s="113">
        <v>9</v>
      </c>
      <c r="CJ494" s="113">
        <f t="shared" si="260"/>
        <v>10</v>
      </c>
      <c r="CK494" s="113">
        <f t="shared" si="260"/>
        <v>11</v>
      </c>
      <c r="CL494" s="113">
        <f t="shared" si="260"/>
        <v>12</v>
      </c>
    </row>
    <row r="495" spans="81:90" x14ac:dyDescent="0.25">
      <c r="CC495" s="114">
        <f t="shared" si="261"/>
        <v>4.1366253329685687</v>
      </c>
      <c r="CD495" s="114">
        <f t="shared" si="257"/>
        <v>0</v>
      </c>
      <c r="CE495" s="114">
        <f t="shared" si="258"/>
        <v>0</v>
      </c>
      <c r="CF495" s="114">
        <f t="shared" si="259"/>
        <v>0</v>
      </c>
      <c r="CH495" s="114">
        <v>61</v>
      </c>
      <c r="CI495" s="113">
        <v>13</v>
      </c>
      <c r="CJ495" s="113">
        <f t="shared" si="260"/>
        <v>14</v>
      </c>
      <c r="CK495" s="113">
        <f t="shared" si="260"/>
        <v>15</v>
      </c>
      <c r="CL495" s="113">
        <f t="shared" si="260"/>
        <v>16</v>
      </c>
    </row>
    <row r="496" spans="81:90" x14ac:dyDescent="0.25">
      <c r="CC496" s="114">
        <f t="shared" si="261"/>
        <v>0</v>
      </c>
      <c r="CD496" s="114">
        <f t="shared" si="257"/>
        <v>0</v>
      </c>
      <c r="CE496" s="114">
        <f t="shared" si="258"/>
        <v>0</v>
      </c>
      <c r="CF496" s="114">
        <f t="shared" si="259"/>
        <v>0</v>
      </c>
      <c r="CH496" s="114">
        <v>61</v>
      </c>
      <c r="CI496" s="113">
        <v>17</v>
      </c>
      <c r="CJ496" s="113">
        <f t="shared" si="260"/>
        <v>18</v>
      </c>
      <c r="CK496" s="113">
        <f t="shared" si="260"/>
        <v>19</v>
      </c>
      <c r="CL496" s="113">
        <f t="shared" si="260"/>
        <v>20</v>
      </c>
    </row>
    <row r="497" spans="81:90" x14ac:dyDescent="0.25">
      <c r="CC497" s="114">
        <f t="shared" si="261"/>
        <v>0</v>
      </c>
      <c r="CD497" s="114">
        <f t="shared" si="257"/>
        <v>4.1366253329685687</v>
      </c>
      <c r="CE497" s="114">
        <f t="shared" si="258"/>
        <v>0</v>
      </c>
      <c r="CF497" s="114">
        <f t="shared" si="259"/>
        <v>0</v>
      </c>
      <c r="CH497" s="114">
        <v>61</v>
      </c>
      <c r="CI497" s="113">
        <v>21</v>
      </c>
      <c r="CJ497" s="113">
        <f t="shared" si="260"/>
        <v>22</v>
      </c>
      <c r="CK497" s="113">
        <f t="shared" si="260"/>
        <v>23</v>
      </c>
      <c r="CL497" s="113">
        <f t="shared" si="260"/>
        <v>24</v>
      </c>
    </row>
    <row r="498" spans="81:90" x14ac:dyDescent="0.25">
      <c r="CC498" s="114">
        <f t="shared" si="261"/>
        <v>0</v>
      </c>
      <c r="CD498" s="114">
        <f t="shared" si="257"/>
        <v>4.1366253329685687</v>
      </c>
      <c r="CE498" s="114">
        <f t="shared" si="258"/>
        <v>0</v>
      </c>
      <c r="CF498" s="114">
        <f t="shared" si="259"/>
        <v>0</v>
      </c>
      <c r="CH498" s="114">
        <v>61</v>
      </c>
      <c r="CI498" s="113">
        <v>25</v>
      </c>
      <c r="CJ498" s="113">
        <f t="shared" si="260"/>
        <v>26</v>
      </c>
      <c r="CK498" s="113">
        <f t="shared" si="260"/>
        <v>27</v>
      </c>
      <c r="CL498" s="113">
        <f t="shared" si="260"/>
        <v>28</v>
      </c>
    </row>
    <row r="499" spans="81:90" x14ac:dyDescent="0.25">
      <c r="CC499" s="114">
        <f t="shared" si="261"/>
        <v>0</v>
      </c>
      <c r="CD499" s="114">
        <f t="shared" si="257"/>
        <v>4.1366253329685687</v>
      </c>
      <c r="CE499" s="114">
        <f t="shared" si="258"/>
        <v>0</v>
      </c>
      <c r="CF499" s="114">
        <f t="shared" si="259"/>
        <v>0</v>
      </c>
      <c r="CH499" s="114">
        <v>61</v>
      </c>
      <c r="CI499" s="113">
        <v>29</v>
      </c>
      <c r="CJ499" s="113">
        <f t="shared" si="260"/>
        <v>30</v>
      </c>
      <c r="CK499" s="113">
        <f t="shared" si="260"/>
        <v>31</v>
      </c>
      <c r="CL499" s="113">
        <f t="shared" si="260"/>
        <v>32</v>
      </c>
    </row>
    <row r="500" spans="81:90" x14ac:dyDescent="0.25">
      <c r="CC500" s="114">
        <f t="shared" si="261"/>
        <v>4.1366253329685687</v>
      </c>
      <c r="CD500" s="114">
        <f t="shared" si="257"/>
        <v>0</v>
      </c>
      <c r="CE500" s="114">
        <f t="shared" si="258"/>
        <v>0</v>
      </c>
      <c r="CF500" s="114">
        <f t="shared" si="259"/>
        <v>0</v>
      </c>
      <c r="CH500" s="114">
        <v>62</v>
      </c>
      <c r="CI500" s="113">
        <v>1</v>
      </c>
      <c r="CJ500" s="113">
        <f t="shared" si="260"/>
        <v>2</v>
      </c>
      <c r="CK500" s="113">
        <f t="shared" si="260"/>
        <v>3</v>
      </c>
      <c r="CL500" s="113">
        <f t="shared" si="260"/>
        <v>4</v>
      </c>
    </row>
    <row r="501" spans="81:90" x14ac:dyDescent="0.25">
      <c r="CC501" s="114">
        <f t="shared" si="261"/>
        <v>4.1366253329685687</v>
      </c>
      <c r="CD501" s="114">
        <f t="shared" si="257"/>
        <v>0</v>
      </c>
      <c r="CE501" s="114">
        <f t="shared" si="258"/>
        <v>0</v>
      </c>
      <c r="CF501" s="114">
        <f t="shared" si="259"/>
        <v>0</v>
      </c>
      <c r="CH501" s="114">
        <v>62</v>
      </c>
      <c r="CI501" s="113">
        <v>5</v>
      </c>
      <c r="CJ501" s="113">
        <f t="shared" si="260"/>
        <v>6</v>
      </c>
      <c r="CK501" s="113">
        <f t="shared" si="260"/>
        <v>7</v>
      </c>
      <c r="CL501" s="113">
        <f t="shared" si="260"/>
        <v>8</v>
      </c>
    </row>
    <row r="502" spans="81:90" x14ac:dyDescent="0.25">
      <c r="CC502" s="114">
        <f t="shared" si="261"/>
        <v>4.1366253329685687</v>
      </c>
      <c r="CD502" s="114">
        <f t="shared" si="257"/>
        <v>0</v>
      </c>
      <c r="CE502" s="114">
        <f t="shared" si="258"/>
        <v>0</v>
      </c>
      <c r="CF502" s="114">
        <f t="shared" si="259"/>
        <v>0</v>
      </c>
      <c r="CH502" s="114">
        <v>62</v>
      </c>
      <c r="CI502" s="113">
        <v>9</v>
      </c>
      <c r="CJ502" s="113">
        <f t="shared" si="260"/>
        <v>10</v>
      </c>
      <c r="CK502" s="113">
        <f t="shared" si="260"/>
        <v>11</v>
      </c>
      <c r="CL502" s="113">
        <f t="shared" si="260"/>
        <v>12</v>
      </c>
    </row>
    <row r="503" spans="81:90" x14ac:dyDescent="0.25">
      <c r="CC503" s="114">
        <f t="shared" si="261"/>
        <v>4.1366253329685687</v>
      </c>
      <c r="CD503" s="114">
        <f t="shared" si="257"/>
        <v>0</v>
      </c>
      <c r="CE503" s="114">
        <f t="shared" si="258"/>
        <v>0</v>
      </c>
      <c r="CF503" s="114">
        <f t="shared" si="259"/>
        <v>0</v>
      </c>
      <c r="CH503" s="114">
        <v>62</v>
      </c>
      <c r="CI503" s="113">
        <v>13</v>
      </c>
      <c r="CJ503" s="113">
        <f t="shared" si="260"/>
        <v>14</v>
      </c>
      <c r="CK503" s="113">
        <f t="shared" si="260"/>
        <v>15</v>
      </c>
      <c r="CL503" s="113">
        <f t="shared" si="260"/>
        <v>16</v>
      </c>
    </row>
    <row r="504" spans="81:90" x14ac:dyDescent="0.25">
      <c r="CC504" s="114">
        <f t="shared" si="261"/>
        <v>0</v>
      </c>
      <c r="CD504" s="114">
        <f t="shared" si="257"/>
        <v>0</v>
      </c>
      <c r="CE504" s="114">
        <f t="shared" si="258"/>
        <v>0</v>
      </c>
      <c r="CF504" s="114">
        <f t="shared" si="259"/>
        <v>0</v>
      </c>
      <c r="CH504" s="114">
        <v>62</v>
      </c>
      <c r="CI504" s="113">
        <v>17</v>
      </c>
      <c r="CJ504" s="113">
        <f t="shared" si="260"/>
        <v>18</v>
      </c>
      <c r="CK504" s="113">
        <f t="shared" si="260"/>
        <v>19</v>
      </c>
      <c r="CL504" s="113">
        <f t="shared" si="260"/>
        <v>20</v>
      </c>
    </row>
    <row r="505" spans="81:90" x14ac:dyDescent="0.25">
      <c r="CC505" s="114">
        <f t="shared" si="261"/>
        <v>0</v>
      </c>
      <c r="CD505" s="114">
        <f t="shared" si="257"/>
        <v>4.1366253329685687</v>
      </c>
      <c r="CE505" s="114">
        <f t="shared" si="258"/>
        <v>0</v>
      </c>
      <c r="CF505" s="114">
        <f t="shared" si="259"/>
        <v>0</v>
      </c>
      <c r="CH505" s="114">
        <v>62</v>
      </c>
      <c r="CI505" s="113">
        <v>21</v>
      </c>
      <c r="CJ505" s="113">
        <f t="shared" si="260"/>
        <v>22</v>
      </c>
      <c r="CK505" s="113">
        <f t="shared" si="260"/>
        <v>23</v>
      </c>
      <c r="CL505" s="113">
        <f t="shared" si="260"/>
        <v>24</v>
      </c>
    </row>
    <row r="506" spans="81:90" x14ac:dyDescent="0.25">
      <c r="CC506" s="114">
        <f t="shared" si="261"/>
        <v>0</v>
      </c>
      <c r="CD506" s="114">
        <f t="shared" si="257"/>
        <v>4.1366253329685687</v>
      </c>
      <c r="CE506" s="114">
        <f t="shared" si="258"/>
        <v>0</v>
      </c>
      <c r="CF506" s="114">
        <f t="shared" si="259"/>
        <v>0</v>
      </c>
      <c r="CH506" s="114">
        <v>62</v>
      </c>
      <c r="CI506" s="113">
        <v>25</v>
      </c>
      <c r="CJ506" s="113">
        <f t="shared" si="260"/>
        <v>26</v>
      </c>
      <c r="CK506" s="113">
        <f t="shared" si="260"/>
        <v>27</v>
      </c>
      <c r="CL506" s="113">
        <f t="shared" si="260"/>
        <v>28</v>
      </c>
    </row>
    <row r="507" spans="81:90" x14ac:dyDescent="0.25">
      <c r="CC507" s="114">
        <f t="shared" si="261"/>
        <v>0</v>
      </c>
      <c r="CD507" s="114">
        <f t="shared" ref="CD507:CD570" si="262">INDEX($AT$11:$BZ$120,$CH507,CI507)</f>
        <v>4.1366253329685687</v>
      </c>
      <c r="CE507" s="114">
        <f t="shared" ref="CE507:CE570" si="263">INDEX($AT$11:$BZ$120,$CH507,CJ507)</f>
        <v>0</v>
      </c>
      <c r="CF507" s="114">
        <f t="shared" ref="CF507:CF570" si="264">INDEX($AT$11:$BZ$120,$CH507,CK507)</f>
        <v>0</v>
      </c>
      <c r="CH507" s="114">
        <v>62</v>
      </c>
      <c r="CI507" s="113">
        <v>29</v>
      </c>
      <c r="CJ507" s="113">
        <f t="shared" si="260"/>
        <v>30</v>
      </c>
      <c r="CK507" s="113">
        <f t="shared" si="260"/>
        <v>31</v>
      </c>
      <c r="CL507" s="113">
        <f t="shared" si="260"/>
        <v>32</v>
      </c>
    </row>
    <row r="508" spans="81:90" x14ac:dyDescent="0.25">
      <c r="CC508" s="114">
        <f t="shared" si="261"/>
        <v>4.1366253329685687</v>
      </c>
      <c r="CD508" s="114">
        <f t="shared" si="262"/>
        <v>0</v>
      </c>
      <c r="CE508" s="114">
        <f t="shared" si="263"/>
        <v>0</v>
      </c>
      <c r="CF508" s="114">
        <f t="shared" si="264"/>
        <v>0</v>
      </c>
      <c r="CH508" s="114">
        <v>63</v>
      </c>
      <c r="CI508" s="113">
        <v>1</v>
      </c>
      <c r="CJ508" s="113">
        <f t="shared" si="260"/>
        <v>2</v>
      </c>
      <c r="CK508" s="113">
        <f t="shared" si="260"/>
        <v>3</v>
      </c>
      <c r="CL508" s="113">
        <f t="shared" si="260"/>
        <v>4</v>
      </c>
    </row>
    <row r="509" spans="81:90" x14ac:dyDescent="0.25">
      <c r="CC509" s="114">
        <f t="shared" si="261"/>
        <v>4.1366253329685687</v>
      </c>
      <c r="CD509" s="114">
        <f t="shared" si="262"/>
        <v>0</v>
      </c>
      <c r="CE509" s="114">
        <f t="shared" si="263"/>
        <v>0</v>
      </c>
      <c r="CF509" s="114">
        <f t="shared" si="264"/>
        <v>0</v>
      </c>
      <c r="CH509" s="114">
        <v>63</v>
      </c>
      <c r="CI509" s="113">
        <v>5</v>
      </c>
      <c r="CJ509" s="113">
        <f t="shared" si="260"/>
        <v>6</v>
      </c>
      <c r="CK509" s="113">
        <f t="shared" si="260"/>
        <v>7</v>
      </c>
      <c r="CL509" s="113">
        <f t="shared" si="260"/>
        <v>8</v>
      </c>
    </row>
    <row r="510" spans="81:90" x14ac:dyDescent="0.25">
      <c r="CC510" s="114">
        <f t="shared" si="261"/>
        <v>4.1366253329685687</v>
      </c>
      <c r="CD510" s="114">
        <f t="shared" si="262"/>
        <v>0</v>
      </c>
      <c r="CE510" s="114">
        <f t="shared" si="263"/>
        <v>0</v>
      </c>
      <c r="CF510" s="114">
        <f t="shared" si="264"/>
        <v>0</v>
      </c>
      <c r="CH510" s="114">
        <v>63</v>
      </c>
      <c r="CI510" s="113">
        <v>9</v>
      </c>
      <c r="CJ510" s="113">
        <f t="shared" si="260"/>
        <v>10</v>
      </c>
      <c r="CK510" s="113">
        <f t="shared" si="260"/>
        <v>11</v>
      </c>
      <c r="CL510" s="113">
        <f t="shared" si="260"/>
        <v>12</v>
      </c>
    </row>
    <row r="511" spans="81:90" x14ac:dyDescent="0.25">
      <c r="CC511" s="114">
        <f t="shared" si="261"/>
        <v>4.1366253329685687</v>
      </c>
      <c r="CD511" s="114">
        <f t="shared" si="262"/>
        <v>0</v>
      </c>
      <c r="CE511" s="114">
        <f t="shared" si="263"/>
        <v>0</v>
      </c>
      <c r="CF511" s="114">
        <f t="shared" si="264"/>
        <v>0</v>
      </c>
      <c r="CH511" s="114">
        <v>63</v>
      </c>
      <c r="CI511" s="113">
        <v>13</v>
      </c>
      <c r="CJ511" s="113">
        <f t="shared" si="260"/>
        <v>14</v>
      </c>
      <c r="CK511" s="113">
        <f t="shared" si="260"/>
        <v>15</v>
      </c>
      <c r="CL511" s="113">
        <f t="shared" si="260"/>
        <v>16</v>
      </c>
    </row>
    <row r="512" spans="81:90" x14ac:dyDescent="0.25">
      <c r="CC512" s="114">
        <f t="shared" si="261"/>
        <v>0</v>
      </c>
      <c r="CD512" s="114">
        <f t="shared" si="262"/>
        <v>0</v>
      </c>
      <c r="CE512" s="114">
        <f t="shared" si="263"/>
        <v>0</v>
      </c>
      <c r="CF512" s="114">
        <f t="shared" si="264"/>
        <v>0</v>
      </c>
      <c r="CH512" s="114">
        <v>63</v>
      </c>
      <c r="CI512" s="113">
        <v>17</v>
      </c>
      <c r="CJ512" s="113">
        <f t="shared" si="260"/>
        <v>18</v>
      </c>
      <c r="CK512" s="113">
        <f t="shared" si="260"/>
        <v>19</v>
      </c>
      <c r="CL512" s="113">
        <f t="shared" si="260"/>
        <v>20</v>
      </c>
    </row>
    <row r="513" spans="81:90" x14ac:dyDescent="0.25">
      <c r="CC513" s="114">
        <f t="shared" si="261"/>
        <v>0</v>
      </c>
      <c r="CD513" s="114">
        <f t="shared" si="262"/>
        <v>4.1366253329685687</v>
      </c>
      <c r="CE513" s="114">
        <f t="shared" si="263"/>
        <v>0</v>
      </c>
      <c r="CF513" s="114">
        <f t="shared" si="264"/>
        <v>0</v>
      </c>
      <c r="CH513" s="114">
        <v>63</v>
      </c>
      <c r="CI513" s="113">
        <v>21</v>
      </c>
      <c r="CJ513" s="113">
        <f t="shared" si="260"/>
        <v>22</v>
      </c>
      <c r="CK513" s="113">
        <f t="shared" si="260"/>
        <v>23</v>
      </c>
      <c r="CL513" s="113">
        <f t="shared" si="260"/>
        <v>24</v>
      </c>
    </row>
    <row r="514" spans="81:90" x14ac:dyDescent="0.25">
      <c r="CC514" s="114">
        <f t="shared" si="261"/>
        <v>0</v>
      </c>
      <c r="CD514" s="114">
        <f t="shared" si="262"/>
        <v>4.1366253329685687</v>
      </c>
      <c r="CE514" s="114">
        <f t="shared" si="263"/>
        <v>0</v>
      </c>
      <c r="CF514" s="114">
        <f t="shared" si="264"/>
        <v>0</v>
      </c>
      <c r="CH514" s="114">
        <v>63</v>
      </c>
      <c r="CI514" s="113">
        <v>25</v>
      </c>
      <c r="CJ514" s="113">
        <f t="shared" ref="CJ514:CL577" si="265">CI514+1</f>
        <v>26</v>
      </c>
      <c r="CK514" s="113">
        <f t="shared" si="265"/>
        <v>27</v>
      </c>
      <c r="CL514" s="113">
        <f t="shared" si="265"/>
        <v>28</v>
      </c>
    </row>
    <row r="515" spans="81:90" x14ac:dyDescent="0.25">
      <c r="CC515" s="114">
        <f t="shared" si="261"/>
        <v>0</v>
      </c>
      <c r="CD515" s="114">
        <f t="shared" si="262"/>
        <v>4.1366253329685687</v>
      </c>
      <c r="CE515" s="114">
        <f t="shared" si="263"/>
        <v>0</v>
      </c>
      <c r="CF515" s="114">
        <f t="shared" si="264"/>
        <v>0</v>
      </c>
      <c r="CH515" s="114">
        <v>63</v>
      </c>
      <c r="CI515" s="113">
        <v>29</v>
      </c>
      <c r="CJ515" s="113">
        <f t="shared" si="265"/>
        <v>30</v>
      </c>
      <c r="CK515" s="113">
        <f t="shared" si="265"/>
        <v>31</v>
      </c>
      <c r="CL515" s="113">
        <f t="shared" si="265"/>
        <v>32</v>
      </c>
    </row>
    <row r="516" spans="81:90" x14ac:dyDescent="0.25">
      <c r="CC516" s="114">
        <f t="shared" si="261"/>
        <v>4.1366253329685687</v>
      </c>
      <c r="CD516" s="114">
        <f t="shared" si="262"/>
        <v>0</v>
      </c>
      <c r="CE516" s="114">
        <f t="shared" si="263"/>
        <v>0</v>
      </c>
      <c r="CF516" s="114">
        <f t="shared" si="264"/>
        <v>0</v>
      </c>
      <c r="CH516" s="114">
        <v>64</v>
      </c>
      <c r="CI516" s="113">
        <v>1</v>
      </c>
      <c r="CJ516" s="113">
        <f t="shared" si="265"/>
        <v>2</v>
      </c>
      <c r="CK516" s="113">
        <f t="shared" si="265"/>
        <v>3</v>
      </c>
      <c r="CL516" s="113">
        <f t="shared" si="265"/>
        <v>4</v>
      </c>
    </row>
    <row r="517" spans="81:90" x14ac:dyDescent="0.25">
      <c r="CC517" s="114">
        <f t="shared" si="261"/>
        <v>4.1366253329685687</v>
      </c>
      <c r="CD517" s="114">
        <f t="shared" si="262"/>
        <v>0</v>
      </c>
      <c r="CE517" s="114">
        <f t="shared" si="263"/>
        <v>0</v>
      </c>
      <c r="CF517" s="114">
        <f t="shared" si="264"/>
        <v>0</v>
      </c>
      <c r="CH517" s="114">
        <v>64</v>
      </c>
      <c r="CI517" s="113">
        <v>5</v>
      </c>
      <c r="CJ517" s="113">
        <f t="shared" si="265"/>
        <v>6</v>
      </c>
      <c r="CK517" s="113">
        <f t="shared" si="265"/>
        <v>7</v>
      </c>
      <c r="CL517" s="113">
        <f t="shared" si="265"/>
        <v>8</v>
      </c>
    </row>
    <row r="518" spans="81:90" x14ac:dyDescent="0.25">
      <c r="CC518" s="114">
        <f t="shared" si="261"/>
        <v>4.1366253329685687</v>
      </c>
      <c r="CD518" s="114">
        <f t="shared" si="262"/>
        <v>0</v>
      </c>
      <c r="CE518" s="114">
        <f t="shared" si="263"/>
        <v>0</v>
      </c>
      <c r="CF518" s="114">
        <f t="shared" si="264"/>
        <v>0</v>
      </c>
      <c r="CH518" s="114">
        <v>64</v>
      </c>
      <c r="CI518" s="113">
        <v>9</v>
      </c>
      <c r="CJ518" s="113">
        <f t="shared" si="265"/>
        <v>10</v>
      </c>
      <c r="CK518" s="113">
        <f t="shared" si="265"/>
        <v>11</v>
      </c>
      <c r="CL518" s="113">
        <f t="shared" si="265"/>
        <v>12</v>
      </c>
    </row>
    <row r="519" spans="81:90" x14ac:dyDescent="0.25">
      <c r="CC519" s="114">
        <f t="shared" si="261"/>
        <v>4.1366253329685687</v>
      </c>
      <c r="CD519" s="114">
        <f t="shared" si="262"/>
        <v>0</v>
      </c>
      <c r="CE519" s="114">
        <f t="shared" si="263"/>
        <v>0</v>
      </c>
      <c r="CF519" s="114">
        <f t="shared" si="264"/>
        <v>0</v>
      </c>
      <c r="CH519" s="114">
        <v>64</v>
      </c>
      <c r="CI519" s="113">
        <v>13</v>
      </c>
      <c r="CJ519" s="113">
        <f t="shared" si="265"/>
        <v>14</v>
      </c>
      <c r="CK519" s="113">
        <f t="shared" si="265"/>
        <v>15</v>
      </c>
      <c r="CL519" s="113">
        <f t="shared" si="265"/>
        <v>16</v>
      </c>
    </row>
    <row r="520" spans="81:90" x14ac:dyDescent="0.25">
      <c r="CC520" s="114">
        <f t="shared" si="261"/>
        <v>0</v>
      </c>
      <c r="CD520" s="114">
        <f t="shared" si="262"/>
        <v>0</v>
      </c>
      <c r="CE520" s="114">
        <f t="shared" si="263"/>
        <v>0</v>
      </c>
      <c r="CF520" s="114">
        <f t="shared" si="264"/>
        <v>0</v>
      </c>
      <c r="CH520" s="114">
        <v>64</v>
      </c>
      <c r="CI520" s="113">
        <v>17</v>
      </c>
      <c r="CJ520" s="113">
        <f t="shared" si="265"/>
        <v>18</v>
      </c>
      <c r="CK520" s="113">
        <f t="shared" si="265"/>
        <v>19</v>
      </c>
      <c r="CL520" s="113">
        <f t="shared" si="265"/>
        <v>20</v>
      </c>
    </row>
    <row r="521" spans="81:90" x14ac:dyDescent="0.25">
      <c r="CC521" s="114">
        <f t="shared" si="261"/>
        <v>0</v>
      </c>
      <c r="CD521" s="114">
        <f t="shared" si="262"/>
        <v>4.1366253329685687</v>
      </c>
      <c r="CE521" s="114">
        <f t="shared" si="263"/>
        <v>0</v>
      </c>
      <c r="CF521" s="114">
        <f t="shared" si="264"/>
        <v>0</v>
      </c>
      <c r="CH521" s="114">
        <v>64</v>
      </c>
      <c r="CI521" s="113">
        <v>21</v>
      </c>
      <c r="CJ521" s="113">
        <f t="shared" si="265"/>
        <v>22</v>
      </c>
      <c r="CK521" s="113">
        <f t="shared" si="265"/>
        <v>23</v>
      </c>
      <c r="CL521" s="113">
        <f t="shared" si="265"/>
        <v>24</v>
      </c>
    </row>
    <row r="522" spans="81:90" x14ac:dyDescent="0.25">
      <c r="CC522" s="114">
        <f t="shared" si="261"/>
        <v>0</v>
      </c>
      <c r="CD522" s="114">
        <f t="shared" si="262"/>
        <v>4.1366253329685687</v>
      </c>
      <c r="CE522" s="114">
        <f t="shared" si="263"/>
        <v>0</v>
      </c>
      <c r="CF522" s="114">
        <f t="shared" si="264"/>
        <v>0</v>
      </c>
      <c r="CH522" s="114">
        <v>64</v>
      </c>
      <c r="CI522" s="113">
        <v>25</v>
      </c>
      <c r="CJ522" s="113">
        <f t="shared" si="265"/>
        <v>26</v>
      </c>
      <c r="CK522" s="113">
        <f t="shared" si="265"/>
        <v>27</v>
      </c>
      <c r="CL522" s="113">
        <f t="shared" si="265"/>
        <v>28</v>
      </c>
    </row>
    <row r="523" spans="81:90" x14ac:dyDescent="0.25">
      <c r="CC523" s="114">
        <f t="shared" si="261"/>
        <v>0</v>
      </c>
      <c r="CD523" s="114">
        <f t="shared" si="262"/>
        <v>4.1366253329685687</v>
      </c>
      <c r="CE523" s="114">
        <f t="shared" si="263"/>
        <v>0</v>
      </c>
      <c r="CF523" s="114">
        <f t="shared" si="264"/>
        <v>0</v>
      </c>
      <c r="CH523" s="114">
        <v>64</v>
      </c>
      <c r="CI523" s="113">
        <v>29</v>
      </c>
      <c r="CJ523" s="113">
        <f t="shared" si="265"/>
        <v>30</v>
      </c>
      <c r="CK523" s="113">
        <f t="shared" si="265"/>
        <v>31</v>
      </c>
      <c r="CL523" s="113">
        <f t="shared" si="265"/>
        <v>32</v>
      </c>
    </row>
    <row r="524" spans="81:90" x14ac:dyDescent="0.25">
      <c r="CC524" s="114">
        <f t="shared" si="261"/>
        <v>4.1366253329685687</v>
      </c>
      <c r="CD524" s="114">
        <f t="shared" si="262"/>
        <v>0</v>
      </c>
      <c r="CE524" s="114">
        <f t="shared" si="263"/>
        <v>0</v>
      </c>
      <c r="CF524" s="114">
        <f t="shared" si="264"/>
        <v>0</v>
      </c>
      <c r="CH524" s="114">
        <v>65</v>
      </c>
      <c r="CI524" s="113">
        <v>1</v>
      </c>
      <c r="CJ524" s="113">
        <f t="shared" si="265"/>
        <v>2</v>
      </c>
      <c r="CK524" s="113">
        <f t="shared" si="265"/>
        <v>3</v>
      </c>
      <c r="CL524" s="113">
        <f t="shared" si="265"/>
        <v>4</v>
      </c>
    </row>
    <row r="525" spans="81:90" x14ac:dyDescent="0.25">
      <c r="CC525" s="114">
        <f t="shared" ref="CC525:CC588" si="266">INDEX($AT$11:$BZ$120,$CH525,CL525)</f>
        <v>4.1366253329685687</v>
      </c>
      <c r="CD525" s="114">
        <f t="shared" si="262"/>
        <v>0</v>
      </c>
      <c r="CE525" s="114">
        <f t="shared" si="263"/>
        <v>0</v>
      </c>
      <c r="CF525" s="114">
        <f t="shared" si="264"/>
        <v>0</v>
      </c>
      <c r="CH525" s="114">
        <v>65</v>
      </c>
      <c r="CI525" s="113">
        <v>5</v>
      </c>
      <c r="CJ525" s="113">
        <f t="shared" si="265"/>
        <v>6</v>
      </c>
      <c r="CK525" s="113">
        <f t="shared" si="265"/>
        <v>7</v>
      </c>
      <c r="CL525" s="113">
        <f t="shared" si="265"/>
        <v>8</v>
      </c>
    </row>
    <row r="526" spans="81:90" x14ac:dyDescent="0.25">
      <c r="CC526" s="114">
        <f t="shared" si="266"/>
        <v>4.1366253329685687</v>
      </c>
      <c r="CD526" s="114">
        <f t="shared" si="262"/>
        <v>0</v>
      </c>
      <c r="CE526" s="114">
        <f t="shared" si="263"/>
        <v>0</v>
      </c>
      <c r="CF526" s="114">
        <f t="shared" si="264"/>
        <v>0</v>
      </c>
      <c r="CH526" s="114">
        <v>65</v>
      </c>
      <c r="CI526" s="113">
        <v>9</v>
      </c>
      <c r="CJ526" s="113">
        <f t="shared" si="265"/>
        <v>10</v>
      </c>
      <c r="CK526" s="113">
        <f t="shared" si="265"/>
        <v>11</v>
      </c>
      <c r="CL526" s="113">
        <f t="shared" si="265"/>
        <v>12</v>
      </c>
    </row>
    <row r="527" spans="81:90" x14ac:dyDescent="0.25">
      <c r="CC527" s="114">
        <f t="shared" si="266"/>
        <v>4.1366253329685687</v>
      </c>
      <c r="CD527" s="114">
        <f t="shared" si="262"/>
        <v>0</v>
      </c>
      <c r="CE527" s="114">
        <f t="shared" si="263"/>
        <v>0</v>
      </c>
      <c r="CF527" s="114">
        <f t="shared" si="264"/>
        <v>0</v>
      </c>
      <c r="CH527" s="114">
        <v>65</v>
      </c>
      <c r="CI527" s="113">
        <v>13</v>
      </c>
      <c r="CJ527" s="113">
        <f t="shared" si="265"/>
        <v>14</v>
      </c>
      <c r="CK527" s="113">
        <f t="shared" si="265"/>
        <v>15</v>
      </c>
      <c r="CL527" s="113">
        <f t="shared" si="265"/>
        <v>16</v>
      </c>
    </row>
    <row r="528" spans="81:90" x14ac:dyDescent="0.25">
      <c r="CC528" s="114">
        <f t="shared" si="266"/>
        <v>0</v>
      </c>
      <c r="CD528" s="114">
        <f t="shared" si="262"/>
        <v>0</v>
      </c>
      <c r="CE528" s="114">
        <f t="shared" si="263"/>
        <v>0</v>
      </c>
      <c r="CF528" s="114">
        <f t="shared" si="264"/>
        <v>0</v>
      </c>
      <c r="CH528" s="114">
        <v>65</v>
      </c>
      <c r="CI528" s="113">
        <v>17</v>
      </c>
      <c r="CJ528" s="113">
        <f t="shared" si="265"/>
        <v>18</v>
      </c>
      <c r="CK528" s="113">
        <f t="shared" si="265"/>
        <v>19</v>
      </c>
      <c r="CL528" s="113">
        <f t="shared" si="265"/>
        <v>20</v>
      </c>
    </row>
    <row r="529" spans="81:90" x14ac:dyDescent="0.25">
      <c r="CC529" s="114">
        <f t="shared" si="266"/>
        <v>0</v>
      </c>
      <c r="CD529" s="114">
        <f t="shared" si="262"/>
        <v>4.1366253329685687</v>
      </c>
      <c r="CE529" s="114">
        <f t="shared" si="263"/>
        <v>0</v>
      </c>
      <c r="CF529" s="114">
        <f t="shared" si="264"/>
        <v>0</v>
      </c>
      <c r="CH529" s="114">
        <v>65</v>
      </c>
      <c r="CI529" s="113">
        <v>21</v>
      </c>
      <c r="CJ529" s="113">
        <f t="shared" si="265"/>
        <v>22</v>
      </c>
      <c r="CK529" s="113">
        <f t="shared" si="265"/>
        <v>23</v>
      </c>
      <c r="CL529" s="113">
        <f t="shared" si="265"/>
        <v>24</v>
      </c>
    </row>
    <row r="530" spans="81:90" x14ac:dyDescent="0.25">
      <c r="CC530" s="114">
        <f t="shared" si="266"/>
        <v>0</v>
      </c>
      <c r="CD530" s="114">
        <f t="shared" si="262"/>
        <v>4.1366253329685687</v>
      </c>
      <c r="CE530" s="114">
        <f t="shared" si="263"/>
        <v>0</v>
      </c>
      <c r="CF530" s="114">
        <f t="shared" si="264"/>
        <v>0</v>
      </c>
      <c r="CH530" s="114">
        <v>65</v>
      </c>
      <c r="CI530" s="113">
        <v>25</v>
      </c>
      <c r="CJ530" s="113">
        <f t="shared" si="265"/>
        <v>26</v>
      </c>
      <c r="CK530" s="113">
        <f t="shared" si="265"/>
        <v>27</v>
      </c>
      <c r="CL530" s="113">
        <f t="shared" si="265"/>
        <v>28</v>
      </c>
    </row>
    <row r="531" spans="81:90" x14ac:dyDescent="0.25">
      <c r="CC531" s="114">
        <f t="shared" si="266"/>
        <v>0</v>
      </c>
      <c r="CD531" s="114">
        <f t="shared" si="262"/>
        <v>4.1366253329685687</v>
      </c>
      <c r="CE531" s="114">
        <f t="shared" si="263"/>
        <v>0</v>
      </c>
      <c r="CF531" s="114">
        <f t="shared" si="264"/>
        <v>0</v>
      </c>
      <c r="CH531" s="114">
        <v>65</v>
      </c>
      <c r="CI531" s="113">
        <v>29</v>
      </c>
      <c r="CJ531" s="113">
        <f t="shared" si="265"/>
        <v>30</v>
      </c>
      <c r="CK531" s="113">
        <f t="shared" si="265"/>
        <v>31</v>
      </c>
      <c r="CL531" s="113">
        <f t="shared" si="265"/>
        <v>32</v>
      </c>
    </row>
    <row r="532" spans="81:90" x14ac:dyDescent="0.25">
      <c r="CC532" s="114">
        <f t="shared" si="266"/>
        <v>4.1366253329685687</v>
      </c>
      <c r="CD532" s="114">
        <f t="shared" si="262"/>
        <v>0</v>
      </c>
      <c r="CE532" s="114">
        <f t="shared" si="263"/>
        <v>0</v>
      </c>
      <c r="CF532" s="114">
        <f t="shared" si="264"/>
        <v>0</v>
      </c>
      <c r="CH532" s="114">
        <v>66</v>
      </c>
      <c r="CI532" s="113">
        <v>1</v>
      </c>
      <c r="CJ532" s="113">
        <f t="shared" si="265"/>
        <v>2</v>
      </c>
      <c r="CK532" s="113">
        <f t="shared" si="265"/>
        <v>3</v>
      </c>
      <c r="CL532" s="113">
        <f t="shared" si="265"/>
        <v>4</v>
      </c>
    </row>
    <row r="533" spans="81:90" x14ac:dyDescent="0.25">
      <c r="CC533" s="114">
        <f t="shared" si="266"/>
        <v>4.1366253329685687</v>
      </c>
      <c r="CD533" s="114">
        <f t="shared" si="262"/>
        <v>0</v>
      </c>
      <c r="CE533" s="114">
        <f t="shared" si="263"/>
        <v>0</v>
      </c>
      <c r="CF533" s="114">
        <f t="shared" si="264"/>
        <v>0</v>
      </c>
      <c r="CH533" s="114">
        <v>66</v>
      </c>
      <c r="CI533" s="113">
        <v>5</v>
      </c>
      <c r="CJ533" s="113">
        <f t="shared" si="265"/>
        <v>6</v>
      </c>
      <c r="CK533" s="113">
        <f t="shared" si="265"/>
        <v>7</v>
      </c>
      <c r="CL533" s="113">
        <f t="shared" si="265"/>
        <v>8</v>
      </c>
    </row>
    <row r="534" spans="81:90" x14ac:dyDescent="0.25">
      <c r="CC534" s="114">
        <f t="shared" si="266"/>
        <v>4.1366253329685687</v>
      </c>
      <c r="CD534" s="114">
        <f t="shared" si="262"/>
        <v>0</v>
      </c>
      <c r="CE534" s="114">
        <f t="shared" si="263"/>
        <v>0</v>
      </c>
      <c r="CF534" s="114">
        <f t="shared" si="264"/>
        <v>0</v>
      </c>
      <c r="CH534" s="114">
        <v>66</v>
      </c>
      <c r="CI534" s="113">
        <v>9</v>
      </c>
      <c r="CJ534" s="113">
        <f t="shared" si="265"/>
        <v>10</v>
      </c>
      <c r="CK534" s="113">
        <f t="shared" si="265"/>
        <v>11</v>
      </c>
      <c r="CL534" s="113">
        <f t="shared" si="265"/>
        <v>12</v>
      </c>
    </row>
    <row r="535" spans="81:90" x14ac:dyDescent="0.25">
      <c r="CC535" s="114">
        <f t="shared" si="266"/>
        <v>4.1366253329685687</v>
      </c>
      <c r="CD535" s="114">
        <f t="shared" si="262"/>
        <v>0</v>
      </c>
      <c r="CE535" s="114">
        <f t="shared" si="263"/>
        <v>0</v>
      </c>
      <c r="CF535" s="114">
        <f t="shared" si="264"/>
        <v>0</v>
      </c>
      <c r="CH535" s="114">
        <v>66</v>
      </c>
      <c r="CI535" s="113">
        <v>13</v>
      </c>
      <c r="CJ535" s="113">
        <f t="shared" si="265"/>
        <v>14</v>
      </c>
      <c r="CK535" s="113">
        <f t="shared" si="265"/>
        <v>15</v>
      </c>
      <c r="CL535" s="113">
        <f t="shared" si="265"/>
        <v>16</v>
      </c>
    </row>
    <row r="536" spans="81:90" x14ac:dyDescent="0.25">
      <c r="CC536" s="114">
        <f t="shared" si="266"/>
        <v>0</v>
      </c>
      <c r="CD536" s="114">
        <f t="shared" si="262"/>
        <v>0</v>
      </c>
      <c r="CE536" s="114">
        <f t="shared" si="263"/>
        <v>0</v>
      </c>
      <c r="CF536" s="114">
        <f t="shared" si="264"/>
        <v>0</v>
      </c>
      <c r="CH536" s="114">
        <v>66</v>
      </c>
      <c r="CI536" s="113">
        <v>17</v>
      </c>
      <c r="CJ536" s="113">
        <f t="shared" si="265"/>
        <v>18</v>
      </c>
      <c r="CK536" s="113">
        <f t="shared" si="265"/>
        <v>19</v>
      </c>
      <c r="CL536" s="113">
        <f t="shared" si="265"/>
        <v>20</v>
      </c>
    </row>
    <row r="537" spans="81:90" x14ac:dyDescent="0.25">
      <c r="CC537" s="114">
        <f t="shared" si="266"/>
        <v>0</v>
      </c>
      <c r="CD537" s="114">
        <f t="shared" si="262"/>
        <v>4.1366253329685687</v>
      </c>
      <c r="CE537" s="114">
        <f t="shared" si="263"/>
        <v>0</v>
      </c>
      <c r="CF537" s="114">
        <f t="shared" si="264"/>
        <v>0</v>
      </c>
      <c r="CH537" s="114">
        <v>66</v>
      </c>
      <c r="CI537" s="113">
        <v>21</v>
      </c>
      <c r="CJ537" s="113">
        <f t="shared" si="265"/>
        <v>22</v>
      </c>
      <c r="CK537" s="113">
        <f t="shared" si="265"/>
        <v>23</v>
      </c>
      <c r="CL537" s="113">
        <f t="shared" si="265"/>
        <v>24</v>
      </c>
    </row>
    <row r="538" spans="81:90" x14ac:dyDescent="0.25">
      <c r="CC538" s="114">
        <f t="shared" si="266"/>
        <v>0</v>
      </c>
      <c r="CD538" s="114">
        <f t="shared" si="262"/>
        <v>4.1366253329685687</v>
      </c>
      <c r="CE538" s="114">
        <f t="shared" si="263"/>
        <v>0</v>
      </c>
      <c r="CF538" s="114">
        <f t="shared" si="264"/>
        <v>0</v>
      </c>
      <c r="CH538" s="114">
        <v>66</v>
      </c>
      <c r="CI538" s="113">
        <v>25</v>
      </c>
      <c r="CJ538" s="113">
        <f t="shared" si="265"/>
        <v>26</v>
      </c>
      <c r="CK538" s="113">
        <f t="shared" si="265"/>
        <v>27</v>
      </c>
      <c r="CL538" s="113">
        <f t="shared" si="265"/>
        <v>28</v>
      </c>
    </row>
    <row r="539" spans="81:90" x14ac:dyDescent="0.25">
      <c r="CC539" s="114">
        <f t="shared" si="266"/>
        <v>0</v>
      </c>
      <c r="CD539" s="114">
        <f t="shared" si="262"/>
        <v>4.1366253329685687</v>
      </c>
      <c r="CE539" s="114">
        <f t="shared" si="263"/>
        <v>0</v>
      </c>
      <c r="CF539" s="114">
        <f t="shared" si="264"/>
        <v>0</v>
      </c>
      <c r="CH539" s="114">
        <v>66</v>
      </c>
      <c r="CI539" s="113">
        <v>29</v>
      </c>
      <c r="CJ539" s="113">
        <f t="shared" si="265"/>
        <v>30</v>
      </c>
      <c r="CK539" s="113">
        <f t="shared" si="265"/>
        <v>31</v>
      </c>
      <c r="CL539" s="113">
        <f t="shared" si="265"/>
        <v>32</v>
      </c>
    </row>
    <row r="540" spans="81:90" x14ac:dyDescent="0.25">
      <c r="CC540" s="114">
        <f t="shared" si="266"/>
        <v>4.1366253329685687</v>
      </c>
      <c r="CD540" s="114">
        <f t="shared" si="262"/>
        <v>0</v>
      </c>
      <c r="CE540" s="114">
        <f t="shared" si="263"/>
        <v>0</v>
      </c>
      <c r="CF540" s="114">
        <f t="shared" si="264"/>
        <v>0</v>
      </c>
      <c r="CH540" s="114">
        <v>67</v>
      </c>
      <c r="CI540" s="113">
        <v>1</v>
      </c>
      <c r="CJ540" s="113">
        <f t="shared" si="265"/>
        <v>2</v>
      </c>
      <c r="CK540" s="113">
        <f t="shared" si="265"/>
        <v>3</v>
      </c>
      <c r="CL540" s="113">
        <f t="shared" si="265"/>
        <v>4</v>
      </c>
    </row>
    <row r="541" spans="81:90" x14ac:dyDescent="0.25">
      <c r="CC541" s="114">
        <f t="shared" si="266"/>
        <v>4.1366253329685687</v>
      </c>
      <c r="CD541" s="114">
        <f t="shared" si="262"/>
        <v>0</v>
      </c>
      <c r="CE541" s="114">
        <f t="shared" si="263"/>
        <v>0</v>
      </c>
      <c r="CF541" s="114">
        <f t="shared" si="264"/>
        <v>0</v>
      </c>
      <c r="CH541" s="114">
        <v>67</v>
      </c>
      <c r="CI541" s="113">
        <v>5</v>
      </c>
      <c r="CJ541" s="113">
        <f t="shared" si="265"/>
        <v>6</v>
      </c>
      <c r="CK541" s="113">
        <f t="shared" si="265"/>
        <v>7</v>
      </c>
      <c r="CL541" s="113">
        <f t="shared" si="265"/>
        <v>8</v>
      </c>
    </row>
    <row r="542" spans="81:90" x14ac:dyDescent="0.25">
      <c r="CC542" s="114">
        <f t="shared" si="266"/>
        <v>4.1366253329685687</v>
      </c>
      <c r="CD542" s="114">
        <f t="shared" si="262"/>
        <v>0</v>
      </c>
      <c r="CE542" s="114">
        <f t="shared" si="263"/>
        <v>0</v>
      </c>
      <c r="CF542" s="114">
        <f t="shared" si="264"/>
        <v>0</v>
      </c>
      <c r="CH542" s="114">
        <v>67</v>
      </c>
      <c r="CI542" s="113">
        <v>9</v>
      </c>
      <c r="CJ542" s="113">
        <f t="shared" si="265"/>
        <v>10</v>
      </c>
      <c r="CK542" s="113">
        <f t="shared" si="265"/>
        <v>11</v>
      </c>
      <c r="CL542" s="113">
        <f t="shared" si="265"/>
        <v>12</v>
      </c>
    </row>
    <row r="543" spans="81:90" x14ac:dyDescent="0.25">
      <c r="CC543" s="114">
        <f t="shared" si="266"/>
        <v>4.1366253329685687</v>
      </c>
      <c r="CD543" s="114">
        <f t="shared" si="262"/>
        <v>0</v>
      </c>
      <c r="CE543" s="114">
        <f t="shared" si="263"/>
        <v>0</v>
      </c>
      <c r="CF543" s="114">
        <f t="shared" si="264"/>
        <v>0</v>
      </c>
      <c r="CH543" s="114">
        <v>67</v>
      </c>
      <c r="CI543" s="113">
        <v>13</v>
      </c>
      <c r="CJ543" s="113">
        <f t="shared" si="265"/>
        <v>14</v>
      </c>
      <c r="CK543" s="113">
        <f t="shared" si="265"/>
        <v>15</v>
      </c>
      <c r="CL543" s="113">
        <f t="shared" si="265"/>
        <v>16</v>
      </c>
    </row>
    <row r="544" spans="81:90" x14ac:dyDescent="0.25">
      <c r="CC544" s="114">
        <f t="shared" si="266"/>
        <v>0</v>
      </c>
      <c r="CD544" s="114">
        <f t="shared" si="262"/>
        <v>0</v>
      </c>
      <c r="CE544" s="114">
        <f t="shared" si="263"/>
        <v>0</v>
      </c>
      <c r="CF544" s="114">
        <f t="shared" si="264"/>
        <v>0</v>
      </c>
      <c r="CH544" s="114">
        <v>67</v>
      </c>
      <c r="CI544" s="113">
        <v>17</v>
      </c>
      <c r="CJ544" s="113">
        <f t="shared" si="265"/>
        <v>18</v>
      </c>
      <c r="CK544" s="113">
        <f t="shared" si="265"/>
        <v>19</v>
      </c>
      <c r="CL544" s="113">
        <f t="shared" si="265"/>
        <v>20</v>
      </c>
    </row>
    <row r="545" spans="81:90" x14ac:dyDescent="0.25">
      <c r="CC545" s="114">
        <f t="shared" si="266"/>
        <v>0</v>
      </c>
      <c r="CD545" s="114">
        <f t="shared" si="262"/>
        <v>4.1366253329685687</v>
      </c>
      <c r="CE545" s="114">
        <f t="shared" si="263"/>
        <v>0</v>
      </c>
      <c r="CF545" s="114">
        <f t="shared" si="264"/>
        <v>0</v>
      </c>
      <c r="CH545" s="114">
        <v>67</v>
      </c>
      <c r="CI545" s="113">
        <v>21</v>
      </c>
      <c r="CJ545" s="113">
        <f t="shared" si="265"/>
        <v>22</v>
      </c>
      <c r="CK545" s="113">
        <f t="shared" si="265"/>
        <v>23</v>
      </c>
      <c r="CL545" s="113">
        <f t="shared" si="265"/>
        <v>24</v>
      </c>
    </row>
    <row r="546" spans="81:90" x14ac:dyDescent="0.25">
      <c r="CC546" s="114">
        <f t="shared" si="266"/>
        <v>0</v>
      </c>
      <c r="CD546" s="114">
        <f t="shared" si="262"/>
        <v>4.1366253329685687</v>
      </c>
      <c r="CE546" s="114">
        <f t="shared" si="263"/>
        <v>0</v>
      </c>
      <c r="CF546" s="114">
        <f t="shared" si="264"/>
        <v>0</v>
      </c>
      <c r="CH546" s="114">
        <v>67</v>
      </c>
      <c r="CI546" s="113">
        <v>25</v>
      </c>
      <c r="CJ546" s="113">
        <f t="shared" si="265"/>
        <v>26</v>
      </c>
      <c r="CK546" s="113">
        <f t="shared" si="265"/>
        <v>27</v>
      </c>
      <c r="CL546" s="113">
        <f t="shared" si="265"/>
        <v>28</v>
      </c>
    </row>
    <row r="547" spans="81:90" x14ac:dyDescent="0.25">
      <c r="CC547" s="114">
        <f t="shared" si="266"/>
        <v>0</v>
      </c>
      <c r="CD547" s="114">
        <f t="shared" si="262"/>
        <v>4.1366253329685687</v>
      </c>
      <c r="CE547" s="114">
        <f t="shared" si="263"/>
        <v>0</v>
      </c>
      <c r="CF547" s="114">
        <f t="shared" si="264"/>
        <v>0</v>
      </c>
      <c r="CH547" s="114">
        <v>67</v>
      </c>
      <c r="CI547" s="113">
        <v>29</v>
      </c>
      <c r="CJ547" s="113">
        <f t="shared" si="265"/>
        <v>30</v>
      </c>
      <c r="CK547" s="113">
        <f t="shared" si="265"/>
        <v>31</v>
      </c>
      <c r="CL547" s="113">
        <f t="shared" si="265"/>
        <v>32</v>
      </c>
    </row>
    <row r="548" spans="81:90" x14ac:dyDescent="0.25">
      <c r="CC548" s="114">
        <f t="shared" si="266"/>
        <v>4.1366253329685687</v>
      </c>
      <c r="CD548" s="114">
        <f t="shared" si="262"/>
        <v>0</v>
      </c>
      <c r="CE548" s="114">
        <f t="shared" si="263"/>
        <v>0</v>
      </c>
      <c r="CF548" s="114">
        <f t="shared" si="264"/>
        <v>0</v>
      </c>
      <c r="CH548" s="114">
        <v>68</v>
      </c>
      <c r="CI548" s="113">
        <v>1</v>
      </c>
      <c r="CJ548" s="113">
        <f t="shared" si="265"/>
        <v>2</v>
      </c>
      <c r="CK548" s="113">
        <f t="shared" si="265"/>
        <v>3</v>
      </c>
      <c r="CL548" s="113">
        <f t="shared" si="265"/>
        <v>4</v>
      </c>
    </row>
    <row r="549" spans="81:90" x14ac:dyDescent="0.25">
      <c r="CC549" s="114">
        <f t="shared" si="266"/>
        <v>4.1366253329685687</v>
      </c>
      <c r="CD549" s="114">
        <f t="shared" si="262"/>
        <v>0</v>
      </c>
      <c r="CE549" s="114">
        <f t="shared" si="263"/>
        <v>0</v>
      </c>
      <c r="CF549" s="114">
        <f t="shared" si="264"/>
        <v>0</v>
      </c>
      <c r="CH549" s="114">
        <v>68</v>
      </c>
      <c r="CI549" s="113">
        <v>5</v>
      </c>
      <c r="CJ549" s="113">
        <f t="shared" si="265"/>
        <v>6</v>
      </c>
      <c r="CK549" s="113">
        <f t="shared" si="265"/>
        <v>7</v>
      </c>
      <c r="CL549" s="113">
        <f t="shared" si="265"/>
        <v>8</v>
      </c>
    </row>
    <row r="550" spans="81:90" x14ac:dyDescent="0.25">
      <c r="CC550" s="114">
        <f t="shared" si="266"/>
        <v>4.1366253329685687</v>
      </c>
      <c r="CD550" s="114">
        <f t="shared" si="262"/>
        <v>0</v>
      </c>
      <c r="CE550" s="114">
        <f t="shared" si="263"/>
        <v>0</v>
      </c>
      <c r="CF550" s="114">
        <f t="shared" si="264"/>
        <v>0</v>
      </c>
      <c r="CH550" s="114">
        <v>68</v>
      </c>
      <c r="CI550" s="113">
        <v>9</v>
      </c>
      <c r="CJ550" s="113">
        <f t="shared" si="265"/>
        <v>10</v>
      </c>
      <c r="CK550" s="113">
        <f t="shared" si="265"/>
        <v>11</v>
      </c>
      <c r="CL550" s="113">
        <f t="shared" si="265"/>
        <v>12</v>
      </c>
    </row>
    <row r="551" spans="81:90" x14ac:dyDescent="0.25">
      <c r="CC551" s="114">
        <f t="shared" si="266"/>
        <v>4.1366253329685687</v>
      </c>
      <c r="CD551" s="114">
        <f t="shared" si="262"/>
        <v>0</v>
      </c>
      <c r="CE551" s="114">
        <f t="shared" si="263"/>
        <v>0</v>
      </c>
      <c r="CF551" s="114">
        <f t="shared" si="264"/>
        <v>0</v>
      </c>
      <c r="CH551" s="114">
        <v>68</v>
      </c>
      <c r="CI551" s="113">
        <v>13</v>
      </c>
      <c r="CJ551" s="113">
        <f t="shared" si="265"/>
        <v>14</v>
      </c>
      <c r="CK551" s="113">
        <f t="shared" si="265"/>
        <v>15</v>
      </c>
      <c r="CL551" s="113">
        <f t="shared" si="265"/>
        <v>16</v>
      </c>
    </row>
    <row r="552" spans="81:90" x14ac:dyDescent="0.25">
      <c r="CC552" s="114">
        <f t="shared" si="266"/>
        <v>0</v>
      </c>
      <c r="CD552" s="114">
        <f t="shared" si="262"/>
        <v>0</v>
      </c>
      <c r="CE552" s="114">
        <f t="shared" si="263"/>
        <v>0</v>
      </c>
      <c r="CF552" s="114">
        <f t="shared" si="264"/>
        <v>0</v>
      </c>
      <c r="CH552" s="114">
        <v>68</v>
      </c>
      <c r="CI552" s="113">
        <v>17</v>
      </c>
      <c r="CJ552" s="113">
        <f t="shared" si="265"/>
        <v>18</v>
      </c>
      <c r="CK552" s="113">
        <f t="shared" si="265"/>
        <v>19</v>
      </c>
      <c r="CL552" s="113">
        <f t="shared" si="265"/>
        <v>20</v>
      </c>
    </row>
    <row r="553" spans="81:90" x14ac:dyDescent="0.25">
      <c r="CC553" s="114">
        <f t="shared" si="266"/>
        <v>0</v>
      </c>
      <c r="CD553" s="114">
        <f t="shared" si="262"/>
        <v>4.1366253329685687</v>
      </c>
      <c r="CE553" s="114">
        <f t="shared" si="263"/>
        <v>0</v>
      </c>
      <c r="CF553" s="114">
        <f t="shared" si="264"/>
        <v>0</v>
      </c>
      <c r="CH553" s="114">
        <v>68</v>
      </c>
      <c r="CI553" s="113">
        <v>21</v>
      </c>
      <c r="CJ553" s="113">
        <f t="shared" si="265"/>
        <v>22</v>
      </c>
      <c r="CK553" s="113">
        <f t="shared" si="265"/>
        <v>23</v>
      </c>
      <c r="CL553" s="113">
        <f t="shared" si="265"/>
        <v>24</v>
      </c>
    </row>
    <row r="554" spans="81:90" x14ac:dyDescent="0.25">
      <c r="CC554" s="114">
        <f t="shared" si="266"/>
        <v>0</v>
      </c>
      <c r="CD554" s="114">
        <f t="shared" si="262"/>
        <v>4.1366253329685687</v>
      </c>
      <c r="CE554" s="114">
        <f t="shared" si="263"/>
        <v>0</v>
      </c>
      <c r="CF554" s="114">
        <f t="shared" si="264"/>
        <v>0</v>
      </c>
      <c r="CH554" s="114">
        <v>68</v>
      </c>
      <c r="CI554" s="113">
        <v>25</v>
      </c>
      <c r="CJ554" s="113">
        <f t="shared" si="265"/>
        <v>26</v>
      </c>
      <c r="CK554" s="113">
        <f t="shared" si="265"/>
        <v>27</v>
      </c>
      <c r="CL554" s="113">
        <f t="shared" si="265"/>
        <v>28</v>
      </c>
    </row>
    <row r="555" spans="81:90" x14ac:dyDescent="0.25">
      <c r="CC555" s="114">
        <f t="shared" si="266"/>
        <v>0</v>
      </c>
      <c r="CD555" s="114">
        <f t="shared" si="262"/>
        <v>4.1366253329685687</v>
      </c>
      <c r="CE555" s="114">
        <f t="shared" si="263"/>
        <v>0</v>
      </c>
      <c r="CF555" s="114">
        <f t="shared" si="264"/>
        <v>0</v>
      </c>
      <c r="CH555" s="114">
        <v>68</v>
      </c>
      <c r="CI555" s="113">
        <v>29</v>
      </c>
      <c r="CJ555" s="113">
        <f t="shared" si="265"/>
        <v>30</v>
      </c>
      <c r="CK555" s="113">
        <f t="shared" si="265"/>
        <v>31</v>
      </c>
      <c r="CL555" s="113">
        <f t="shared" si="265"/>
        <v>32</v>
      </c>
    </row>
    <row r="556" spans="81:90" x14ac:dyDescent="0.25">
      <c r="CC556" s="114">
        <f t="shared" si="266"/>
        <v>4.1366253329685687</v>
      </c>
      <c r="CD556" s="114">
        <f t="shared" si="262"/>
        <v>0</v>
      </c>
      <c r="CE556" s="114">
        <f t="shared" si="263"/>
        <v>0</v>
      </c>
      <c r="CF556" s="114">
        <f t="shared" si="264"/>
        <v>0</v>
      </c>
      <c r="CH556" s="114">
        <v>69</v>
      </c>
      <c r="CI556" s="113">
        <v>1</v>
      </c>
      <c r="CJ556" s="113">
        <f t="shared" si="265"/>
        <v>2</v>
      </c>
      <c r="CK556" s="113">
        <f t="shared" si="265"/>
        <v>3</v>
      </c>
      <c r="CL556" s="113">
        <f t="shared" si="265"/>
        <v>4</v>
      </c>
    </row>
    <row r="557" spans="81:90" x14ac:dyDescent="0.25">
      <c r="CC557" s="114">
        <f t="shared" si="266"/>
        <v>4.1366253329685687</v>
      </c>
      <c r="CD557" s="114">
        <f t="shared" si="262"/>
        <v>0</v>
      </c>
      <c r="CE557" s="114">
        <f t="shared" si="263"/>
        <v>0</v>
      </c>
      <c r="CF557" s="114">
        <f t="shared" si="264"/>
        <v>0</v>
      </c>
      <c r="CH557" s="114">
        <v>69</v>
      </c>
      <c r="CI557" s="113">
        <v>5</v>
      </c>
      <c r="CJ557" s="113">
        <f t="shared" si="265"/>
        <v>6</v>
      </c>
      <c r="CK557" s="113">
        <f t="shared" si="265"/>
        <v>7</v>
      </c>
      <c r="CL557" s="113">
        <f t="shared" si="265"/>
        <v>8</v>
      </c>
    </row>
    <row r="558" spans="81:90" x14ac:dyDescent="0.25">
      <c r="CC558" s="114">
        <f t="shared" si="266"/>
        <v>4.1366253329685687</v>
      </c>
      <c r="CD558" s="114">
        <f t="shared" si="262"/>
        <v>0</v>
      </c>
      <c r="CE558" s="114">
        <f t="shared" si="263"/>
        <v>0</v>
      </c>
      <c r="CF558" s="114">
        <f t="shared" si="264"/>
        <v>0</v>
      </c>
      <c r="CH558" s="114">
        <v>69</v>
      </c>
      <c r="CI558" s="113">
        <v>9</v>
      </c>
      <c r="CJ558" s="113">
        <f t="shared" si="265"/>
        <v>10</v>
      </c>
      <c r="CK558" s="113">
        <f t="shared" si="265"/>
        <v>11</v>
      </c>
      <c r="CL558" s="113">
        <f t="shared" si="265"/>
        <v>12</v>
      </c>
    </row>
    <row r="559" spans="81:90" x14ac:dyDescent="0.25">
      <c r="CC559" s="114">
        <f t="shared" si="266"/>
        <v>4.1366253329685687</v>
      </c>
      <c r="CD559" s="114">
        <f t="shared" si="262"/>
        <v>0</v>
      </c>
      <c r="CE559" s="114">
        <f t="shared" si="263"/>
        <v>0</v>
      </c>
      <c r="CF559" s="114">
        <f t="shared" si="264"/>
        <v>0</v>
      </c>
      <c r="CH559" s="114">
        <v>69</v>
      </c>
      <c r="CI559" s="113">
        <v>13</v>
      </c>
      <c r="CJ559" s="113">
        <f t="shared" si="265"/>
        <v>14</v>
      </c>
      <c r="CK559" s="113">
        <f t="shared" si="265"/>
        <v>15</v>
      </c>
      <c r="CL559" s="113">
        <f t="shared" si="265"/>
        <v>16</v>
      </c>
    </row>
    <row r="560" spans="81:90" x14ac:dyDescent="0.25">
      <c r="CC560" s="114">
        <f t="shared" si="266"/>
        <v>0</v>
      </c>
      <c r="CD560" s="114">
        <f t="shared" si="262"/>
        <v>0</v>
      </c>
      <c r="CE560" s="114">
        <f t="shared" si="263"/>
        <v>0</v>
      </c>
      <c r="CF560" s="114">
        <f t="shared" si="264"/>
        <v>0</v>
      </c>
      <c r="CH560" s="114">
        <v>69</v>
      </c>
      <c r="CI560" s="113">
        <v>17</v>
      </c>
      <c r="CJ560" s="113">
        <f t="shared" si="265"/>
        <v>18</v>
      </c>
      <c r="CK560" s="113">
        <f t="shared" si="265"/>
        <v>19</v>
      </c>
      <c r="CL560" s="113">
        <f t="shared" si="265"/>
        <v>20</v>
      </c>
    </row>
    <row r="561" spans="81:90" x14ac:dyDescent="0.25">
      <c r="CC561" s="114">
        <f t="shared" si="266"/>
        <v>0</v>
      </c>
      <c r="CD561" s="114">
        <f t="shared" si="262"/>
        <v>4.1366253329685687</v>
      </c>
      <c r="CE561" s="114">
        <f t="shared" si="263"/>
        <v>0</v>
      </c>
      <c r="CF561" s="114">
        <f t="shared" si="264"/>
        <v>0</v>
      </c>
      <c r="CH561" s="114">
        <v>69</v>
      </c>
      <c r="CI561" s="113">
        <v>21</v>
      </c>
      <c r="CJ561" s="113">
        <f t="shared" si="265"/>
        <v>22</v>
      </c>
      <c r="CK561" s="113">
        <f t="shared" si="265"/>
        <v>23</v>
      </c>
      <c r="CL561" s="113">
        <f t="shared" si="265"/>
        <v>24</v>
      </c>
    </row>
    <row r="562" spans="81:90" x14ac:dyDescent="0.25">
      <c r="CC562" s="114">
        <f t="shared" si="266"/>
        <v>0</v>
      </c>
      <c r="CD562" s="114">
        <f t="shared" si="262"/>
        <v>4.1366253329685687</v>
      </c>
      <c r="CE562" s="114">
        <f t="shared" si="263"/>
        <v>0</v>
      </c>
      <c r="CF562" s="114">
        <f t="shared" si="264"/>
        <v>0</v>
      </c>
      <c r="CH562" s="114">
        <v>69</v>
      </c>
      <c r="CI562" s="113">
        <v>25</v>
      </c>
      <c r="CJ562" s="113">
        <f t="shared" si="265"/>
        <v>26</v>
      </c>
      <c r="CK562" s="113">
        <f t="shared" si="265"/>
        <v>27</v>
      </c>
      <c r="CL562" s="113">
        <f t="shared" si="265"/>
        <v>28</v>
      </c>
    </row>
    <row r="563" spans="81:90" x14ac:dyDescent="0.25">
      <c r="CC563" s="114">
        <f t="shared" si="266"/>
        <v>0</v>
      </c>
      <c r="CD563" s="114">
        <f t="shared" si="262"/>
        <v>4.1366253329685687</v>
      </c>
      <c r="CE563" s="114">
        <f t="shared" si="263"/>
        <v>0</v>
      </c>
      <c r="CF563" s="114">
        <f t="shared" si="264"/>
        <v>0</v>
      </c>
      <c r="CH563" s="114">
        <v>69</v>
      </c>
      <c r="CI563" s="113">
        <v>29</v>
      </c>
      <c r="CJ563" s="113">
        <f t="shared" si="265"/>
        <v>30</v>
      </c>
      <c r="CK563" s="113">
        <f t="shared" si="265"/>
        <v>31</v>
      </c>
      <c r="CL563" s="113">
        <f t="shared" si="265"/>
        <v>32</v>
      </c>
    </row>
    <row r="564" spans="81:90" x14ac:dyDescent="0.25">
      <c r="CC564" s="114">
        <f t="shared" si="266"/>
        <v>4.1366253329685687</v>
      </c>
      <c r="CD564" s="114">
        <f t="shared" si="262"/>
        <v>0</v>
      </c>
      <c r="CE564" s="114">
        <f t="shared" si="263"/>
        <v>0</v>
      </c>
      <c r="CF564" s="114">
        <f t="shared" si="264"/>
        <v>0</v>
      </c>
      <c r="CH564" s="114">
        <v>70</v>
      </c>
      <c r="CI564" s="113">
        <v>1</v>
      </c>
      <c r="CJ564" s="113">
        <f t="shared" si="265"/>
        <v>2</v>
      </c>
      <c r="CK564" s="113">
        <f t="shared" si="265"/>
        <v>3</v>
      </c>
      <c r="CL564" s="113">
        <f t="shared" si="265"/>
        <v>4</v>
      </c>
    </row>
    <row r="565" spans="81:90" x14ac:dyDescent="0.25">
      <c r="CC565" s="114">
        <f t="shared" si="266"/>
        <v>4.1366253329685687</v>
      </c>
      <c r="CD565" s="114">
        <f t="shared" si="262"/>
        <v>0</v>
      </c>
      <c r="CE565" s="114">
        <f t="shared" si="263"/>
        <v>0</v>
      </c>
      <c r="CF565" s="114">
        <f t="shared" si="264"/>
        <v>0</v>
      </c>
      <c r="CH565" s="114">
        <v>70</v>
      </c>
      <c r="CI565" s="113">
        <v>5</v>
      </c>
      <c r="CJ565" s="113">
        <f t="shared" si="265"/>
        <v>6</v>
      </c>
      <c r="CK565" s="113">
        <f t="shared" si="265"/>
        <v>7</v>
      </c>
      <c r="CL565" s="113">
        <f t="shared" si="265"/>
        <v>8</v>
      </c>
    </row>
    <row r="566" spans="81:90" x14ac:dyDescent="0.25">
      <c r="CC566" s="114">
        <f t="shared" si="266"/>
        <v>4.1366253329685687</v>
      </c>
      <c r="CD566" s="114">
        <f t="shared" si="262"/>
        <v>0</v>
      </c>
      <c r="CE566" s="114">
        <f t="shared" si="263"/>
        <v>0</v>
      </c>
      <c r="CF566" s="114">
        <f t="shared" si="264"/>
        <v>0</v>
      </c>
      <c r="CH566" s="114">
        <v>70</v>
      </c>
      <c r="CI566" s="113">
        <v>9</v>
      </c>
      <c r="CJ566" s="113">
        <f t="shared" si="265"/>
        <v>10</v>
      </c>
      <c r="CK566" s="113">
        <f t="shared" si="265"/>
        <v>11</v>
      </c>
      <c r="CL566" s="113">
        <f t="shared" si="265"/>
        <v>12</v>
      </c>
    </row>
    <row r="567" spans="81:90" x14ac:dyDescent="0.25">
      <c r="CC567" s="114">
        <f t="shared" si="266"/>
        <v>4.1366253329685687</v>
      </c>
      <c r="CD567" s="114">
        <f t="shared" si="262"/>
        <v>0</v>
      </c>
      <c r="CE567" s="114">
        <f t="shared" si="263"/>
        <v>0</v>
      </c>
      <c r="CF567" s="114">
        <f t="shared" si="264"/>
        <v>0</v>
      </c>
      <c r="CH567" s="114">
        <v>70</v>
      </c>
      <c r="CI567" s="113">
        <v>13</v>
      </c>
      <c r="CJ567" s="113">
        <f t="shared" si="265"/>
        <v>14</v>
      </c>
      <c r="CK567" s="113">
        <f t="shared" si="265"/>
        <v>15</v>
      </c>
      <c r="CL567" s="113">
        <f t="shared" si="265"/>
        <v>16</v>
      </c>
    </row>
    <row r="568" spans="81:90" x14ac:dyDescent="0.25">
      <c r="CC568" s="114">
        <f t="shared" si="266"/>
        <v>0</v>
      </c>
      <c r="CD568" s="114">
        <f t="shared" si="262"/>
        <v>0</v>
      </c>
      <c r="CE568" s="114">
        <f t="shared" si="263"/>
        <v>0</v>
      </c>
      <c r="CF568" s="114">
        <f t="shared" si="264"/>
        <v>0</v>
      </c>
      <c r="CH568" s="114">
        <v>70</v>
      </c>
      <c r="CI568" s="113">
        <v>17</v>
      </c>
      <c r="CJ568" s="113">
        <f t="shared" si="265"/>
        <v>18</v>
      </c>
      <c r="CK568" s="113">
        <f t="shared" si="265"/>
        <v>19</v>
      </c>
      <c r="CL568" s="113">
        <f t="shared" si="265"/>
        <v>20</v>
      </c>
    </row>
    <row r="569" spans="81:90" x14ac:dyDescent="0.25">
      <c r="CC569" s="114">
        <f t="shared" si="266"/>
        <v>0</v>
      </c>
      <c r="CD569" s="114">
        <f t="shared" si="262"/>
        <v>4.1366253329685687</v>
      </c>
      <c r="CE569" s="114">
        <f t="shared" si="263"/>
        <v>0</v>
      </c>
      <c r="CF569" s="114">
        <f t="shared" si="264"/>
        <v>0</v>
      </c>
      <c r="CH569" s="114">
        <v>70</v>
      </c>
      <c r="CI569" s="113">
        <v>21</v>
      </c>
      <c r="CJ569" s="113">
        <f t="shared" si="265"/>
        <v>22</v>
      </c>
      <c r="CK569" s="113">
        <f t="shared" si="265"/>
        <v>23</v>
      </c>
      <c r="CL569" s="113">
        <f t="shared" si="265"/>
        <v>24</v>
      </c>
    </row>
    <row r="570" spans="81:90" x14ac:dyDescent="0.25">
      <c r="CC570" s="114">
        <f t="shared" si="266"/>
        <v>0</v>
      </c>
      <c r="CD570" s="114">
        <f t="shared" si="262"/>
        <v>4.1366253329685687</v>
      </c>
      <c r="CE570" s="114">
        <f t="shared" si="263"/>
        <v>0</v>
      </c>
      <c r="CF570" s="114">
        <f t="shared" si="264"/>
        <v>0</v>
      </c>
      <c r="CH570" s="114">
        <v>70</v>
      </c>
      <c r="CI570" s="113">
        <v>25</v>
      </c>
      <c r="CJ570" s="113">
        <f t="shared" si="265"/>
        <v>26</v>
      </c>
      <c r="CK570" s="113">
        <f t="shared" si="265"/>
        <v>27</v>
      </c>
      <c r="CL570" s="113">
        <f t="shared" si="265"/>
        <v>28</v>
      </c>
    </row>
    <row r="571" spans="81:90" x14ac:dyDescent="0.25">
      <c r="CC571" s="114">
        <f t="shared" si="266"/>
        <v>0</v>
      </c>
      <c r="CD571" s="114">
        <f t="shared" ref="CD571:CD634" si="267">INDEX($AT$11:$BZ$120,$CH571,CI571)</f>
        <v>4.1366253329685687</v>
      </c>
      <c r="CE571" s="114">
        <f t="shared" ref="CE571:CE634" si="268">INDEX($AT$11:$BZ$120,$CH571,CJ571)</f>
        <v>0</v>
      </c>
      <c r="CF571" s="114">
        <f t="shared" ref="CF571:CF634" si="269">INDEX($AT$11:$BZ$120,$CH571,CK571)</f>
        <v>0</v>
      </c>
      <c r="CH571" s="114">
        <v>70</v>
      </c>
      <c r="CI571" s="113">
        <v>29</v>
      </c>
      <c r="CJ571" s="113">
        <f t="shared" si="265"/>
        <v>30</v>
      </c>
      <c r="CK571" s="113">
        <f t="shared" si="265"/>
        <v>31</v>
      </c>
      <c r="CL571" s="113">
        <f t="shared" si="265"/>
        <v>32</v>
      </c>
    </row>
    <row r="572" spans="81:90" x14ac:dyDescent="0.25">
      <c r="CC572" s="114">
        <f t="shared" si="266"/>
        <v>4.1366253329685687</v>
      </c>
      <c r="CD572" s="114">
        <f t="shared" si="267"/>
        <v>0</v>
      </c>
      <c r="CE572" s="114">
        <f t="shared" si="268"/>
        <v>0</v>
      </c>
      <c r="CF572" s="114">
        <f t="shared" si="269"/>
        <v>0</v>
      </c>
      <c r="CH572" s="114">
        <v>71</v>
      </c>
      <c r="CI572" s="113">
        <v>1</v>
      </c>
      <c r="CJ572" s="113">
        <f t="shared" si="265"/>
        <v>2</v>
      </c>
      <c r="CK572" s="113">
        <f t="shared" si="265"/>
        <v>3</v>
      </c>
      <c r="CL572" s="113">
        <f t="shared" si="265"/>
        <v>4</v>
      </c>
    </row>
    <row r="573" spans="81:90" x14ac:dyDescent="0.25">
      <c r="CC573" s="114">
        <f t="shared" si="266"/>
        <v>4.1366253329685687</v>
      </c>
      <c r="CD573" s="114">
        <f t="shared" si="267"/>
        <v>0</v>
      </c>
      <c r="CE573" s="114">
        <f t="shared" si="268"/>
        <v>0</v>
      </c>
      <c r="CF573" s="114">
        <f t="shared" si="269"/>
        <v>0</v>
      </c>
      <c r="CH573" s="114">
        <v>71</v>
      </c>
      <c r="CI573" s="113">
        <v>5</v>
      </c>
      <c r="CJ573" s="113">
        <f t="shared" si="265"/>
        <v>6</v>
      </c>
      <c r="CK573" s="113">
        <f t="shared" si="265"/>
        <v>7</v>
      </c>
      <c r="CL573" s="113">
        <f t="shared" si="265"/>
        <v>8</v>
      </c>
    </row>
    <row r="574" spans="81:90" x14ac:dyDescent="0.25">
      <c r="CC574" s="114">
        <f t="shared" si="266"/>
        <v>4.1366253329685687</v>
      </c>
      <c r="CD574" s="114">
        <f t="shared" si="267"/>
        <v>0</v>
      </c>
      <c r="CE574" s="114">
        <f t="shared" si="268"/>
        <v>0</v>
      </c>
      <c r="CF574" s="114">
        <f t="shared" si="269"/>
        <v>0</v>
      </c>
      <c r="CH574" s="114">
        <v>71</v>
      </c>
      <c r="CI574" s="113">
        <v>9</v>
      </c>
      <c r="CJ574" s="113">
        <f t="shared" si="265"/>
        <v>10</v>
      </c>
      <c r="CK574" s="113">
        <f t="shared" si="265"/>
        <v>11</v>
      </c>
      <c r="CL574" s="113">
        <f t="shared" si="265"/>
        <v>12</v>
      </c>
    </row>
    <row r="575" spans="81:90" x14ac:dyDescent="0.25">
      <c r="CC575" s="114">
        <f t="shared" si="266"/>
        <v>4.1366253329685687</v>
      </c>
      <c r="CD575" s="114">
        <f t="shared" si="267"/>
        <v>0</v>
      </c>
      <c r="CE575" s="114">
        <f t="shared" si="268"/>
        <v>0</v>
      </c>
      <c r="CF575" s="114">
        <f t="shared" si="269"/>
        <v>0</v>
      </c>
      <c r="CH575" s="114">
        <v>71</v>
      </c>
      <c r="CI575" s="113">
        <v>13</v>
      </c>
      <c r="CJ575" s="113">
        <f t="shared" si="265"/>
        <v>14</v>
      </c>
      <c r="CK575" s="113">
        <f t="shared" si="265"/>
        <v>15</v>
      </c>
      <c r="CL575" s="113">
        <f t="shared" si="265"/>
        <v>16</v>
      </c>
    </row>
    <row r="576" spans="81:90" x14ac:dyDescent="0.25">
      <c r="CC576" s="114">
        <f t="shared" si="266"/>
        <v>0</v>
      </c>
      <c r="CD576" s="114">
        <f t="shared" si="267"/>
        <v>0</v>
      </c>
      <c r="CE576" s="114">
        <f t="shared" si="268"/>
        <v>0</v>
      </c>
      <c r="CF576" s="114">
        <f t="shared" si="269"/>
        <v>0</v>
      </c>
      <c r="CH576" s="114">
        <v>71</v>
      </c>
      <c r="CI576" s="113">
        <v>17</v>
      </c>
      <c r="CJ576" s="113">
        <f t="shared" si="265"/>
        <v>18</v>
      </c>
      <c r="CK576" s="113">
        <f t="shared" si="265"/>
        <v>19</v>
      </c>
      <c r="CL576" s="113">
        <f t="shared" si="265"/>
        <v>20</v>
      </c>
    </row>
    <row r="577" spans="81:90" x14ac:dyDescent="0.25">
      <c r="CC577" s="114">
        <f t="shared" si="266"/>
        <v>0</v>
      </c>
      <c r="CD577" s="114">
        <f t="shared" si="267"/>
        <v>4.1366253329685687</v>
      </c>
      <c r="CE577" s="114">
        <f t="shared" si="268"/>
        <v>0</v>
      </c>
      <c r="CF577" s="114">
        <f t="shared" si="269"/>
        <v>0</v>
      </c>
      <c r="CH577" s="114">
        <v>71</v>
      </c>
      <c r="CI577" s="113">
        <v>21</v>
      </c>
      <c r="CJ577" s="113">
        <f t="shared" si="265"/>
        <v>22</v>
      </c>
      <c r="CK577" s="113">
        <f t="shared" si="265"/>
        <v>23</v>
      </c>
      <c r="CL577" s="113">
        <f t="shared" si="265"/>
        <v>24</v>
      </c>
    </row>
    <row r="578" spans="81:90" x14ac:dyDescent="0.25">
      <c r="CC578" s="114">
        <f t="shared" si="266"/>
        <v>0</v>
      </c>
      <c r="CD578" s="114">
        <f t="shared" si="267"/>
        <v>4.1366253329685687</v>
      </c>
      <c r="CE578" s="114">
        <f t="shared" si="268"/>
        <v>0</v>
      </c>
      <c r="CF578" s="114">
        <f t="shared" si="269"/>
        <v>0</v>
      </c>
      <c r="CH578" s="114">
        <v>71</v>
      </c>
      <c r="CI578" s="113">
        <v>25</v>
      </c>
      <c r="CJ578" s="113">
        <f t="shared" ref="CJ578:CL641" si="270">CI578+1</f>
        <v>26</v>
      </c>
      <c r="CK578" s="113">
        <f t="shared" si="270"/>
        <v>27</v>
      </c>
      <c r="CL578" s="113">
        <f t="shared" si="270"/>
        <v>28</v>
      </c>
    </row>
    <row r="579" spans="81:90" x14ac:dyDescent="0.25">
      <c r="CC579" s="114">
        <f t="shared" si="266"/>
        <v>0</v>
      </c>
      <c r="CD579" s="114">
        <f t="shared" si="267"/>
        <v>4.1366253329685687</v>
      </c>
      <c r="CE579" s="114">
        <f t="shared" si="268"/>
        <v>0</v>
      </c>
      <c r="CF579" s="114">
        <f t="shared" si="269"/>
        <v>0</v>
      </c>
      <c r="CH579" s="114">
        <v>71</v>
      </c>
      <c r="CI579" s="113">
        <v>29</v>
      </c>
      <c r="CJ579" s="113">
        <f t="shared" si="270"/>
        <v>30</v>
      </c>
      <c r="CK579" s="113">
        <f t="shared" si="270"/>
        <v>31</v>
      </c>
      <c r="CL579" s="113">
        <f t="shared" si="270"/>
        <v>32</v>
      </c>
    </row>
    <row r="580" spans="81:90" x14ac:dyDescent="0.25">
      <c r="CC580" s="114">
        <f t="shared" si="266"/>
        <v>4.1366253329685687</v>
      </c>
      <c r="CD580" s="114">
        <f t="shared" si="267"/>
        <v>0</v>
      </c>
      <c r="CE580" s="114">
        <f t="shared" si="268"/>
        <v>0</v>
      </c>
      <c r="CF580" s="114">
        <f t="shared" si="269"/>
        <v>0</v>
      </c>
      <c r="CH580" s="114">
        <v>72</v>
      </c>
      <c r="CI580" s="113">
        <v>1</v>
      </c>
      <c r="CJ580" s="113">
        <f t="shared" si="270"/>
        <v>2</v>
      </c>
      <c r="CK580" s="113">
        <f t="shared" si="270"/>
        <v>3</v>
      </c>
      <c r="CL580" s="113">
        <f t="shared" si="270"/>
        <v>4</v>
      </c>
    </row>
    <row r="581" spans="81:90" x14ac:dyDescent="0.25">
      <c r="CC581" s="114">
        <f t="shared" si="266"/>
        <v>4.1366253329685687</v>
      </c>
      <c r="CD581" s="114">
        <f t="shared" si="267"/>
        <v>0</v>
      </c>
      <c r="CE581" s="114">
        <f t="shared" si="268"/>
        <v>0</v>
      </c>
      <c r="CF581" s="114">
        <f t="shared" si="269"/>
        <v>0</v>
      </c>
      <c r="CH581" s="114">
        <v>72</v>
      </c>
      <c r="CI581" s="113">
        <v>5</v>
      </c>
      <c r="CJ581" s="113">
        <f t="shared" si="270"/>
        <v>6</v>
      </c>
      <c r="CK581" s="113">
        <f t="shared" si="270"/>
        <v>7</v>
      </c>
      <c r="CL581" s="113">
        <f t="shared" si="270"/>
        <v>8</v>
      </c>
    </row>
    <row r="582" spans="81:90" x14ac:dyDescent="0.25">
      <c r="CC582" s="114">
        <f t="shared" si="266"/>
        <v>4.1366253329685687</v>
      </c>
      <c r="CD582" s="114">
        <f t="shared" si="267"/>
        <v>0</v>
      </c>
      <c r="CE582" s="114">
        <f t="shared" si="268"/>
        <v>0</v>
      </c>
      <c r="CF582" s="114">
        <f t="shared" si="269"/>
        <v>0</v>
      </c>
      <c r="CH582" s="114">
        <v>72</v>
      </c>
      <c r="CI582" s="113">
        <v>9</v>
      </c>
      <c r="CJ582" s="113">
        <f t="shared" si="270"/>
        <v>10</v>
      </c>
      <c r="CK582" s="113">
        <f t="shared" si="270"/>
        <v>11</v>
      </c>
      <c r="CL582" s="113">
        <f t="shared" si="270"/>
        <v>12</v>
      </c>
    </row>
    <row r="583" spans="81:90" x14ac:dyDescent="0.25">
      <c r="CC583" s="114">
        <f t="shared" si="266"/>
        <v>4.1366253329685687</v>
      </c>
      <c r="CD583" s="114">
        <f t="shared" si="267"/>
        <v>0</v>
      </c>
      <c r="CE583" s="114">
        <f t="shared" si="268"/>
        <v>0</v>
      </c>
      <c r="CF583" s="114">
        <f t="shared" si="269"/>
        <v>0</v>
      </c>
      <c r="CH583" s="114">
        <v>72</v>
      </c>
      <c r="CI583" s="113">
        <v>13</v>
      </c>
      <c r="CJ583" s="113">
        <f t="shared" si="270"/>
        <v>14</v>
      </c>
      <c r="CK583" s="113">
        <f t="shared" si="270"/>
        <v>15</v>
      </c>
      <c r="CL583" s="113">
        <f t="shared" si="270"/>
        <v>16</v>
      </c>
    </row>
    <row r="584" spans="81:90" x14ac:dyDescent="0.25">
      <c r="CC584" s="114">
        <f t="shared" si="266"/>
        <v>0</v>
      </c>
      <c r="CD584" s="114">
        <f t="shared" si="267"/>
        <v>0</v>
      </c>
      <c r="CE584" s="114">
        <f t="shared" si="268"/>
        <v>0</v>
      </c>
      <c r="CF584" s="114">
        <f t="shared" si="269"/>
        <v>0</v>
      </c>
      <c r="CH584" s="114">
        <v>72</v>
      </c>
      <c r="CI584" s="113">
        <v>17</v>
      </c>
      <c r="CJ584" s="113">
        <f t="shared" si="270"/>
        <v>18</v>
      </c>
      <c r="CK584" s="113">
        <f t="shared" si="270"/>
        <v>19</v>
      </c>
      <c r="CL584" s="113">
        <f t="shared" si="270"/>
        <v>20</v>
      </c>
    </row>
    <row r="585" spans="81:90" x14ac:dyDescent="0.25">
      <c r="CC585" s="114">
        <f t="shared" si="266"/>
        <v>0</v>
      </c>
      <c r="CD585" s="114">
        <f t="shared" si="267"/>
        <v>4.1366253329685687</v>
      </c>
      <c r="CE585" s="114">
        <f t="shared" si="268"/>
        <v>0</v>
      </c>
      <c r="CF585" s="114">
        <f t="shared" si="269"/>
        <v>0</v>
      </c>
      <c r="CH585" s="114">
        <v>72</v>
      </c>
      <c r="CI585" s="113">
        <v>21</v>
      </c>
      <c r="CJ585" s="113">
        <f t="shared" si="270"/>
        <v>22</v>
      </c>
      <c r="CK585" s="113">
        <f t="shared" si="270"/>
        <v>23</v>
      </c>
      <c r="CL585" s="113">
        <f t="shared" si="270"/>
        <v>24</v>
      </c>
    </row>
    <row r="586" spans="81:90" x14ac:dyDescent="0.25">
      <c r="CC586" s="114">
        <f t="shared" si="266"/>
        <v>0</v>
      </c>
      <c r="CD586" s="114">
        <f t="shared" si="267"/>
        <v>4.1366253329685687</v>
      </c>
      <c r="CE586" s="114">
        <f t="shared" si="268"/>
        <v>0</v>
      </c>
      <c r="CF586" s="114">
        <f t="shared" si="269"/>
        <v>0</v>
      </c>
      <c r="CH586" s="114">
        <v>72</v>
      </c>
      <c r="CI586" s="113">
        <v>25</v>
      </c>
      <c r="CJ586" s="113">
        <f t="shared" si="270"/>
        <v>26</v>
      </c>
      <c r="CK586" s="113">
        <f t="shared" si="270"/>
        <v>27</v>
      </c>
      <c r="CL586" s="113">
        <f t="shared" si="270"/>
        <v>28</v>
      </c>
    </row>
    <row r="587" spans="81:90" x14ac:dyDescent="0.25">
      <c r="CC587" s="114">
        <f t="shared" si="266"/>
        <v>0</v>
      </c>
      <c r="CD587" s="114">
        <f t="shared" si="267"/>
        <v>4.1366253329685687</v>
      </c>
      <c r="CE587" s="114">
        <f t="shared" si="268"/>
        <v>0</v>
      </c>
      <c r="CF587" s="114">
        <f t="shared" si="269"/>
        <v>0</v>
      </c>
      <c r="CH587" s="114">
        <v>72</v>
      </c>
      <c r="CI587" s="113">
        <v>29</v>
      </c>
      <c r="CJ587" s="113">
        <f t="shared" si="270"/>
        <v>30</v>
      </c>
      <c r="CK587" s="113">
        <f t="shared" si="270"/>
        <v>31</v>
      </c>
      <c r="CL587" s="113">
        <f t="shared" si="270"/>
        <v>32</v>
      </c>
    </row>
    <row r="588" spans="81:90" x14ac:dyDescent="0.25">
      <c r="CC588" s="114">
        <f t="shared" si="266"/>
        <v>4.1366253329685687</v>
      </c>
      <c r="CD588" s="114">
        <f t="shared" si="267"/>
        <v>0</v>
      </c>
      <c r="CE588" s="114">
        <f t="shared" si="268"/>
        <v>0</v>
      </c>
      <c r="CF588" s="114">
        <f t="shared" si="269"/>
        <v>0</v>
      </c>
      <c r="CH588" s="114">
        <v>73</v>
      </c>
      <c r="CI588" s="113">
        <v>1</v>
      </c>
      <c r="CJ588" s="113">
        <f t="shared" si="270"/>
        <v>2</v>
      </c>
      <c r="CK588" s="113">
        <f t="shared" si="270"/>
        <v>3</v>
      </c>
      <c r="CL588" s="113">
        <f t="shared" si="270"/>
        <v>4</v>
      </c>
    </row>
    <row r="589" spans="81:90" x14ac:dyDescent="0.25">
      <c r="CC589" s="114">
        <f t="shared" ref="CC589:CC652" si="271">INDEX($AT$11:$BZ$120,$CH589,CL589)</f>
        <v>4.1366253329685687</v>
      </c>
      <c r="CD589" s="114">
        <f t="shared" si="267"/>
        <v>0</v>
      </c>
      <c r="CE589" s="114">
        <f t="shared" si="268"/>
        <v>0</v>
      </c>
      <c r="CF589" s="114">
        <f t="shared" si="269"/>
        <v>0</v>
      </c>
      <c r="CH589" s="114">
        <v>73</v>
      </c>
      <c r="CI589" s="113">
        <v>5</v>
      </c>
      <c r="CJ589" s="113">
        <f t="shared" si="270"/>
        <v>6</v>
      </c>
      <c r="CK589" s="113">
        <f t="shared" si="270"/>
        <v>7</v>
      </c>
      <c r="CL589" s="113">
        <f t="shared" si="270"/>
        <v>8</v>
      </c>
    </row>
    <row r="590" spans="81:90" x14ac:dyDescent="0.25">
      <c r="CC590" s="114">
        <f t="shared" si="271"/>
        <v>4.1366253329685687</v>
      </c>
      <c r="CD590" s="114">
        <f t="shared" si="267"/>
        <v>0</v>
      </c>
      <c r="CE590" s="114">
        <f t="shared" si="268"/>
        <v>0</v>
      </c>
      <c r="CF590" s="114">
        <f t="shared" si="269"/>
        <v>0</v>
      </c>
      <c r="CH590" s="114">
        <v>73</v>
      </c>
      <c r="CI590" s="113">
        <v>9</v>
      </c>
      <c r="CJ590" s="113">
        <f t="shared" si="270"/>
        <v>10</v>
      </c>
      <c r="CK590" s="113">
        <f t="shared" si="270"/>
        <v>11</v>
      </c>
      <c r="CL590" s="113">
        <f t="shared" si="270"/>
        <v>12</v>
      </c>
    </row>
    <row r="591" spans="81:90" x14ac:dyDescent="0.25">
      <c r="CC591" s="114">
        <f t="shared" si="271"/>
        <v>4.1366253329685687</v>
      </c>
      <c r="CD591" s="114">
        <f t="shared" si="267"/>
        <v>0</v>
      </c>
      <c r="CE591" s="114">
        <f t="shared" si="268"/>
        <v>0</v>
      </c>
      <c r="CF591" s="114">
        <f t="shared" si="269"/>
        <v>0</v>
      </c>
      <c r="CH591" s="114">
        <v>73</v>
      </c>
      <c r="CI591" s="113">
        <v>13</v>
      </c>
      <c r="CJ591" s="113">
        <f t="shared" si="270"/>
        <v>14</v>
      </c>
      <c r="CK591" s="113">
        <f t="shared" si="270"/>
        <v>15</v>
      </c>
      <c r="CL591" s="113">
        <f t="shared" si="270"/>
        <v>16</v>
      </c>
    </row>
    <row r="592" spans="81:90" x14ac:dyDescent="0.25">
      <c r="CC592" s="114">
        <f t="shared" si="271"/>
        <v>0</v>
      </c>
      <c r="CD592" s="114">
        <f t="shared" si="267"/>
        <v>0</v>
      </c>
      <c r="CE592" s="114">
        <f t="shared" si="268"/>
        <v>0</v>
      </c>
      <c r="CF592" s="114">
        <f t="shared" si="269"/>
        <v>0</v>
      </c>
      <c r="CH592" s="114">
        <v>73</v>
      </c>
      <c r="CI592" s="113">
        <v>17</v>
      </c>
      <c r="CJ592" s="113">
        <f t="shared" si="270"/>
        <v>18</v>
      </c>
      <c r="CK592" s="113">
        <f t="shared" si="270"/>
        <v>19</v>
      </c>
      <c r="CL592" s="113">
        <f t="shared" si="270"/>
        <v>20</v>
      </c>
    </row>
    <row r="593" spans="81:90" x14ac:dyDescent="0.25">
      <c r="CC593" s="114">
        <f t="shared" si="271"/>
        <v>0</v>
      </c>
      <c r="CD593" s="114">
        <f t="shared" si="267"/>
        <v>4.1366253329685687</v>
      </c>
      <c r="CE593" s="114">
        <f t="shared" si="268"/>
        <v>0</v>
      </c>
      <c r="CF593" s="114">
        <f t="shared" si="269"/>
        <v>0</v>
      </c>
      <c r="CH593" s="114">
        <v>73</v>
      </c>
      <c r="CI593" s="113">
        <v>21</v>
      </c>
      <c r="CJ593" s="113">
        <f t="shared" si="270"/>
        <v>22</v>
      </c>
      <c r="CK593" s="113">
        <f t="shared" si="270"/>
        <v>23</v>
      </c>
      <c r="CL593" s="113">
        <f t="shared" si="270"/>
        <v>24</v>
      </c>
    </row>
    <row r="594" spans="81:90" x14ac:dyDescent="0.25">
      <c r="CC594" s="114">
        <f t="shared" si="271"/>
        <v>0</v>
      </c>
      <c r="CD594" s="114">
        <f t="shared" si="267"/>
        <v>4.1366253329685687</v>
      </c>
      <c r="CE594" s="114">
        <f t="shared" si="268"/>
        <v>0</v>
      </c>
      <c r="CF594" s="114">
        <f t="shared" si="269"/>
        <v>0</v>
      </c>
      <c r="CH594" s="114">
        <v>73</v>
      </c>
      <c r="CI594" s="113">
        <v>25</v>
      </c>
      <c r="CJ594" s="113">
        <f t="shared" si="270"/>
        <v>26</v>
      </c>
      <c r="CK594" s="113">
        <f t="shared" si="270"/>
        <v>27</v>
      </c>
      <c r="CL594" s="113">
        <f t="shared" si="270"/>
        <v>28</v>
      </c>
    </row>
    <row r="595" spans="81:90" x14ac:dyDescent="0.25">
      <c r="CC595" s="114">
        <f t="shared" si="271"/>
        <v>0</v>
      </c>
      <c r="CD595" s="114">
        <f t="shared" si="267"/>
        <v>4.1366253329685687</v>
      </c>
      <c r="CE595" s="114">
        <f t="shared" si="268"/>
        <v>0</v>
      </c>
      <c r="CF595" s="114">
        <f t="shared" si="269"/>
        <v>0</v>
      </c>
      <c r="CH595" s="114">
        <v>73</v>
      </c>
      <c r="CI595" s="113">
        <v>29</v>
      </c>
      <c r="CJ595" s="113">
        <f t="shared" si="270"/>
        <v>30</v>
      </c>
      <c r="CK595" s="113">
        <f t="shared" si="270"/>
        <v>31</v>
      </c>
      <c r="CL595" s="113">
        <f t="shared" si="270"/>
        <v>32</v>
      </c>
    </row>
    <row r="596" spans="81:90" x14ac:dyDescent="0.25">
      <c r="CC596" s="114">
        <f t="shared" si="271"/>
        <v>4.1366253329685687</v>
      </c>
      <c r="CD596" s="114">
        <f t="shared" si="267"/>
        <v>0</v>
      </c>
      <c r="CE596" s="114">
        <f t="shared" si="268"/>
        <v>0</v>
      </c>
      <c r="CF596" s="114">
        <f t="shared" si="269"/>
        <v>0</v>
      </c>
      <c r="CH596" s="114">
        <v>74</v>
      </c>
      <c r="CI596" s="113">
        <v>1</v>
      </c>
      <c r="CJ596" s="113">
        <f t="shared" si="270"/>
        <v>2</v>
      </c>
      <c r="CK596" s="113">
        <f t="shared" si="270"/>
        <v>3</v>
      </c>
      <c r="CL596" s="113">
        <f t="shared" si="270"/>
        <v>4</v>
      </c>
    </row>
    <row r="597" spans="81:90" x14ac:dyDescent="0.25">
      <c r="CC597" s="114">
        <f t="shared" si="271"/>
        <v>4.1366253329685687</v>
      </c>
      <c r="CD597" s="114">
        <f t="shared" si="267"/>
        <v>0</v>
      </c>
      <c r="CE597" s="114">
        <f t="shared" si="268"/>
        <v>0</v>
      </c>
      <c r="CF597" s="114">
        <f t="shared" si="269"/>
        <v>0</v>
      </c>
      <c r="CH597" s="114">
        <v>74</v>
      </c>
      <c r="CI597" s="113">
        <v>5</v>
      </c>
      <c r="CJ597" s="113">
        <f t="shared" si="270"/>
        <v>6</v>
      </c>
      <c r="CK597" s="113">
        <f t="shared" si="270"/>
        <v>7</v>
      </c>
      <c r="CL597" s="113">
        <f t="shared" si="270"/>
        <v>8</v>
      </c>
    </row>
    <row r="598" spans="81:90" x14ac:dyDescent="0.25">
      <c r="CC598" s="114">
        <f t="shared" si="271"/>
        <v>4.1366253329685687</v>
      </c>
      <c r="CD598" s="114">
        <f t="shared" si="267"/>
        <v>0</v>
      </c>
      <c r="CE598" s="114">
        <f t="shared" si="268"/>
        <v>0</v>
      </c>
      <c r="CF598" s="114">
        <f t="shared" si="269"/>
        <v>0</v>
      </c>
      <c r="CH598" s="114">
        <v>74</v>
      </c>
      <c r="CI598" s="113">
        <v>9</v>
      </c>
      <c r="CJ598" s="113">
        <f t="shared" si="270"/>
        <v>10</v>
      </c>
      <c r="CK598" s="113">
        <f t="shared" si="270"/>
        <v>11</v>
      </c>
      <c r="CL598" s="113">
        <f t="shared" si="270"/>
        <v>12</v>
      </c>
    </row>
    <row r="599" spans="81:90" x14ac:dyDescent="0.25">
      <c r="CC599" s="114">
        <f t="shared" si="271"/>
        <v>4.1366253329685687</v>
      </c>
      <c r="CD599" s="114">
        <f t="shared" si="267"/>
        <v>0</v>
      </c>
      <c r="CE599" s="114">
        <f t="shared" si="268"/>
        <v>0</v>
      </c>
      <c r="CF599" s="114">
        <f t="shared" si="269"/>
        <v>0</v>
      </c>
      <c r="CH599" s="114">
        <v>74</v>
      </c>
      <c r="CI599" s="113">
        <v>13</v>
      </c>
      <c r="CJ599" s="113">
        <f t="shared" si="270"/>
        <v>14</v>
      </c>
      <c r="CK599" s="113">
        <f t="shared" si="270"/>
        <v>15</v>
      </c>
      <c r="CL599" s="113">
        <f t="shared" si="270"/>
        <v>16</v>
      </c>
    </row>
    <row r="600" spans="81:90" x14ac:dyDescent="0.25">
      <c r="CC600" s="114">
        <f t="shared" si="271"/>
        <v>0</v>
      </c>
      <c r="CD600" s="114">
        <f t="shared" si="267"/>
        <v>0</v>
      </c>
      <c r="CE600" s="114">
        <f t="shared" si="268"/>
        <v>0</v>
      </c>
      <c r="CF600" s="114">
        <f t="shared" si="269"/>
        <v>0</v>
      </c>
      <c r="CH600" s="114">
        <v>74</v>
      </c>
      <c r="CI600" s="113">
        <v>17</v>
      </c>
      <c r="CJ600" s="113">
        <f t="shared" si="270"/>
        <v>18</v>
      </c>
      <c r="CK600" s="113">
        <f t="shared" si="270"/>
        <v>19</v>
      </c>
      <c r="CL600" s="113">
        <f t="shared" si="270"/>
        <v>20</v>
      </c>
    </row>
    <row r="601" spans="81:90" x14ac:dyDescent="0.25">
      <c r="CC601" s="114">
        <f t="shared" si="271"/>
        <v>0</v>
      </c>
      <c r="CD601" s="114">
        <f t="shared" si="267"/>
        <v>4.1366253329685687</v>
      </c>
      <c r="CE601" s="114">
        <f t="shared" si="268"/>
        <v>0</v>
      </c>
      <c r="CF601" s="114">
        <f t="shared" si="269"/>
        <v>0</v>
      </c>
      <c r="CH601" s="114">
        <v>74</v>
      </c>
      <c r="CI601" s="113">
        <v>21</v>
      </c>
      <c r="CJ601" s="113">
        <f t="shared" si="270"/>
        <v>22</v>
      </c>
      <c r="CK601" s="113">
        <f t="shared" si="270"/>
        <v>23</v>
      </c>
      <c r="CL601" s="113">
        <f t="shared" si="270"/>
        <v>24</v>
      </c>
    </row>
    <row r="602" spans="81:90" x14ac:dyDescent="0.25">
      <c r="CC602" s="114">
        <f t="shared" si="271"/>
        <v>0</v>
      </c>
      <c r="CD602" s="114">
        <f t="shared" si="267"/>
        <v>4.1366253329685687</v>
      </c>
      <c r="CE602" s="114">
        <f t="shared" si="268"/>
        <v>0</v>
      </c>
      <c r="CF602" s="114">
        <f t="shared" si="269"/>
        <v>0</v>
      </c>
      <c r="CH602" s="114">
        <v>74</v>
      </c>
      <c r="CI602" s="113">
        <v>25</v>
      </c>
      <c r="CJ602" s="113">
        <f t="shared" si="270"/>
        <v>26</v>
      </c>
      <c r="CK602" s="113">
        <f t="shared" si="270"/>
        <v>27</v>
      </c>
      <c r="CL602" s="113">
        <f t="shared" si="270"/>
        <v>28</v>
      </c>
    </row>
    <row r="603" spans="81:90" x14ac:dyDescent="0.25">
      <c r="CC603" s="114">
        <f t="shared" si="271"/>
        <v>0</v>
      </c>
      <c r="CD603" s="114">
        <f t="shared" si="267"/>
        <v>4.1366253329685687</v>
      </c>
      <c r="CE603" s="114">
        <f t="shared" si="268"/>
        <v>0</v>
      </c>
      <c r="CF603" s="114">
        <f t="shared" si="269"/>
        <v>0</v>
      </c>
      <c r="CH603" s="114">
        <v>74</v>
      </c>
      <c r="CI603" s="113">
        <v>29</v>
      </c>
      <c r="CJ603" s="113">
        <f t="shared" si="270"/>
        <v>30</v>
      </c>
      <c r="CK603" s="113">
        <f t="shared" si="270"/>
        <v>31</v>
      </c>
      <c r="CL603" s="113">
        <f t="shared" si="270"/>
        <v>32</v>
      </c>
    </row>
    <row r="604" spans="81:90" x14ac:dyDescent="0.25">
      <c r="CC604" s="114">
        <f t="shared" si="271"/>
        <v>4.1366253329685687</v>
      </c>
      <c r="CD604" s="114">
        <f t="shared" si="267"/>
        <v>0</v>
      </c>
      <c r="CE604" s="114">
        <f t="shared" si="268"/>
        <v>0</v>
      </c>
      <c r="CF604" s="114">
        <f t="shared" si="269"/>
        <v>0</v>
      </c>
      <c r="CH604" s="114">
        <v>75</v>
      </c>
      <c r="CI604" s="113">
        <v>1</v>
      </c>
      <c r="CJ604" s="113">
        <f t="shared" si="270"/>
        <v>2</v>
      </c>
      <c r="CK604" s="113">
        <f t="shared" si="270"/>
        <v>3</v>
      </c>
      <c r="CL604" s="113">
        <f t="shared" si="270"/>
        <v>4</v>
      </c>
    </row>
    <row r="605" spans="81:90" x14ac:dyDescent="0.25">
      <c r="CC605" s="114">
        <f t="shared" si="271"/>
        <v>4.1366253329685687</v>
      </c>
      <c r="CD605" s="114">
        <f t="shared" si="267"/>
        <v>0</v>
      </c>
      <c r="CE605" s="114">
        <f t="shared" si="268"/>
        <v>0</v>
      </c>
      <c r="CF605" s="114">
        <f t="shared" si="269"/>
        <v>0</v>
      </c>
      <c r="CH605" s="114">
        <v>75</v>
      </c>
      <c r="CI605" s="113">
        <v>5</v>
      </c>
      <c r="CJ605" s="113">
        <f t="shared" si="270"/>
        <v>6</v>
      </c>
      <c r="CK605" s="113">
        <f t="shared" si="270"/>
        <v>7</v>
      </c>
      <c r="CL605" s="113">
        <f t="shared" si="270"/>
        <v>8</v>
      </c>
    </row>
    <row r="606" spans="81:90" x14ac:dyDescent="0.25">
      <c r="CC606" s="114">
        <f t="shared" si="271"/>
        <v>4.1366253329685687</v>
      </c>
      <c r="CD606" s="114">
        <f t="shared" si="267"/>
        <v>0</v>
      </c>
      <c r="CE606" s="114">
        <f t="shared" si="268"/>
        <v>0</v>
      </c>
      <c r="CF606" s="114">
        <f t="shared" si="269"/>
        <v>0</v>
      </c>
      <c r="CH606" s="114">
        <v>75</v>
      </c>
      <c r="CI606" s="113">
        <v>9</v>
      </c>
      <c r="CJ606" s="113">
        <f t="shared" si="270"/>
        <v>10</v>
      </c>
      <c r="CK606" s="113">
        <f t="shared" si="270"/>
        <v>11</v>
      </c>
      <c r="CL606" s="113">
        <f t="shared" si="270"/>
        <v>12</v>
      </c>
    </row>
    <row r="607" spans="81:90" x14ac:dyDescent="0.25">
      <c r="CC607" s="114">
        <f t="shared" si="271"/>
        <v>4.1366253329685687</v>
      </c>
      <c r="CD607" s="114">
        <f t="shared" si="267"/>
        <v>0</v>
      </c>
      <c r="CE607" s="114">
        <f t="shared" si="268"/>
        <v>0</v>
      </c>
      <c r="CF607" s="114">
        <f t="shared" si="269"/>
        <v>0</v>
      </c>
      <c r="CH607" s="114">
        <v>75</v>
      </c>
      <c r="CI607" s="113">
        <v>13</v>
      </c>
      <c r="CJ607" s="113">
        <f t="shared" si="270"/>
        <v>14</v>
      </c>
      <c r="CK607" s="113">
        <f t="shared" si="270"/>
        <v>15</v>
      </c>
      <c r="CL607" s="113">
        <f t="shared" si="270"/>
        <v>16</v>
      </c>
    </row>
    <row r="608" spans="81:90" x14ac:dyDescent="0.25">
      <c r="CC608" s="114">
        <f t="shared" si="271"/>
        <v>0</v>
      </c>
      <c r="CD608" s="114">
        <f t="shared" si="267"/>
        <v>0</v>
      </c>
      <c r="CE608" s="114">
        <f t="shared" si="268"/>
        <v>0</v>
      </c>
      <c r="CF608" s="114">
        <f t="shared" si="269"/>
        <v>0</v>
      </c>
      <c r="CH608" s="114">
        <v>75</v>
      </c>
      <c r="CI608" s="113">
        <v>17</v>
      </c>
      <c r="CJ608" s="113">
        <f t="shared" si="270"/>
        <v>18</v>
      </c>
      <c r="CK608" s="113">
        <f t="shared" si="270"/>
        <v>19</v>
      </c>
      <c r="CL608" s="113">
        <f t="shared" si="270"/>
        <v>20</v>
      </c>
    </row>
    <row r="609" spans="81:90" x14ac:dyDescent="0.25">
      <c r="CC609" s="114">
        <f t="shared" si="271"/>
        <v>0</v>
      </c>
      <c r="CD609" s="114">
        <f t="shared" si="267"/>
        <v>4.1366253329685687</v>
      </c>
      <c r="CE609" s="114">
        <f t="shared" si="268"/>
        <v>0</v>
      </c>
      <c r="CF609" s="114">
        <f t="shared" si="269"/>
        <v>0</v>
      </c>
      <c r="CH609" s="114">
        <v>75</v>
      </c>
      <c r="CI609" s="113">
        <v>21</v>
      </c>
      <c r="CJ609" s="113">
        <f t="shared" si="270"/>
        <v>22</v>
      </c>
      <c r="CK609" s="113">
        <f t="shared" si="270"/>
        <v>23</v>
      </c>
      <c r="CL609" s="113">
        <f t="shared" si="270"/>
        <v>24</v>
      </c>
    </row>
    <row r="610" spans="81:90" x14ac:dyDescent="0.25">
      <c r="CC610" s="114">
        <f t="shared" si="271"/>
        <v>0</v>
      </c>
      <c r="CD610" s="114">
        <f t="shared" si="267"/>
        <v>4.1366253329685687</v>
      </c>
      <c r="CE610" s="114">
        <f t="shared" si="268"/>
        <v>0</v>
      </c>
      <c r="CF610" s="114">
        <f t="shared" si="269"/>
        <v>0</v>
      </c>
      <c r="CH610" s="114">
        <v>75</v>
      </c>
      <c r="CI610" s="113">
        <v>25</v>
      </c>
      <c r="CJ610" s="113">
        <f t="shared" si="270"/>
        <v>26</v>
      </c>
      <c r="CK610" s="113">
        <f t="shared" si="270"/>
        <v>27</v>
      </c>
      <c r="CL610" s="113">
        <f t="shared" si="270"/>
        <v>28</v>
      </c>
    </row>
    <row r="611" spans="81:90" x14ac:dyDescent="0.25">
      <c r="CC611" s="114">
        <f t="shared" si="271"/>
        <v>0</v>
      </c>
      <c r="CD611" s="114">
        <f t="shared" si="267"/>
        <v>4.1366253329685687</v>
      </c>
      <c r="CE611" s="114">
        <f t="shared" si="268"/>
        <v>0</v>
      </c>
      <c r="CF611" s="114">
        <f t="shared" si="269"/>
        <v>0</v>
      </c>
      <c r="CH611" s="114">
        <v>75</v>
      </c>
      <c r="CI611" s="113">
        <v>29</v>
      </c>
      <c r="CJ611" s="113">
        <f t="shared" si="270"/>
        <v>30</v>
      </c>
      <c r="CK611" s="113">
        <f t="shared" si="270"/>
        <v>31</v>
      </c>
      <c r="CL611" s="113">
        <f t="shared" si="270"/>
        <v>32</v>
      </c>
    </row>
    <row r="612" spans="81:90" x14ac:dyDescent="0.25">
      <c r="CC612" s="114">
        <f t="shared" si="271"/>
        <v>4.1366253329685687</v>
      </c>
      <c r="CD612" s="114">
        <f t="shared" si="267"/>
        <v>0</v>
      </c>
      <c r="CE612" s="114">
        <f t="shared" si="268"/>
        <v>0</v>
      </c>
      <c r="CF612" s="114">
        <f t="shared" si="269"/>
        <v>0</v>
      </c>
      <c r="CH612" s="114">
        <v>76</v>
      </c>
      <c r="CI612" s="113">
        <v>1</v>
      </c>
      <c r="CJ612" s="113">
        <f t="shared" si="270"/>
        <v>2</v>
      </c>
      <c r="CK612" s="113">
        <f t="shared" si="270"/>
        <v>3</v>
      </c>
      <c r="CL612" s="113">
        <f t="shared" si="270"/>
        <v>4</v>
      </c>
    </row>
    <row r="613" spans="81:90" x14ac:dyDescent="0.25">
      <c r="CC613" s="114">
        <f t="shared" si="271"/>
        <v>4.1366253329685687</v>
      </c>
      <c r="CD613" s="114">
        <f t="shared" si="267"/>
        <v>0</v>
      </c>
      <c r="CE613" s="114">
        <f t="shared" si="268"/>
        <v>0</v>
      </c>
      <c r="CF613" s="114">
        <f t="shared" si="269"/>
        <v>0</v>
      </c>
      <c r="CH613" s="114">
        <v>76</v>
      </c>
      <c r="CI613" s="113">
        <v>5</v>
      </c>
      <c r="CJ613" s="113">
        <f t="shared" si="270"/>
        <v>6</v>
      </c>
      <c r="CK613" s="113">
        <f t="shared" si="270"/>
        <v>7</v>
      </c>
      <c r="CL613" s="113">
        <f t="shared" si="270"/>
        <v>8</v>
      </c>
    </row>
    <row r="614" spans="81:90" x14ac:dyDescent="0.25">
      <c r="CC614" s="114">
        <f t="shared" si="271"/>
        <v>4.1366253329685687</v>
      </c>
      <c r="CD614" s="114">
        <f t="shared" si="267"/>
        <v>0</v>
      </c>
      <c r="CE614" s="114">
        <f t="shared" si="268"/>
        <v>0</v>
      </c>
      <c r="CF614" s="114">
        <f t="shared" si="269"/>
        <v>0</v>
      </c>
      <c r="CH614" s="114">
        <v>76</v>
      </c>
      <c r="CI614" s="113">
        <v>9</v>
      </c>
      <c r="CJ614" s="113">
        <f t="shared" si="270"/>
        <v>10</v>
      </c>
      <c r="CK614" s="113">
        <f t="shared" si="270"/>
        <v>11</v>
      </c>
      <c r="CL614" s="113">
        <f t="shared" si="270"/>
        <v>12</v>
      </c>
    </row>
    <row r="615" spans="81:90" x14ac:dyDescent="0.25">
      <c r="CC615" s="114">
        <f t="shared" si="271"/>
        <v>4.1366253329685687</v>
      </c>
      <c r="CD615" s="114">
        <f t="shared" si="267"/>
        <v>0</v>
      </c>
      <c r="CE615" s="114">
        <f t="shared" si="268"/>
        <v>0</v>
      </c>
      <c r="CF615" s="114">
        <f t="shared" si="269"/>
        <v>0</v>
      </c>
      <c r="CH615" s="114">
        <v>76</v>
      </c>
      <c r="CI615" s="113">
        <v>13</v>
      </c>
      <c r="CJ615" s="113">
        <f t="shared" si="270"/>
        <v>14</v>
      </c>
      <c r="CK615" s="113">
        <f t="shared" si="270"/>
        <v>15</v>
      </c>
      <c r="CL615" s="113">
        <f t="shared" si="270"/>
        <v>16</v>
      </c>
    </row>
    <row r="616" spans="81:90" x14ac:dyDescent="0.25">
      <c r="CC616" s="114">
        <f t="shared" si="271"/>
        <v>0</v>
      </c>
      <c r="CD616" s="114">
        <f t="shared" si="267"/>
        <v>0</v>
      </c>
      <c r="CE616" s="114">
        <f t="shared" si="268"/>
        <v>0</v>
      </c>
      <c r="CF616" s="114">
        <f t="shared" si="269"/>
        <v>0</v>
      </c>
      <c r="CH616" s="114">
        <v>76</v>
      </c>
      <c r="CI616" s="113">
        <v>17</v>
      </c>
      <c r="CJ616" s="113">
        <f t="shared" si="270"/>
        <v>18</v>
      </c>
      <c r="CK616" s="113">
        <f t="shared" si="270"/>
        <v>19</v>
      </c>
      <c r="CL616" s="113">
        <f t="shared" si="270"/>
        <v>20</v>
      </c>
    </row>
    <row r="617" spans="81:90" x14ac:dyDescent="0.25">
      <c r="CC617" s="114">
        <f t="shared" si="271"/>
        <v>0</v>
      </c>
      <c r="CD617" s="114">
        <f t="shared" si="267"/>
        <v>4.1366253329685687</v>
      </c>
      <c r="CE617" s="114">
        <f t="shared" si="268"/>
        <v>0</v>
      </c>
      <c r="CF617" s="114">
        <f t="shared" si="269"/>
        <v>0</v>
      </c>
      <c r="CH617" s="114">
        <v>76</v>
      </c>
      <c r="CI617" s="113">
        <v>21</v>
      </c>
      <c r="CJ617" s="113">
        <f t="shared" si="270"/>
        <v>22</v>
      </c>
      <c r="CK617" s="113">
        <f t="shared" si="270"/>
        <v>23</v>
      </c>
      <c r="CL617" s="113">
        <f t="shared" si="270"/>
        <v>24</v>
      </c>
    </row>
    <row r="618" spans="81:90" x14ac:dyDescent="0.25">
      <c r="CC618" s="114">
        <f t="shared" si="271"/>
        <v>0</v>
      </c>
      <c r="CD618" s="114">
        <f t="shared" si="267"/>
        <v>4.1366253329685687</v>
      </c>
      <c r="CE618" s="114">
        <f t="shared" si="268"/>
        <v>0</v>
      </c>
      <c r="CF618" s="114">
        <f t="shared" si="269"/>
        <v>0</v>
      </c>
      <c r="CH618" s="114">
        <v>76</v>
      </c>
      <c r="CI618" s="113">
        <v>25</v>
      </c>
      <c r="CJ618" s="113">
        <f t="shared" si="270"/>
        <v>26</v>
      </c>
      <c r="CK618" s="113">
        <f t="shared" si="270"/>
        <v>27</v>
      </c>
      <c r="CL618" s="113">
        <f t="shared" si="270"/>
        <v>28</v>
      </c>
    </row>
    <row r="619" spans="81:90" x14ac:dyDescent="0.25">
      <c r="CC619" s="114">
        <f t="shared" si="271"/>
        <v>0</v>
      </c>
      <c r="CD619" s="114">
        <f t="shared" si="267"/>
        <v>4.1366253329685687</v>
      </c>
      <c r="CE619" s="114">
        <f t="shared" si="268"/>
        <v>0</v>
      </c>
      <c r="CF619" s="114">
        <f t="shared" si="269"/>
        <v>0</v>
      </c>
      <c r="CH619" s="114">
        <v>76</v>
      </c>
      <c r="CI619" s="113">
        <v>29</v>
      </c>
      <c r="CJ619" s="113">
        <f t="shared" si="270"/>
        <v>30</v>
      </c>
      <c r="CK619" s="113">
        <f t="shared" si="270"/>
        <v>31</v>
      </c>
      <c r="CL619" s="113">
        <f t="shared" si="270"/>
        <v>32</v>
      </c>
    </row>
    <row r="620" spans="81:90" x14ac:dyDescent="0.25">
      <c r="CC620" s="114">
        <f t="shared" si="271"/>
        <v>4.1366253329685687</v>
      </c>
      <c r="CD620" s="114">
        <f t="shared" si="267"/>
        <v>0</v>
      </c>
      <c r="CE620" s="114">
        <f t="shared" si="268"/>
        <v>0</v>
      </c>
      <c r="CF620" s="114">
        <f t="shared" si="269"/>
        <v>0</v>
      </c>
      <c r="CH620" s="114">
        <v>77</v>
      </c>
      <c r="CI620" s="113">
        <v>1</v>
      </c>
      <c r="CJ620" s="113">
        <f t="shared" si="270"/>
        <v>2</v>
      </c>
      <c r="CK620" s="113">
        <f t="shared" si="270"/>
        <v>3</v>
      </c>
      <c r="CL620" s="113">
        <f t="shared" si="270"/>
        <v>4</v>
      </c>
    </row>
    <row r="621" spans="81:90" x14ac:dyDescent="0.25">
      <c r="CC621" s="114">
        <f t="shared" si="271"/>
        <v>4.1366253329685687</v>
      </c>
      <c r="CD621" s="114">
        <f t="shared" si="267"/>
        <v>0</v>
      </c>
      <c r="CE621" s="114">
        <f t="shared" si="268"/>
        <v>0</v>
      </c>
      <c r="CF621" s="114">
        <f t="shared" si="269"/>
        <v>0</v>
      </c>
      <c r="CH621" s="114">
        <v>77</v>
      </c>
      <c r="CI621" s="113">
        <v>5</v>
      </c>
      <c r="CJ621" s="113">
        <f t="shared" si="270"/>
        <v>6</v>
      </c>
      <c r="CK621" s="113">
        <f t="shared" si="270"/>
        <v>7</v>
      </c>
      <c r="CL621" s="113">
        <f t="shared" si="270"/>
        <v>8</v>
      </c>
    </row>
    <row r="622" spans="81:90" x14ac:dyDescent="0.25">
      <c r="CC622" s="114">
        <f t="shared" si="271"/>
        <v>4.1366253329685687</v>
      </c>
      <c r="CD622" s="114">
        <f t="shared" si="267"/>
        <v>0</v>
      </c>
      <c r="CE622" s="114">
        <f t="shared" si="268"/>
        <v>0</v>
      </c>
      <c r="CF622" s="114">
        <f t="shared" si="269"/>
        <v>0</v>
      </c>
      <c r="CH622" s="114">
        <v>77</v>
      </c>
      <c r="CI622" s="113">
        <v>9</v>
      </c>
      <c r="CJ622" s="113">
        <f t="shared" si="270"/>
        <v>10</v>
      </c>
      <c r="CK622" s="113">
        <f t="shared" si="270"/>
        <v>11</v>
      </c>
      <c r="CL622" s="113">
        <f t="shared" si="270"/>
        <v>12</v>
      </c>
    </row>
    <row r="623" spans="81:90" x14ac:dyDescent="0.25">
      <c r="CC623" s="114">
        <f t="shared" si="271"/>
        <v>4.1366253329685687</v>
      </c>
      <c r="CD623" s="114">
        <f t="shared" si="267"/>
        <v>0</v>
      </c>
      <c r="CE623" s="114">
        <f t="shared" si="268"/>
        <v>0</v>
      </c>
      <c r="CF623" s="114">
        <f t="shared" si="269"/>
        <v>0</v>
      </c>
      <c r="CH623" s="114">
        <v>77</v>
      </c>
      <c r="CI623" s="113">
        <v>13</v>
      </c>
      <c r="CJ623" s="113">
        <f t="shared" si="270"/>
        <v>14</v>
      </c>
      <c r="CK623" s="113">
        <f t="shared" si="270"/>
        <v>15</v>
      </c>
      <c r="CL623" s="113">
        <f t="shared" si="270"/>
        <v>16</v>
      </c>
    </row>
    <row r="624" spans="81:90" x14ac:dyDescent="0.25">
      <c r="CC624" s="114">
        <f t="shared" si="271"/>
        <v>0</v>
      </c>
      <c r="CD624" s="114">
        <f t="shared" si="267"/>
        <v>0</v>
      </c>
      <c r="CE624" s="114">
        <f t="shared" si="268"/>
        <v>0</v>
      </c>
      <c r="CF624" s="114">
        <f t="shared" si="269"/>
        <v>0</v>
      </c>
      <c r="CH624" s="114">
        <v>77</v>
      </c>
      <c r="CI624" s="113">
        <v>17</v>
      </c>
      <c r="CJ624" s="113">
        <f t="shared" si="270"/>
        <v>18</v>
      </c>
      <c r="CK624" s="113">
        <f t="shared" si="270"/>
        <v>19</v>
      </c>
      <c r="CL624" s="113">
        <f t="shared" si="270"/>
        <v>20</v>
      </c>
    </row>
    <row r="625" spans="81:90" x14ac:dyDescent="0.25">
      <c r="CC625" s="114">
        <f t="shared" si="271"/>
        <v>0</v>
      </c>
      <c r="CD625" s="114">
        <f t="shared" si="267"/>
        <v>4.1366253329685687</v>
      </c>
      <c r="CE625" s="114">
        <f t="shared" si="268"/>
        <v>0</v>
      </c>
      <c r="CF625" s="114">
        <f t="shared" si="269"/>
        <v>0</v>
      </c>
      <c r="CH625" s="114">
        <v>77</v>
      </c>
      <c r="CI625" s="113">
        <v>21</v>
      </c>
      <c r="CJ625" s="113">
        <f t="shared" si="270"/>
        <v>22</v>
      </c>
      <c r="CK625" s="113">
        <f t="shared" si="270"/>
        <v>23</v>
      </c>
      <c r="CL625" s="113">
        <f t="shared" si="270"/>
        <v>24</v>
      </c>
    </row>
    <row r="626" spans="81:90" x14ac:dyDescent="0.25">
      <c r="CC626" s="114">
        <f t="shared" si="271"/>
        <v>0</v>
      </c>
      <c r="CD626" s="114">
        <f t="shared" si="267"/>
        <v>4.1366253329685687</v>
      </c>
      <c r="CE626" s="114">
        <f t="shared" si="268"/>
        <v>0</v>
      </c>
      <c r="CF626" s="114">
        <f t="shared" si="269"/>
        <v>0</v>
      </c>
      <c r="CH626" s="114">
        <v>77</v>
      </c>
      <c r="CI626" s="113">
        <v>25</v>
      </c>
      <c r="CJ626" s="113">
        <f t="shared" si="270"/>
        <v>26</v>
      </c>
      <c r="CK626" s="113">
        <f t="shared" si="270"/>
        <v>27</v>
      </c>
      <c r="CL626" s="113">
        <f t="shared" si="270"/>
        <v>28</v>
      </c>
    </row>
    <row r="627" spans="81:90" x14ac:dyDescent="0.25">
      <c r="CC627" s="114">
        <f t="shared" si="271"/>
        <v>0</v>
      </c>
      <c r="CD627" s="114">
        <f t="shared" si="267"/>
        <v>4.1366253329685687</v>
      </c>
      <c r="CE627" s="114">
        <f t="shared" si="268"/>
        <v>0</v>
      </c>
      <c r="CF627" s="114">
        <f t="shared" si="269"/>
        <v>0</v>
      </c>
      <c r="CH627" s="114">
        <v>77</v>
      </c>
      <c r="CI627" s="113">
        <v>29</v>
      </c>
      <c r="CJ627" s="113">
        <f t="shared" si="270"/>
        <v>30</v>
      </c>
      <c r="CK627" s="113">
        <f t="shared" si="270"/>
        <v>31</v>
      </c>
      <c r="CL627" s="113">
        <f t="shared" si="270"/>
        <v>32</v>
      </c>
    </row>
    <row r="628" spans="81:90" x14ac:dyDescent="0.25">
      <c r="CC628" s="114">
        <f t="shared" si="271"/>
        <v>4.1366253329685687</v>
      </c>
      <c r="CD628" s="114">
        <f t="shared" si="267"/>
        <v>0</v>
      </c>
      <c r="CE628" s="114">
        <f t="shared" si="268"/>
        <v>0</v>
      </c>
      <c r="CF628" s="114">
        <f t="shared" si="269"/>
        <v>0</v>
      </c>
      <c r="CH628" s="114">
        <v>78</v>
      </c>
      <c r="CI628" s="113">
        <v>1</v>
      </c>
      <c r="CJ628" s="113">
        <f t="shared" si="270"/>
        <v>2</v>
      </c>
      <c r="CK628" s="113">
        <f t="shared" si="270"/>
        <v>3</v>
      </c>
      <c r="CL628" s="113">
        <f t="shared" si="270"/>
        <v>4</v>
      </c>
    </row>
    <row r="629" spans="81:90" x14ac:dyDescent="0.25">
      <c r="CC629" s="114">
        <f t="shared" si="271"/>
        <v>4.1366253329685687</v>
      </c>
      <c r="CD629" s="114">
        <f t="shared" si="267"/>
        <v>0</v>
      </c>
      <c r="CE629" s="114">
        <f t="shared" si="268"/>
        <v>0</v>
      </c>
      <c r="CF629" s="114">
        <f t="shared" si="269"/>
        <v>0</v>
      </c>
      <c r="CH629" s="114">
        <v>78</v>
      </c>
      <c r="CI629" s="113">
        <v>5</v>
      </c>
      <c r="CJ629" s="113">
        <f t="shared" si="270"/>
        <v>6</v>
      </c>
      <c r="CK629" s="113">
        <f t="shared" si="270"/>
        <v>7</v>
      </c>
      <c r="CL629" s="113">
        <f t="shared" si="270"/>
        <v>8</v>
      </c>
    </row>
    <row r="630" spans="81:90" x14ac:dyDescent="0.25">
      <c r="CC630" s="114">
        <f t="shared" si="271"/>
        <v>4.1366253329685687</v>
      </c>
      <c r="CD630" s="114">
        <f t="shared" si="267"/>
        <v>0</v>
      </c>
      <c r="CE630" s="114">
        <f t="shared" si="268"/>
        <v>0</v>
      </c>
      <c r="CF630" s="114">
        <f t="shared" si="269"/>
        <v>0</v>
      </c>
      <c r="CH630" s="114">
        <v>78</v>
      </c>
      <c r="CI630" s="113">
        <v>9</v>
      </c>
      <c r="CJ630" s="113">
        <f t="shared" si="270"/>
        <v>10</v>
      </c>
      <c r="CK630" s="113">
        <f t="shared" si="270"/>
        <v>11</v>
      </c>
      <c r="CL630" s="113">
        <f t="shared" si="270"/>
        <v>12</v>
      </c>
    </row>
    <row r="631" spans="81:90" x14ac:dyDescent="0.25">
      <c r="CC631" s="114">
        <f t="shared" si="271"/>
        <v>4.1366253329685687</v>
      </c>
      <c r="CD631" s="114">
        <f t="shared" si="267"/>
        <v>0</v>
      </c>
      <c r="CE631" s="114">
        <f t="shared" si="268"/>
        <v>0</v>
      </c>
      <c r="CF631" s="114">
        <f t="shared" si="269"/>
        <v>0</v>
      </c>
      <c r="CH631" s="114">
        <v>78</v>
      </c>
      <c r="CI631" s="113">
        <v>13</v>
      </c>
      <c r="CJ631" s="113">
        <f t="shared" si="270"/>
        <v>14</v>
      </c>
      <c r="CK631" s="113">
        <f t="shared" si="270"/>
        <v>15</v>
      </c>
      <c r="CL631" s="113">
        <f t="shared" si="270"/>
        <v>16</v>
      </c>
    </row>
    <row r="632" spans="81:90" x14ac:dyDescent="0.25">
      <c r="CC632" s="114">
        <f t="shared" si="271"/>
        <v>0</v>
      </c>
      <c r="CD632" s="114">
        <f t="shared" si="267"/>
        <v>0</v>
      </c>
      <c r="CE632" s="114">
        <f t="shared" si="268"/>
        <v>0</v>
      </c>
      <c r="CF632" s="114">
        <f t="shared" si="269"/>
        <v>0</v>
      </c>
      <c r="CH632" s="114">
        <v>78</v>
      </c>
      <c r="CI632" s="113">
        <v>17</v>
      </c>
      <c r="CJ632" s="113">
        <f t="shared" si="270"/>
        <v>18</v>
      </c>
      <c r="CK632" s="113">
        <f t="shared" si="270"/>
        <v>19</v>
      </c>
      <c r="CL632" s="113">
        <f t="shared" si="270"/>
        <v>20</v>
      </c>
    </row>
    <row r="633" spans="81:90" x14ac:dyDescent="0.25">
      <c r="CC633" s="114">
        <f t="shared" si="271"/>
        <v>0</v>
      </c>
      <c r="CD633" s="114">
        <f t="shared" si="267"/>
        <v>4.1366253329685687</v>
      </c>
      <c r="CE633" s="114">
        <f t="shared" si="268"/>
        <v>0</v>
      </c>
      <c r="CF633" s="114">
        <f t="shared" si="269"/>
        <v>0</v>
      </c>
      <c r="CH633" s="114">
        <v>78</v>
      </c>
      <c r="CI633" s="113">
        <v>21</v>
      </c>
      <c r="CJ633" s="113">
        <f t="shared" si="270"/>
        <v>22</v>
      </c>
      <c r="CK633" s="113">
        <f t="shared" si="270"/>
        <v>23</v>
      </c>
      <c r="CL633" s="113">
        <f t="shared" si="270"/>
        <v>24</v>
      </c>
    </row>
    <row r="634" spans="81:90" x14ac:dyDescent="0.25">
      <c r="CC634" s="114">
        <f t="shared" si="271"/>
        <v>0</v>
      </c>
      <c r="CD634" s="114">
        <f t="shared" si="267"/>
        <v>4.1366253329685687</v>
      </c>
      <c r="CE634" s="114">
        <f t="shared" si="268"/>
        <v>0</v>
      </c>
      <c r="CF634" s="114">
        <f t="shared" si="269"/>
        <v>0</v>
      </c>
      <c r="CH634" s="114">
        <v>78</v>
      </c>
      <c r="CI634" s="113">
        <v>25</v>
      </c>
      <c r="CJ634" s="113">
        <f t="shared" si="270"/>
        <v>26</v>
      </c>
      <c r="CK634" s="113">
        <f t="shared" si="270"/>
        <v>27</v>
      </c>
      <c r="CL634" s="113">
        <f t="shared" si="270"/>
        <v>28</v>
      </c>
    </row>
    <row r="635" spans="81:90" x14ac:dyDescent="0.25">
      <c r="CC635" s="114">
        <f t="shared" si="271"/>
        <v>0</v>
      </c>
      <c r="CD635" s="114">
        <f t="shared" ref="CD635:CD698" si="272">INDEX($AT$11:$BZ$120,$CH635,CI635)</f>
        <v>4.1366253329685687</v>
      </c>
      <c r="CE635" s="114">
        <f t="shared" ref="CE635:CE698" si="273">INDEX($AT$11:$BZ$120,$CH635,CJ635)</f>
        <v>0</v>
      </c>
      <c r="CF635" s="114">
        <f t="shared" ref="CF635:CF698" si="274">INDEX($AT$11:$BZ$120,$CH635,CK635)</f>
        <v>0</v>
      </c>
      <c r="CH635" s="114">
        <v>78</v>
      </c>
      <c r="CI635" s="113">
        <v>29</v>
      </c>
      <c r="CJ635" s="113">
        <f t="shared" si="270"/>
        <v>30</v>
      </c>
      <c r="CK635" s="113">
        <f t="shared" si="270"/>
        <v>31</v>
      </c>
      <c r="CL635" s="113">
        <f t="shared" si="270"/>
        <v>32</v>
      </c>
    </row>
    <row r="636" spans="81:90" x14ac:dyDescent="0.25">
      <c r="CC636" s="114">
        <f t="shared" si="271"/>
        <v>4.1366253329685687</v>
      </c>
      <c r="CD636" s="114">
        <f t="shared" si="272"/>
        <v>0</v>
      </c>
      <c r="CE636" s="114">
        <f t="shared" si="273"/>
        <v>0</v>
      </c>
      <c r="CF636" s="114">
        <f t="shared" si="274"/>
        <v>0</v>
      </c>
      <c r="CH636" s="114">
        <v>79</v>
      </c>
      <c r="CI636" s="113">
        <v>1</v>
      </c>
      <c r="CJ636" s="113">
        <f t="shared" si="270"/>
        <v>2</v>
      </c>
      <c r="CK636" s="113">
        <f t="shared" si="270"/>
        <v>3</v>
      </c>
      <c r="CL636" s="113">
        <f t="shared" si="270"/>
        <v>4</v>
      </c>
    </row>
    <row r="637" spans="81:90" x14ac:dyDescent="0.25">
      <c r="CC637" s="114">
        <f t="shared" si="271"/>
        <v>4.1366253329685687</v>
      </c>
      <c r="CD637" s="114">
        <f t="shared" si="272"/>
        <v>0</v>
      </c>
      <c r="CE637" s="114">
        <f t="shared" si="273"/>
        <v>0</v>
      </c>
      <c r="CF637" s="114">
        <f t="shared" si="274"/>
        <v>0</v>
      </c>
      <c r="CH637" s="114">
        <v>79</v>
      </c>
      <c r="CI637" s="113">
        <v>5</v>
      </c>
      <c r="CJ637" s="113">
        <f t="shared" si="270"/>
        <v>6</v>
      </c>
      <c r="CK637" s="113">
        <f t="shared" si="270"/>
        <v>7</v>
      </c>
      <c r="CL637" s="113">
        <f t="shared" si="270"/>
        <v>8</v>
      </c>
    </row>
    <row r="638" spans="81:90" x14ac:dyDescent="0.25">
      <c r="CC638" s="114">
        <f t="shared" si="271"/>
        <v>4.1366253329685687</v>
      </c>
      <c r="CD638" s="114">
        <f t="shared" si="272"/>
        <v>0</v>
      </c>
      <c r="CE638" s="114">
        <f t="shared" si="273"/>
        <v>0</v>
      </c>
      <c r="CF638" s="114">
        <f t="shared" si="274"/>
        <v>0</v>
      </c>
      <c r="CH638" s="114">
        <v>79</v>
      </c>
      <c r="CI638" s="113">
        <v>9</v>
      </c>
      <c r="CJ638" s="113">
        <f t="shared" si="270"/>
        <v>10</v>
      </c>
      <c r="CK638" s="113">
        <f t="shared" si="270"/>
        <v>11</v>
      </c>
      <c r="CL638" s="113">
        <f t="shared" si="270"/>
        <v>12</v>
      </c>
    </row>
    <row r="639" spans="81:90" x14ac:dyDescent="0.25">
      <c r="CC639" s="114">
        <f t="shared" si="271"/>
        <v>4.1366253329685687</v>
      </c>
      <c r="CD639" s="114">
        <f t="shared" si="272"/>
        <v>0</v>
      </c>
      <c r="CE639" s="114">
        <f t="shared" si="273"/>
        <v>0</v>
      </c>
      <c r="CF639" s="114">
        <f t="shared" si="274"/>
        <v>0</v>
      </c>
      <c r="CH639" s="114">
        <v>79</v>
      </c>
      <c r="CI639" s="113">
        <v>13</v>
      </c>
      <c r="CJ639" s="113">
        <f t="shared" si="270"/>
        <v>14</v>
      </c>
      <c r="CK639" s="113">
        <f t="shared" si="270"/>
        <v>15</v>
      </c>
      <c r="CL639" s="113">
        <f t="shared" si="270"/>
        <v>16</v>
      </c>
    </row>
    <row r="640" spans="81:90" x14ac:dyDescent="0.25">
      <c r="CC640" s="114">
        <f t="shared" si="271"/>
        <v>0</v>
      </c>
      <c r="CD640" s="114">
        <f t="shared" si="272"/>
        <v>0</v>
      </c>
      <c r="CE640" s="114">
        <f t="shared" si="273"/>
        <v>0</v>
      </c>
      <c r="CF640" s="114">
        <f t="shared" si="274"/>
        <v>0</v>
      </c>
      <c r="CH640" s="114">
        <v>79</v>
      </c>
      <c r="CI640" s="113">
        <v>17</v>
      </c>
      <c r="CJ640" s="113">
        <f t="shared" si="270"/>
        <v>18</v>
      </c>
      <c r="CK640" s="113">
        <f t="shared" si="270"/>
        <v>19</v>
      </c>
      <c r="CL640" s="113">
        <f t="shared" si="270"/>
        <v>20</v>
      </c>
    </row>
    <row r="641" spans="81:90" x14ac:dyDescent="0.25">
      <c r="CC641" s="114">
        <f t="shared" si="271"/>
        <v>0</v>
      </c>
      <c r="CD641" s="114">
        <f t="shared" si="272"/>
        <v>4.1366253329685687</v>
      </c>
      <c r="CE641" s="114">
        <f t="shared" si="273"/>
        <v>0</v>
      </c>
      <c r="CF641" s="114">
        <f t="shared" si="274"/>
        <v>0</v>
      </c>
      <c r="CH641" s="114">
        <v>79</v>
      </c>
      <c r="CI641" s="113">
        <v>21</v>
      </c>
      <c r="CJ641" s="113">
        <f t="shared" si="270"/>
        <v>22</v>
      </c>
      <c r="CK641" s="113">
        <f t="shared" si="270"/>
        <v>23</v>
      </c>
      <c r="CL641" s="113">
        <f t="shared" si="270"/>
        <v>24</v>
      </c>
    </row>
    <row r="642" spans="81:90" x14ac:dyDescent="0.25">
      <c r="CC642" s="114">
        <f t="shared" si="271"/>
        <v>0</v>
      </c>
      <c r="CD642" s="114">
        <f t="shared" si="272"/>
        <v>4.1366253329685687</v>
      </c>
      <c r="CE642" s="114">
        <f t="shared" si="273"/>
        <v>0</v>
      </c>
      <c r="CF642" s="114">
        <f t="shared" si="274"/>
        <v>0</v>
      </c>
      <c r="CH642" s="114">
        <v>79</v>
      </c>
      <c r="CI642" s="113">
        <v>25</v>
      </c>
      <c r="CJ642" s="113">
        <f t="shared" ref="CJ642:CL642" si="275">CI642+1</f>
        <v>26</v>
      </c>
      <c r="CK642" s="113">
        <f t="shared" si="275"/>
        <v>27</v>
      </c>
      <c r="CL642" s="113">
        <f t="shared" si="275"/>
        <v>28</v>
      </c>
    </row>
    <row r="643" spans="81:90" x14ac:dyDescent="0.25">
      <c r="CC643" s="114">
        <f t="shared" si="271"/>
        <v>0</v>
      </c>
      <c r="CD643" s="114">
        <f t="shared" si="272"/>
        <v>4.1366253329685687</v>
      </c>
      <c r="CE643" s="114">
        <f t="shared" si="273"/>
        <v>0</v>
      </c>
      <c r="CF643" s="114">
        <f t="shared" si="274"/>
        <v>0</v>
      </c>
      <c r="CH643" s="114">
        <v>79</v>
      </c>
      <c r="CI643" s="113">
        <v>29</v>
      </c>
      <c r="CJ643" s="113">
        <v>30</v>
      </c>
      <c r="CK643" s="113">
        <v>31</v>
      </c>
      <c r="CL643" s="113">
        <v>32</v>
      </c>
    </row>
    <row r="644" spans="81:90" x14ac:dyDescent="0.25">
      <c r="CC644" s="114">
        <f t="shared" si="271"/>
        <v>4.1366253329685687</v>
      </c>
      <c r="CD644" s="114">
        <f t="shared" si="272"/>
        <v>0</v>
      </c>
      <c r="CE644" s="114">
        <f t="shared" si="273"/>
        <v>0</v>
      </c>
      <c r="CF644" s="114">
        <f t="shared" si="274"/>
        <v>0</v>
      </c>
      <c r="CH644" s="114">
        <f>CH564+10</f>
        <v>80</v>
      </c>
      <c r="CI644" s="88">
        <f>CI636</f>
        <v>1</v>
      </c>
      <c r="CJ644" s="88">
        <f>CJ636</f>
        <v>2</v>
      </c>
      <c r="CK644" s="88">
        <f>CK636</f>
        <v>3</v>
      </c>
      <c r="CL644" s="88">
        <f>CL636</f>
        <v>4</v>
      </c>
    </row>
    <row r="645" spans="81:90" x14ac:dyDescent="0.25">
      <c r="CC645" s="114">
        <f t="shared" si="271"/>
        <v>4.1366253329685687</v>
      </c>
      <c r="CD645" s="114">
        <f t="shared" si="272"/>
        <v>0</v>
      </c>
      <c r="CE645" s="114">
        <f t="shared" si="273"/>
        <v>0</v>
      </c>
      <c r="CF645" s="114">
        <f t="shared" si="274"/>
        <v>0</v>
      </c>
      <c r="CH645" s="114">
        <f t="shared" ref="CH645:CH708" si="276">CH565+10</f>
        <v>80</v>
      </c>
      <c r="CI645" s="88">
        <f t="shared" ref="CI645:CL660" si="277">CI637</f>
        <v>5</v>
      </c>
      <c r="CJ645" s="88">
        <f t="shared" si="277"/>
        <v>6</v>
      </c>
      <c r="CK645" s="88">
        <f t="shared" si="277"/>
        <v>7</v>
      </c>
      <c r="CL645" s="88">
        <f t="shared" si="277"/>
        <v>8</v>
      </c>
    </row>
    <row r="646" spans="81:90" x14ac:dyDescent="0.25">
      <c r="CC646" s="114">
        <f t="shared" si="271"/>
        <v>4.1366253329685687</v>
      </c>
      <c r="CD646" s="114">
        <f t="shared" si="272"/>
        <v>0</v>
      </c>
      <c r="CE646" s="114">
        <f t="shared" si="273"/>
        <v>0</v>
      </c>
      <c r="CF646" s="114">
        <f t="shared" si="274"/>
        <v>0</v>
      </c>
      <c r="CH646" s="114">
        <f t="shared" si="276"/>
        <v>80</v>
      </c>
      <c r="CI646" s="88">
        <f t="shared" si="277"/>
        <v>9</v>
      </c>
      <c r="CJ646" s="88">
        <f t="shared" si="277"/>
        <v>10</v>
      </c>
      <c r="CK646" s="88">
        <f t="shared" si="277"/>
        <v>11</v>
      </c>
      <c r="CL646" s="88">
        <f t="shared" si="277"/>
        <v>12</v>
      </c>
    </row>
    <row r="647" spans="81:90" x14ac:dyDescent="0.25">
      <c r="CC647" s="114">
        <f t="shared" si="271"/>
        <v>4.1366253329685687</v>
      </c>
      <c r="CD647" s="114">
        <f t="shared" si="272"/>
        <v>0</v>
      </c>
      <c r="CE647" s="114">
        <f t="shared" si="273"/>
        <v>0</v>
      </c>
      <c r="CF647" s="114">
        <f t="shared" si="274"/>
        <v>0</v>
      </c>
      <c r="CH647" s="114">
        <f t="shared" si="276"/>
        <v>80</v>
      </c>
      <c r="CI647" s="88">
        <f t="shared" si="277"/>
        <v>13</v>
      </c>
      <c r="CJ647" s="88">
        <f t="shared" si="277"/>
        <v>14</v>
      </c>
      <c r="CK647" s="88">
        <f t="shared" si="277"/>
        <v>15</v>
      </c>
      <c r="CL647" s="88">
        <f t="shared" si="277"/>
        <v>16</v>
      </c>
    </row>
    <row r="648" spans="81:90" x14ac:dyDescent="0.25">
      <c r="CC648" s="114">
        <f t="shared" si="271"/>
        <v>0</v>
      </c>
      <c r="CD648" s="114">
        <f t="shared" si="272"/>
        <v>0</v>
      </c>
      <c r="CE648" s="114">
        <f t="shared" si="273"/>
        <v>0</v>
      </c>
      <c r="CF648" s="114">
        <f t="shared" si="274"/>
        <v>0</v>
      </c>
      <c r="CH648" s="114">
        <f t="shared" si="276"/>
        <v>80</v>
      </c>
      <c r="CI648" s="88">
        <f t="shared" si="277"/>
        <v>17</v>
      </c>
      <c r="CJ648" s="88">
        <f t="shared" si="277"/>
        <v>18</v>
      </c>
      <c r="CK648" s="88">
        <f t="shared" si="277"/>
        <v>19</v>
      </c>
      <c r="CL648" s="88">
        <f t="shared" si="277"/>
        <v>20</v>
      </c>
    </row>
    <row r="649" spans="81:90" x14ac:dyDescent="0.25">
      <c r="CC649" s="114">
        <f t="shared" si="271"/>
        <v>0</v>
      </c>
      <c r="CD649" s="114">
        <f t="shared" si="272"/>
        <v>4.1366253329685687</v>
      </c>
      <c r="CE649" s="114">
        <f t="shared" si="273"/>
        <v>0</v>
      </c>
      <c r="CF649" s="114">
        <f t="shared" si="274"/>
        <v>0</v>
      </c>
      <c r="CH649" s="114">
        <f t="shared" si="276"/>
        <v>80</v>
      </c>
      <c r="CI649" s="88">
        <f t="shared" si="277"/>
        <v>21</v>
      </c>
      <c r="CJ649" s="88">
        <f t="shared" si="277"/>
        <v>22</v>
      </c>
      <c r="CK649" s="88">
        <f t="shared" si="277"/>
        <v>23</v>
      </c>
      <c r="CL649" s="88">
        <f t="shared" si="277"/>
        <v>24</v>
      </c>
    </row>
    <row r="650" spans="81:90" x14ac:dyDescent="0.25">
      <c r="CC650" s="114">
        <f t="shared" si="271"/>
        <v>0</v>
      </c>
      <c r="CD650" s="114">
        <f t="shared" si="272"/>
        <v>4.1366253329685687</v>
      </c>
      <c r="CE650" s="114">
        <f t="shared" si="273"/>
        <v>0</v>
      </c>
      <c r="CF650" s="114">
        <f t="shared" si="274"/>
        <v>0</v>
      </c>
      <c r="CH650" s="114">
        <f t="shared" si="276"/>
        <v>80</v>
      </c>
      <c r="CI650" s="88">
        <f t="shared" si="277"/>
        <v>25</v>
      </c>
      <c r="CJ650" s="88">
        <f t="shared" si="277"/>
        <v>26</v>
      </c>
      <c r="CK650" s="88">
        <f t="shared" si="277"/>
        <v>27</v>
      </c>
      <c r="CL650" s="88">
        <f t="shared" si="277"/>
        <v>28</v>
      </c>
    </row>
    <row r="651" spans="81:90" x14ac:dyDescent="0.25">
      <c r="CC651" s="114">
        <f t="shared" si="271"/>
        <v>0</v>
      </c>
      <c r="CD651" s="114">
        <f t="shared" si="272"/>
        <v>4.1366253329685687</v>
      </c>
      <c r="CE651" s="114">
        <f t="shared" si="273"/>
        <v>0</v>
      </c>
      <c r="CF651" s="114">
        <f t="shared" si="274"/>
        <v>0</v>
      </c>
      <c r="CH651" s="114">
        <f t="shared" si="276"/>
        <v>80</v>
      </c>
      <c r="CI651" s="88">
        <f t="shared" si="277"/>
        <v>29</v>
      </c>
      <c r="CJ651" s="88">
        <f t="shared" si="277"/>
        <v>30</v>
      </c>
      <c r="CK651" s="88">
        <f t="shared" si="277"/>
        <v>31</v>
      </c>
      <c r="CL651" s="88">
        <f t="shared" si="277"/>
        <v>32</v>
      </c>
    </row>
    <row r="652" spans="81:90" x14ac:dyDescent="0.25">
      <c r="CC652" s="114">
        <f t="shared" si="271"/>
        <v>4.1366253329685687</v>
      </c>
      <c r="CD652" s="114">
        <f t="shared" si="272"/>
        <v>0</v>
      </c>
      <c r="CE652" s="114">
        <f t="shared" si="273"/>
        <v>0</v>
      </c>
      <c r="CF652" s="114">
        <f t="shared" si="274"/>
        <v>0</v>
      </c>
      <c r="CH652" s="114">
        <f t="shared" si="276"/>
        <v>81</v>
      </c>
      <c r="CI652" s="88">
        <f t="shared" si="277"/>
        <v>1</v>
      </c>
      <c r="CJ652" s="88">
        <f t="shared" si="277"/>
        <v>2</v>
      </c>
      <c r="CK652" s="88">
        <f t="shared" si="277"/>
        <v>3</v>
      </c>
      <c r="CL652" s="88">
        <f t="shared" si="277"/>
        <v>4</v>
      </c>
    </row>
    <row r="653" spans="81:90" x14ac:dyDescent="0.25">
      <c r="CC653" s="114">
        <f t="shared" ref="CC653:CC716" si="278">INDEX($AT$11:$BZ$120,$CH653,CL653)</f>
        <v>4.1366253329685687</v>
      </c>
      <c r="CD653" s="114">
        <f t="shared" si="272"/>
        <v>0</v>
      </c>
      <c r="CE653" s="114">
        <f t="shared" si="273"/>
        <v>0</v>
      </c>
      <c r="CF653" s="114">
        <f t="shared" si="274"/>
        <v>0</v>
      </c>
      <c r="CH653" s="114">
        <f t="shared" si="276"/>
        <v>81</v>
      </c>
      <c r="CI653" s="88">
        <f t="shared" si="277"/>
        <v>5</v>
      </c>
      <c r="CJ653" s="88">
        <f t="shared" si="277"/>
        <v>6</v>
      </c>
      <c r="CK653" s="88">
        <f t="shared" si="277"/>
        <v>7</v>
      </c>
      <c r="CL653" s="88">
        <f t="shared" si="277"/>
        <v>8</v>
      </c>
    </row>
    <row r="654" spans="81:90" x14ac:dyDescent="0.25">
      <c r="CC654" s="114">
        <f t="shared" si="278"/>
        <v>4.1366253329685687</v>
      </c>
      <c r="CD654" s="114">
        <f t="shared" si="272"/>
        <v>0</v>
      </c>
      <c r="CE654" s="114">
        <f t="shared" si="273"/>
        <v>0</v>
      </c>
      <c r="CF654" s="114">
        <f t="shared" si="274"/>
        <v>0</v>
      </c>
      <c r="CH654" s="114">
        <f t="shared" si="276"/>
        <v>81</v>
      </c>
      <c r="CI654" s="88">
        <f t="shared" si="277"/>
        <v>9</v>
      </c>
      <c r="CJ654" s="88">
        <f t="shared" si="277"/>
        <v>10</v>
      </c>
      <c r="CK654" s="88">
        <f t="shared" si="277"/>
        <v>11</v>
      </c>
      <c r="CL654" s="88">
        <f t="shared" si="277"/>
        <v>12</v>
      </c>
    </row>
    <row r="655" spans="81:90" x14ac:dyDescent="0.25">
      <c r="CC655" s="114">
        <f t="shared" si="278"/>
        <v>4.1366253329685687</v>
      </c>
      <c r="CD655" s="114">
        <f t="shared" si="272"/>
        <v>0</v>
      </c>
      <c r="CE655" s="114">
        <f t="shared" si="273"/>
        <v>0</v>
      </c>
      <c r="CF655" s="114">
        <f t="shared" si="274"/>
        <v>0</v>
      </c>
      <c r="CH655" s="114">
        <f t="shared" si="276"/>
        <v>81</v>
      </c>
      <c r="CI655" s="88">
        <f t="shared" si="277"/>
        <v>13</v>
      </c>
      <c r="CJ655" s="88">
        <f t="shared" si="277"/>
        <v>14</v>
      </c>
      <c r="CK655" s="88">
        <f t="shared" si="277"/>
        <v>15</v>
      </c>
      <c r="CL655" s="88">
        <f t="shared" si="277"/>
        <v>16</v>
      </c>
    </row>
    <row r="656" spans="81:90" x14ac:dyDescent="0.25">
      <c r="CC656" s="114">
        <f t="shared" si="278"/>
        <v>0</v>
      </c>
      <c r="CD656" s="114">
        <f t="shared" si="272"/>
        <v>0</v>
      </c>
      <c r="CE656" s="114">
        <f t="shared" si="273"/>
        <v>0</v>
      </c>
      <c r="CF656" s="114">
        <f t="shared" si="274"/>
        <v>0</v>
      </c>
      <c r="CH656" s="114">
        <f t="shared" si="276"/>
        <v>81</v>
      </c>
      <c r="CI656" s="88">
        <f t="shared" si="277"/>
        <v>17</v>
      </c>
      <c r="CJ656" s="88">
        <f t="shared" si="277"/>
        <v>18</v>
      </c>
      <c r="CK656" s="88">
        <f t="shared" si="277"/>
        <v>19</v>
      </c>
      <c r="CL656" s="88">
        <f t="shared" si="277"/>
        <v>20</v>
      </c>
    </row>
    <row r="657" spans="81:90" x14ac:dyDescent="0.25">
      <c r="CC657" s="114">
        <f t="shared" si="278"/>
        <v>0</v>
      </c>
      <c r="CD657" s="114">
        <f t="shared" si="272"/>
        <v>4.1366253329685687</v>
      </c>
      <c r="CE657" s="114">
        <f t="shared" si="273"/>
        <v>0</v>
      </c>
      <c r="CF657" s="114">
        <f t="shared" si="274"/>
        <v>0</v>
      </c>
      <c r="CH657" s="114">
        <f t="shared" si="276"/>
        <v>81</v>
      </c>
      <c r="CI657" s="88">
        <f t="shared" si="277"/>
        <v>21</v>
      </c>
      <c r="CJ657" s="88">
        <f t="shared" si="277"/>
        <v>22</v>
      </c>
      <c r="CK657" s="88">
        <f t="shared" si="277"/>
        <v>23</v>
      </c>
      <c r="CL657" s="88">
        <f t="shared" si="277"/>
        <v>24</v>
      </c>
    </row>
    <row r="658" spans="81:90" x14ac:dyDescent="0.25">
      <c r="CC658" s="114">
        <f t="shared" si="278"/>
        <v>0</v>
      </c>
      <c r="CD658" s="114">
        <f t="shared" si="272"/>
        <v>4.1366253329685687</v>
      </c>
      <c r="CE658" s="114">
        <f t="shared" si="273"/>
        <v>0</v>
      </c>
      <c r="CF658" s="114">
        <f t="shared" si="274"/>
        <v>0</v>
      </c>
      <c r="CH658" s="114">
        <f t="shared" si="276"/>
        <v>81</v>
      </c>
      <c r="CI658" s="88">
        <f t="shared" si="277"/>
        <v>25</v>
      </c>
      <c r="CJ658" s="88">
        <f t="shared" si="277"/>
        <v>26</v>
      </c>
      <c r="CK658" s="88">
        <f t="shared" si="277"/>
        <v>27</v>
      </c>
      <c r="CL658" s="88">
        <f t="shared" si="277"/>
        <v>28</v>
      </c>
    </row>
    <row r="659" spans="81:90" x14ac:dyDescent="0.25">
      <c r="CC659" s="114">
        <f t="shared" si="278"/>
        <v>0</v>
      </c>
      <c r="CD659" s="114">
        <f t="shared" si="272"/>
        <v>4.1366253329685687</v>
      </c>
      <c r="CE659" s="114">
        <f t="shared" si="273"/>
        <v>0</v>
      </c>
      <c r="CF659" s="114">
        <f t="shared" si="274"/>
        <v>0</v>
      </c>
      <c r="CH659" s="114">
        <f t="shared" si="276"/>
        <v>81</v>
      </c>
      <c r="CI659" s="88">
        <f t="shared" si="277"/>
        <v>29</v>
      </c>
      <c r="CJ659" s="88">
        <f t="shared" si="277"/>
        <v>30</v>
      </c>
      <c r="CK659" s="88">
        <f t="shared" si="277"/>
        <v>31</v>
      </c>
      <c r="CL659" s="88">
        <f t="shared" si="277"/>
        <v>32</v>
      </c>
    </row>
    <row r="660" spans="81:90" x14ac:dyDescent="0.25">
      <c r="CC660" s="114">
        <f t="shared" si="278"/>
        <v>4.1366253329685687</v>
      </c>
      <c r="CD660" s="114">
        <f t="shared" si="272"/>
        <v>0</v>
      </c>
      <c r="CE660" s="114">
        <f t="shared" si="273"/>
        <v>0</v>
      </c>
      <c r="CF660" s="114">
        <f t="shared" si="274"/>
        <v>0</v>
      </c>
      <c r="CH660" s="114">
        <f t="shared" si="276"/>
        <v>82</v>
      </c>
      <c r="CI660" s="88">
        <f t="shared" si="277"/>
        <v>1</v>
      </c>
      <c r="CJ660" s="88">
        <f t="shared" si="277"/>
        <v>2</v>
      </c>
      <c r="CK660" s="88">
        <f t="shared" si="277"/>
        <v>3</v>
      </c>
      <c r="CL660" s="88">
        <f t="shared" si="277"/>
        <v>4</v>
      </c>
    </row>
    <row r="661" spans="81:90" x14ac:dyDescent="0.25">
      <c r="CC661" s="114">
        <f t="shared" si="278"/>
        <v>4.1366253329685687</v>
      </c>
      <c r="CD661" s="114">
        <f t="shared" si="272"/>
        <v>0</v>
      </c>
      <c r="CE661" s="114">
        <f t="shared" si="273"/>
        <v>0</v>
      </c>
      <c r="CF661" s="114">
        <f t="shared" si="274"/>
        <v>0</v>
      </c>
      <c r="CH661" s="114">
        <f t="shared" si="276"/>
        <v>82</v>
      </c>
      <c r="CI661" s="88">
        <f t="shared" ref="CI661:CL676" si="279">CI653</f>
        <v>5</v>
      </c>
      <c r="CJ661" s="88">
        <f t="shared" si="279"/>
        <v>6</v>
      </c>
      <c r="CK661" s="88">
        <f t="shared" si="279"/>
        <v>7</v>
      </c>
      <c r="CL661" s="88">
        <f t="shared" si="279"/>
        <v>8</v>
      </c>
    </row>
    <row r="662" spans="81:90" x14ac:dyDescent="0.25">
      <c r="CC662" s="114">
        <f t="shared" si="278"/>
        <v>4.1366253329685687</v>
      </c>
      <c r="CD662" s="114">
        <f t="shared" si="272"/>
        <v>0</v>
      </c>
      <c r="CE662" s="114">
        <f t="shared" si="273"/>
        <v>0</v>
      </c>
      <c r="CF662" s="114">
        <f t="shared" si="274"/>
        <v>0</v>
      </c>
      <c r="CH662" s="114">
        <f t="shared" si="276"/>
        <v>82</v>
      </c>
      <c r="CI662" s="88">
        <f t="shared" si="279"/>
        <v>9</v>
      </c>
      <c r="CJ662" s="88">
        <f t="shared" si="279"/>
        <v>10</v>
      </c>
      <c r="CK662" s="88">
        <f t="shared" si="279"/>
        <v>11</v>
      </c>
      <c r="CL662" s="88">
        <f t="shared" si="279"/>
        <v>12</v>
      </c>
    </row>
    <row r="663" spans="81:90" x14ac:dyDescent="0.25">
      <c r="CC663" s="114">
        <f t="shared" si="278"/>
        <v>4.1366253329685687</v>
      </c>
      <c r="CD663" s="114">
        <f t="shared" si="272"/>
        <v>0</v>
      </c>
      <c r="CE663" s="114">
        <f t="shared" si="273"/>
        <v>0</v>
      </c>
      <c r="CF663" s="114">
        <f t="shared" si="274"/>
        <v>0</v>
      </c>
      <c r="CH663" s="114">
        <f t="shared" si="276"/>
        <v>82</v>
      </c>
      <c r="CI663" s="88">
        <f t="shared" si="279"/>
        <v>13</v>
      </c>
      <c r="CJ663" s="88">
        <f t="shared" si="279"/>
        <v>14</v>
      </c>
      <c r="CK663" s="88">
        <f t="shared" si="279"/>
        <v>15</v>
      </c>
      <c r="CL663" s="88">
        <f t="shared" si="279"/>
        <v>16</v>
      </c>
    </row>
    <row r="664" spans="81:90" x14ac:dyDescent="0.25">
      <c r="CC664" s="114">
        <f t="shared" si="278"/>
        <v>0</v>
      </c>
      <c r="CD664" s="114">
        <f t="shared" si="272"/>
        <v>0</v>
      </c>
      <c r="CE664" s="114">
        <f t="shared" si="273"/>
        <v>0</v>
      </c>
      <c r="CF664" s="114">
        <f t="shared" si="274"/>
        <v>0</v>
      </c>
      <c r="CH664" s="114">
        <f t="shared" si="276"/>
        <v>82</v>
      </c>
      <c r="CI664" s="88">
        <f t="shared" si="279"/>
        <v>17</v>
      </c>
      <c r="CJ664" s="88">
        <f t="shared" si="279"/>
        <v>18</v>
      </c>
      <c r="CK664" s="88">
        <f t="shared" si="279"/>
        <v>19</v>
      </c>
      <c r="CL664" s="88">
        <f t="shared" si="279"/>
        <v>20</v>
      </c>
    </row>
    <row r="665" spans="81:90" x14ac:dyDescent="0.25">
      <c r="CC665" s="114">
        <f t="shared" si="278"/>
        <v>0</v>
      </c>
      <c r="CD665" s="114">
        <f t="shared" si="272"/>
        <v>4.1366253329685687</v>
      </c>
      <c r="CE665" s="114">
        <f t="shared" si="273"/>
        <v>0</v>
      </c>
      <c r="CF665" s="114">
        <f t="shared" si="274"/>
        <v>0</v>
      </c>
      <c r="CH665" s="114">
        <f t="shared" si="276"/>
        <v>82</v>
      </c>
      <c r="CI665" s="88">
        <f t="shared" si="279"/>
        <v>21</v>
      </c>
      <c r="CJ665" s="88">
        <f t="shared" si="279"/>
        <v>22</v>
      </c>
      <c r="CK665" s="88">
        <f t="shared" si="279"/>
        <v>23</v>
      </c>
      <c r="CL665" s="88">
        <f t="shared" si="279"/>
        <v>24</v>
      </c>
    </row>
    <row r="666" spans="81:90" x14ac:dyDescent="0.25">
      <c r="CC666" s="114">
        <f t="shared" si="278"/>
        <v>0</v>
      </c>
      <c r="CD666" s="114">
        <f t="shared" si="272"/>
        <v>4.1366253329685687</v>
      </c>
      <c r="CE666" s="114">
        <f t="shared" si="273"/>
        <v>0</v>
      </c>
      <c r="CF666" s="114">
        <f t="shared" si="274"/>
        <v>0</v>
      </c>
      <c r="CH666" s="114">
        <f t="shared" si="276"/>
        <v>82</v>
      </c>
      <c r="CI666" s="88">
        <f t="shared" si="279"/>
        <v>25</v>
      </c>
      <c r="CJ666" s="88">
        <f t="shared" si="279"/>
        <v>26</v>
      </c>
      <c r="CK666" s="88">
        <f t="shared" si="279"/>
        <v>27</v>
      </c>
      <c r="CL666" s="88">
        <f t="shared" si="279"/>
        <v>28</v>
      </c>
    </row>
    <row r="667" spans="81:90" x14ac:dyDescent="0.25">
      <c r="CC667" s="114">
        <f t="shared" si="278"/>
        <v>0</v>
      </c>
      <c r="CD667" s="114">
        <f t="shared" si="272"/>
        <v>4.1366253329685687</v>
      </c>
      <c r="CE667" s="114">
        <f t="shared" si="273"/>
        <v>0</v>
      </c>
      <c r="CF667" s="114">
        <f t="shared" si="274"/>
        <v>0</v>
      </c>
      <c r="CH667" s="114">
        <f t="shared" si="276"/>
        <v>82</v>
      </c>
      <c r="CI667" s="88">
        <f t="shared" si="279"/>
        <v>29</v>
      </c>
      <c r="CJ667" s="88">
        <f t="shared" si="279"/>
        <v>30</v>
      </c>
      <c r="CK667" s="88">
        <f t="shared" si="279"/>
        <v>31</v>
      </c>
      <c r="CL667" s="88">
        <f t="shared" si="279"/>
        <v>32</v>
      </c>
    </row>
    <row r="668" spans="81:90" x14ac:dyDescent="0.25">
      <c r="CC668" s="114">
        <f t="shared" si="278"/>
        <v>4.1366253329685687</v>
      </c>
      <c r="CD668" s="114">
        <f t="shared" si="272"/>
        <v>0</v>
      </c>
      <c r="CE668" s="114">
        <f t="shared" si="273"/>
        <v>0</v>
      </c>
      <c r="CF668" s="114">
        <f t="shared" si="274"/>
        <v>0</v>
      </c>
      <c r="CH668" s="114">
        <f t="shared" si="276"/>
        <v>83</v>
      </c>
      <c r="CI668" s="88">
        <f t="shared" si="279"/>
        <v>1</v>
      </c>
      <c r="CJ668" s="88">
        <f t="shared" si="279"/>
        <v>2</v>
      </c>
      <c r="CK668" s="88">
        <f t="shared" si="279"/>
        <v>3</v>
      </c>
      <c r="CL668" s="88">
        <f t="shared" si="279"/>
        <v>4</v>
      </c>
    </row>
    <row r="669" spans="81:90" x14ac:dyDescent="0.25">
      <c r="CC669" s="114">
        <f t="shared" si="278"/>
        <v>4.1366253329685687</v>
      </c>
      <c r="CD669" s="114">
        <f t="shared" si="272"/>
        <v>0</v>
      </c>
      <c r="CE669" s="114">
        <f t="shared" si="273"/>
        <v>0</v>
      </c>
      <c r="CF669" s="114">
        <f t="shared" si="274"/>
        <v>0</v>
      </c>
      <c r="CH669" s="114">
        <f>CH589+10</f>
        <v>83</v>
      </c>
      <c r="CI669" s="88">
        <f t="shared" si="279"/>
        <v>5</v>
      </c>
      <c r="CJ669" s="88">
        <f t="shared" si="279"/>
        <v>6</v>
      </c>
      <c r="CK669" s="88">
        <f t="shared" si="279"/>
        <v>7</v>
      </c>
      <c r="CL669" s="88">
        <f t="shared" si="279"/>
        <v>8</v>
      </c>
    </row>
    <row r="670" spans="81:90" x14ac:dyDescent="0.25">
      <c r="CC670" s="114">
        <f t="shared" si="278"/>
        <v>4.1366253329685687</v>
      </c>
      <c r="CD670" s="114">
        <f t="shared" si="272"/>
        <v>0</v>
      </c>
      <c r="CE670" s="114">
        <f t="shared" si="273"/>
        <v>0</v>
      </c>
      <c r="CF670" s="114">
        <f t="shared" si="274"/>
        <v>0</v>
      </c>
      <c r="CH670" s="114">
        <f t="shared" si="276"/>
        <v>83</v>
      </c>
      <c r="CI670" s="88">
        <f t="shared" si="279"/>
        <v>9</v>
      </c>
      <c r="CJ670" s="88">
        <f t="shared" si="279"/>
        <v>10</v>
      </c>
      <c r="CK670" s="88">
        <f t="shared" si="279"/>
        <v>11</v>
      </c>
      <c r="CL670" s="88">
        <f t="shared" si="279"/>
        <v>12</v>
      </c>
    </row>
    <row r="671" spans="81:90" x14ac:dyDescent="0.25">
      <c r="CC671" s="114">
        <f t="shared" si="278"/>
        <v>4.1366253329685687</v>
      </c>
      <c r="CD671" s="114">
        <f t="shared" si="272"/>
        <v>0</v>
      </c>
      <c r="CE671" s="114">
        <f t="shared" si="273"/>
        <v>0</v>
      </c>
      <c r="CF671" s="114">
        <f t="shared" si="274"/>
        <v>0</v>
      </c>
      <c r="CH671" s="114">
        <f t="shared" si="276"/>
        <v>83</v>
      </c>
      <c r="CI671" s="88">
        <f t="shared" si="279"/>
        <v>13</v>
      </c>
      <c r="CJ671" s="88">
        <f t="shared" si="279"/>
        <v>14</v>
      </c>
      <c r="CK671" s="88">
        <f t="shared" si="279"/>
        <v>15</v>
      </c>
      <c r="CL671" s="88">
        <f t="shared" si="279"/>
        <v>16</v>
      </c>
    </row>
    <row r="672" spans="81:90" x14ac:dyDescent="0.25">
      <c r="CC672" s="114">
        <f t="shared" si="278"/>
        <v>0</v>
      </c>
      <c r="CD672" s="114">
        <f t="shared" si="272"/>
        <v>0</v>
      </c>
      <c r="CE672" s="114">
        <f t="shared" si="273"/>
        <v>0</v>
      </c>
      <c r="CF672" s="114">
        <f t="shared" si="274"/>
        <v>0</v>
      </c>
      <c r="CH672" s="114">
        <f t="shared" si="276"/>
        <v>83</v>
      </c>
      <c r="CI672" s="88">
        <f t="shared" si="279"/>
        <v>17</v>
      </c>
      <c r="CJ672" s="88">
        <f t="shared" si="279"/>
        <v>18</v>
      </c>
      <c r="CK672" s="88">
        <f t="shared" si="279"/>
        <v>19</v>
      </c>
      <c r="CL672" s="88">
        <f t="shared" si="279"/>
        <v>20</v>
      </c>
    </row>
    <row r="673" spans="81:90" x14ac:dyDescent="0.25">
      <c r="CC673" s="114">
        <f t="shared" si="278"/>
        <v>0</v>
      </c>
      <c r="CD673" s="114">
        <f t="shared" si="272"/>
        <v>4.1366253329685687</v>
      </c>
      <c r="CE673" s="114">
        <f t="shared" si="273"/>
        <v>0</v>
      </c>
      <c r="CF673" s="114">
        <f t="shared" si="274"/>
        <v>0</v>
      </c>
      <c r="CH673" s="114">
        <f t="shared" si="276"/>
        <v>83</v>
      </c>
      <c r="CI673" s="88">
        <f t="shared" si="279"/>
        <v>21</v>
      </c>
      <c r="CJ673" s="88">
        <f t="shared" si="279"/>
        <v>22</v>
      </c>
      <c r="CK673" s="88">
        <f t="shared" si="279"/>
        <v>23</v>
      </c>
      <c r="CL673" s="88">
        <f t="shared" si="279"/>
        <v>24</v>
      </c>
    </row>
    <row r="674" spans="81:90" x14ac:dyDescent="0.25">
      <c r="CC674" s="114">
        <f t="shared" si="278"/>
        <v>0</v>
      </c>
      <c r="CD674" s="114">
        <f t="shared" si="272"/>
        <v>4.1366253329685687</v>
      </c>
      <c r="CE674" s="114">
        <f t="shared" si="273"/>
        <v>0</v>
      </c>
      <c r="CF674" s="114">
        <f t="shared" si="274"/>
        <v>0</v>
      </c>
      <c r="CH674" s="114">
        <f t="shared" si="276"/>
        <v>83</v>
      </c>
      <c r="CI674" s="88">
        <f t="shared" si="279"/>
        <v>25</v>
      </c>
      <c r="CJ674" s="88">
        <f t="shared" si="279"/>
        <v>26</v>
      </c>
      <c r="CK674" s="88">
        <f t="shared" si="279"/>
        <v>27</v>
      </c>
      <c r="CL674" s="88">
        <f t="shared" si="279"/>
        <v>28</v>
      </c>
    </row>
    <row r="675" spans="81:90" x14ac:dyDescent="0.25">
      <c r="CC675" s="114">
        <f t="shared" si="278"/>
        <v>0</v>
      </c>
      <c r="CD675" s="114">
        <f t="shared" si="272"/>
        <v>4.1366253329685687</v>
      </c>
      <c r="CE675" s="114">
        <f t="shared" si="273"/>
        <v>0</v>
      </c>
      <c r="CF675" s="114">
        <f t="shared" si="274"/>
        <v>0</v>
      </c>
      <c r="CH675" s="114">
        <f t="shared" si="276"/>
        <v>83</v>
      </c>
      <c r="CI675" s="88">
        <f t="shared" si="279"/>
        <v>29</v>
      </c>
      <c r="CJ675" s="88">
        <f t="shared" si="279"/>
        <v>30</v>
      </c>
      <c r="CK675" s="88">
        <f t="shared" si="279"/>
        <v>31</v>
      </c>
      <c r="CL675" s="88">
        <f t="shared" si="279"/>
        <v>32</v>
      </c>
    </row>
    <row r="676" spans="81:90" x14ac:dyDescent="0.25">
      <c r="CC676" s="114">
        <f t="shared" si="278"/>
        <v>4.1366253329685687</v>
      </c>
      <c r="CD676" s="114">
        <f t="shared" si="272"/>
        <v>0</v>
      </c>
      <c r="CE676" s="114">
        <f t="shared" si="273"/>
        <v>0</v>
      </c>
      <c r="CF676" s="114">
        <f t="shared" si="274"/>
        <v>0</v>
      </c>
      <c r="CH676" s="114">
        <f t="shared" si="276"/>
        <v>84</v>
      </c>
      <c r="CI676" s="88">
        <f t="shared" si="279"/>
        <v>1</v>
      </c>
      <c r="CJ676" s="88">
        <f t="shared" si="279"/>
        <v>2</v>
      </c>
      <c r="CK676" s="88">
        <f t="shared" si="279"/>
        <v>3</v>
      </c>
      <c r="CL676" s="88">
        <f t="shared" si="279"/>
        <v>4</v>
      </c>
    </row>
    <row r="677" spans="81:90" x14ac:dyDescent="0.25">
      <c r="CC677" s="114">
        <f t="shared" si="278"/>
        <v>4.1366253329685687</v>
      </c>
      <c r="CD677" s="114">
        <f t="shared" si="272"/>
        <v>0</v>
      </c>
      <c r="CE677" s="114">
        <f t="shared" si="273"/>
        <v>0</v>
      </c>
      <c r="CF677" s="114">
        <f t="shared" si="274"/>
        <v>0</v>
      </c>
      <c r="CH677" s="114">
        <f t="shared" si="276"/>
        <v>84</v>
      </c>
      <c r="CI677" s="88">
        <f t="shared" ref="CI677:CL692" si="280">CI669</f>
        <v>5</v>
      </c>
      <c r="CJ677" s="88">
        <f t="shared" si="280"/>
        <v>6</v>
      </c>
      <c r="CK677" s="88">
        <f t="shared" si="280"/>
        <v>7</v>
      </c>
      <c r="CL677" s="88">
        <f t="shared" si="280"/>
        <v>8</v>
      </c>
    </row>
    <row r="678" spans="81:90" x14ac:dyDescent="0.25">
      <c r="CC678" s="114">
        <f t="shared" si="278"/>
        <v>4.1366253329685687</v>
      </c>
      <c r="CD678" s="114">
        <f t="shared" si="272"/>
        <v>0</v>
      </c>
      <c r="CE678" s="114">
        <f t="shared" si="273"/>
        <v>0</v>
      </c>
      <c r="CF678" s="114">
        <f t="shared" si="274"/>
        <v>0</v>
      </c>
      <c r="CH678" s="114">
        <f t="shared" si="276"/>
        <v>84</v>
      </c>
      <c r="CI678" s="88">
        <f t="shared" si="280"/>
        <v>9</v>
      </c>
      <c r="CJ678" s="88">
        <f t="shared" si="280"/>
        <v>10</v>
      </c>
      <c r="CK678" s="88">
        <f t="shared" si="280"/>
        <v>11</v>
      </c>
      <c r="CL678" s="88">
        <f t="shared" si="280"/>
        <v>12</v>
      </c>
    </row>
    <row r="679" spans="81:90" x14ac:dyDescent="0.25">
      <c r="CC679" s="114">
        <f t="shared" si="278"/>
        <v>4.1366253329685687</v>
      </c>
      <c r="CD679" s="114">
        <f t="shared" si="272"/>
        <v>0</v>
      </c>
      <c r="CE679" s="114">
        <f t="shared" si="273"/>
        <v>0</v>
      </c>
      <c r="CF679" s="114">
        <f t="shared" si="274"/>
        <v>0</v>
      </c>
      <c r="CH679" s="114">
        <f t="shared" si="276"/>
        <v>84</v>
      </c>
      <c r="CI679" s="88">
        <f t="shared" si="280"/>
        <v>13</v>
      </c>
      <c r="CJ679" s="88">
        <f t="shared" si="280"/>
        <v>14</v>
      </c>
      <c r="CK679" s="88">
        <f t="shared" si="280"/>
        <v>15</v>
      </c>
      <c r="CL679" s="88">
        <f t="shared" si="280"/>
        <v>16</v>
      </c>
    </row>
    <row r="680" spans="81:90" x14ac:dyDescent="0.25">
      <c r="CC680" s="114">
        <f t="shared" si="278"/>
        <v>0</v>
      </c>
      <c r="CD680" s="114">
        <f t="shared" si="272"/>
        <v>0</v>
      </c>
      <c r="CE680" s="114">
        <f t="shared" si="273"/>
        <v>0</v>
      </c>
      <c r="CF680" s="114">
        <f t="shared" si="274"/>
        <v>0</v>
      </c>
      <c r="CH680" s="114">
        <f t="shared" si="276"/>
        <v>84</v>
      </c>
      <c r="CI680" s="88">
        <f t="shared" si="280"/>
        <v>17</v>
      </c>
      <c r="CJ680" s="88">
        <f t="shared" si="280"/>
        <v>18</v>
      </c>
      <c r="CK680" s="88">
        <f t="shared" si="280"/>
        <v>19</v>
      </c>
      <c r="CL680" s="88">
        <f t="shared" si="280"/>
        <v>20</v>
      </c>
    </row>
    <row r="681" spans="81:90" x14ac:dyDescent="0.25">
      <c r="CC681" s="114">
        <f t="shared" si="278"/>
        <v>0</v>
      </c>
      <c r="CD681" s="114">
        <f t="shared" si="272"/>
        <v>4.1366253329685687</v>
      </c>
      <c r="CE681" s="114">
        <f t="shared" si="273"/>
        <v>0</v>
      </c>
      <c r="CF681" s="114">
        <f t="shared" si="274"/>
        <v>0</v>
      </c>
      <c r="CH681" s="114">
        <f t="shared" si="276"/>
        <v>84</v>
      </c>
      <c r="CI681" s="88">
        <f t="shared" si="280"/>
        <v>21</v>
      </c>
      <c r="CJ681" s="88">
        <f t="shared" si="280"/>
        <v>22</v>
      </c>
      <c r="CK681" s="88">
        <f t="shared" si="280"/>
        <v>23</v>
      </c>
      <c r="CL681" s="88">
        <f t="shared" si="280"/>
        <v>24</v>
      </c>
    </row>
    <row r="682" spans="81:90" x14ac:dyDescent="0.25">
      <c r="CC682" s="114">
        <f t="shared" si="278"/>
        <v>0</v>
      </c>
      <c r="CD682" s="114">
        <f t="shared" si="272"/>
        <v>4.1366253329685687</v>
      </c>
      <c r="CE682" s="114">
        <f t="shared" si="273"/>
        <v>0</v>
      </c>
      <c r="CF682" s="114">
        <f t="shared" si="274"/>
        <v>0</v>
      </c>
      <c r="CH682" s="114">
        <f t="shared" si="276"/>
        <v>84</v>
      </c>
      <c r="CI682" s="88">
        <f t="shared" si="280"/>
        <v>25</v>
      </c>
      <c r="CJ682" s="88">
        <f t="shared" si="280"/>
        <v>26</v>
      </c>
      <c r="CK682" s="88">
        <f t="shared" si="280"/>
        <v>27</v>
      </c>
      <c r="CL682" s="88">
        <f t="shared" si="280"/>
        <v>28</v>
      </c>
    </row>
    <row r="683" spans="81:90" x14ac:dyDescent="0.25">
      <c r="CC683" s="114">
        <f t="shared" si="278"/>
        <v>0</v>
      </c>
      <c r="CD683" s="114">
        <f t="shared" si="272"/>
        <v>4.1366253329685687</v>
      </c>
      <c r="CE683" s="114">
        <f t="shared" si="273"/>
        <v>0</v>
      </c>
      <c r="CF683" s="114">
        <f t="shared" si="274"/>
        <v>0</v>
      </c>
      <c r="CH683" s="114">
        <f t="shared" si="276"/>
        <v>84</v>
      </c>
      <c r="CI683" s="88">
        <f t="shared" si="280"/>
        <v>29</v>
      </c>
      <c r="CJ683" s="88">
        <f t="shared" si="280"/>
        <v>30</v>
      </c>
      <c r="CK683" s="88">
        <f t="shared" si="280"/>
        <v>31</v>
      </c>
      <c r="CL683" s="88">
        <f t="shared" si="280"/>
        <v>32</v>
      </c>
    </row>
    <row r="684" spans="81:90" x14ac:dyDescent="0.25">
      <c r="CC684" s="114">
        <f t="shared" si="278"/>
        <v>4.1366253329685687</v>
      </c>
      <c r="CD684" s="114">
        <f t="shared" si="272"/>
        <v>0</v>
      </c>
      <c r="CE684" s="114">
        <f t="shared" si="273"/>
        <v>0</v>
      </c>
      <c r="CF684" s="114">
        <f t="shared" si="274"/>
        <v>0</v>
      </c>
      <c r="CH684" s="114">
        <f>CH604+10</f>
        <v>85</v>
      </c>
      <c r="CI684" s="88">
        <f t="shared" si="280"/>
        <v>1</v>
      </c>
      <c r="CJ684" s="88">
        <f t="shared" si="280"/>
        <v>2</v>
      </c>
      <c r="CK684" s="88">
        <f t="shared" si="280"/>
        <v>3</v>
      </c>
      <c r="CL684" s="88">
        <f t="shared" si="280"/>
        <v>4</v>
      </c>
    </row>
    <row r="685" spans="81:90" x14ac:dyDescent="0.25">
      <c r="CC685" s="114">
        <f t="shared" si="278"/>
        <v>4.1366253329685687</v>
      </c>
      <c r="CD685" s="114">
        <f t="shared" si="272"/>
        <v>0</v>
      </c>
      <c r="CE685" s="114">
        <f t="shared" si="273"/>
        <v>0</v>
      </c>
      <c r="CF685" s="114">
        <f t="shared" si="274"/>
        <v>0</v>
      </c>
      <c r="CH685" s="114">
        <f t="shared" si="276"/>
        <v>85</v>
      </c>
      <c r="CI685" s="88">
        <f t="shared" si="280"/>
        <v>5</v>
      </c>
      <c r="CJ685" s="88">
        <f t="shared" si="280"/>
        <v>6</v>
      </c>
      <c r="CK685" s="88">
        <f t="shared" si="280"/>
        <v>7</v>
      </c>
      <c r="CL685" s="88">
        <f t="shared" si="280"/>
        <v>8</v>
      </c>
    </row>
    <row r="686" spans="81:90" x14ac:dyDescent="0.25">
      <c r="CC686" s="114">
        <f t="shared" si="278"/>
        <v>4.1366253329685687</v>
      </c>
      <c r="CD686" s="114">
        <f t="shared" si="272"/>
        <v>0</v>
      </c>
      <c r="CE686" s="114">
        <f t="shared" si="273"/>
        <v>0</v>
      </c>
      <c r="CF686" s="114">
        <f t="shared" si="274"/>
        <v>0</v>
      </c>
      <c r="CH686" s="114">
        <f t="shared" si="276"/>
        <v>85</v>
      </c>
      <c r="CI686" s="88">
        <f t="shared" si="280"/>
        <v>9</v>
      </c>
      <c r="CJ686" s="88">
        <f t="shared" si="280"/>
        <v>10</v>
      </c>
      <c r="CK686" s="88">
        <f t="shared" si="280"/>
        <v>11</v>
      </c>
      <c r="CL686" s="88">
        <f t="shared" si="280"/>
        <v>12</v>
      </c>
    </row>
    <row r="687" spans="81:90" x14ac:dyDescent="0.25">
      <c r="CC687" s="114">
        <f t="shared" si="278"/>
        <v>4.1366253329685687</v>
      </c>
      <c r="CD687" s="114">
        <f t="shared" si="272"/>
        <v>0</v>
      </c>
      <c r="CE687" s="114">
        <f t="shared" si="273"/>
        <v>0</v>
      </c>
      <c r="CF687" s="114">
        <f t="shared" si="274"/>
        <v>0</v>
      </c>
      <c r="CH687" s="114">
        <f t="shared" si="276"/>
        <v>85</v>
      </c>
      <c r="CI687" s="88">
        <f t="shared" si="280"/>
        <v>13</v>
      </c>
      <c r="CJ687" s="88">
        <f t="shared" si="280"/>
        <v>14</v>
      </c>
      <c r="CK687" s="88">
        <f t="shared" si="280"/>
        <v>15</v>
      </c>
      <c r="CL687" s="88">
        <f t="shared" si="280"/>
        <v>16</v>
      </c>
    </row>
    <row r="688" spans="81:90" x14ac:dyDescent="0.25">
      <c r="CC688" s="114">
        <f t="shared" si="278"/>
        <v>0</v>
      </c>
      <c r="CD688" s="114">
        <f t="shared" si="272"/>
        <v>0</v>
      </c>
      <c r="CE688" s="114">
        <f t="shared" si="273"/>
        <v>0</v>
      </c>
      <c r="CF688" s="114">
        <f t="shared" si="274"/>
        <v>0</v>
      </c>
      <c r="CH688" s="114">
        <f t="shared" si="276"/>
        <v>85</v>
      </c>
      <c r="CI688" s="88">
        <f t="shared" si="280"/>
        <v>17</v>
      </c>
      <c r="CJ688" s="88">
        <f t="shared" si="280"/>
        <v>18</v>
      </c>
      <c r="CK688" s="88">
        <f t="shared" si="280"/>
        <v>19</v>
      </c>
      <c r="CL688" s="88">
        <f t="shared" si="280"/>
        <v>20</v>
      </c>
    </row>
    <row r="689" spans="81:90" x14ac:dyDescent="0.25">
      <c r="CC689" s="114">
        <f t="shared" si="278"/>
        <v>0</v>
      </c>
      <c r="CD689" s="114">
        <f t="shared" si="272"/>
        <v>4.1366253329685687</v>
      </c>
      <c r="CE689" s="114">
        <f t="shared" si="273"/>
        <v>0</v>
      </c>
      <c r="CF689" s="114">
        <f t="shared" si="274"/>
        <v>0</v>
      </c>
      <c r="CH689" s="114">
        <f t="shared" si="276"/>
        <v>85</v>
      </c>
      <c r="CI689" s="88">
        <f t="shared" si="280"/>
        <v>21</v>
      </c>
      <c r="CJ689" s="88">
        <f t="shared" si="280"/>
        <v>22</v>
      </c>
      <c r="CK689" s="88">
        <f t="shared" si="280"/>
        <v>23</v>
      </c>
      <c r="CL689" s="88">
        <f t="shared" si="280"/>
        <v>24</v>
      </c>
    </row>
    <row r="690" spans="81:90" x14ac:dyDescent="0.25">
      <c r="CC690" s="114">
        <f t="shared" si="278"/>
        <v>0</v>
      </c>
      <c r="CD690" s="114">
        <f t="shared" si="272"/>
        <v>4.1366253329685687</v>
      </c>
      <c r="CE690" s="114">
        <f t="shared" si="273"/>
        <v>0</v>
      </c>
      <c r="CF690" s="114">
        <f t="shared" si="274"/>
        <v>0</v>
      </c>
      <c r="CH690" s="114">
        <f t="shared" si="276"/>
        <v>85</v>
      </c>
      <c r="CI690" s="88">
        <f t="shared" si="280"/>
        <v>25</v>
      </c>
      <c r="CJ690" s="88">
        <f t="shared" si="280"/>
        <v>26</v>
      </c>
      <c r="CK690" s="88">
        <f t="shared" si="280"/>
        <v>27</v>
      </c>
      <c r="CL690" s="88">
        <f t="shared" si="280"/>
        <v>28</v>
      </c>
    </row>
    <row r="691" spans="81:90" x14ac:dyDescent="0.25">
      <c r="CC691" s="114">
        <f t="shared" si="278"/>
        <v>0</v>
      </c>
      <c r="CD691" s="114">
        <f t="shared" si="272"/>
        <v>4.1366253329685687</v>
      </c>
      <c r="CE691" s="114">
        <f t="shared" si="273"/>
        <v>0</v>
      </c>
      <c r="CF691" s="114">
        <f t="shared" si="274"/>
        <v>0</v>
      </c>
      <c r="CH691" s="114">
        <f t="shared" si="276"/>
        <v>85</v>
      </c>
      <c r="CI691" s="88">
        <f t="shared" si="280"/>
        <v>29</v>
      </c>
      <c r="CJ691" s="88">
        <f t="shared" si="280"/>
        <v>30</v>
      </c>
      <c r="CK691" s="88">
        <f t="shared" si="280"/>
        <v>31</v>
      </c>
      <c r="CL691" s="88">
        <f t="shared" si="280"/>
        <v>32</v>
      </c>
    </row>
    <row r="692" spans="81:90" x14ac:dyDescent="0.25">
      <c r="CC692" s="114">
        <f t="shared" si="278"/>
        <v>4.1366253329685687</v>
      </c>
      <c r="CD692" s="114">
        <f t="shared" si="272"/>
        <v>0</v>
      </c>
      <c r="CE692" s="114">
        <f t="shared" si="273"/>
        <v>0</v>
      </c>
      <c r="CF692" s="114">
        <f t="shared" si="274"/>
        <v>0</v>
      </c>
      <c r="CH692" s="114">
        <f t="shared" si="276"/>
        <v>86</v>
      </c>
      <c r="CI692" s="88">
        <f t="shared" si="280"/>
        <v>1</v>
      </c>
      <c r="CJ692" s="88">
        <f t="shared" si="280"/>
        <v>2</v>
      </c>
      <c r="CK692" s="88">
        <f t="shared" si="280"/>
        <v>3</v>
      </c>
      <c r="CL692" s="88">
        <f t="shared" si="280"/>
        <v>4</v>
      </c>
    </row>
    <row r="693" spans="81:90" x14ac:dyDescent="0.25">
      <c r="CC693" s="114">
        <f t="shared" si="278"/>
        <v>4.1366253329685687</v>
      </c>
      <c r="CD693" s="114">
        <f t="shared" si="272"/>
        <v>0</v>
      </c>
      <c r="CE693" s="114">
        <f t="shared" si="273"/>
        <v>0</v>
      </c>
      <c r="CF693" s="114">
        <f t="shared" si="274"/>
        <v>0</v>
      </c>
      <c r="CH693" s="114">
        <f t="shared" si="276"/>
        <v>86</v>
      </c>
      <c r="CI693" s="88">
        <f t="shared" ref="CI693:CL708" si="281">CI685</f>
        <v>5</v>
      </c>
      <c r="CJ693" s="88">
        <f t="shared" si="281"/>
        <v>6</v>
      </c>
      <c r="CK693" s="88">
        <f t="shared" si="281"/>
        <v>7</v>
      </c>
      <c r="CL693" s="88">
        <f t="shared" si="281"/>
        <v>8</v>
      </c>
    </row>
    <row r="694" spans="81:90" x14ac:dyDescent="0.25">
      <c r="CC694" s="114">
        <f t="shared" si="278"/>
        <v>4.1366253329685687</v>
      </c>
      <c r="CD694" s="114">
        <f t="shared" si="272"/>
        <v>0</v>
      </c>
      <c r="CE694" s="114">
        <f t="shared" si="273"/>
        <v>0</v>
      </c>
      <c r="CF694" s="114">
        <f t="shared" si="274"/>
        <v>0</v>
      </c>
      <c r="CH694" s="114">
        <f t="shared" si="276"/>
        <v>86</v>
      </c>
      <c r="CI694" s="88">
        <f t="shared" si="281"/>
        <v>9</v>
      </c>
      <c r="CJ694" s="88">
        <f t="shared" si="281"/>
        <v>10</v>
      </c>
      <c r="CK694" s="88">
        <f t="shared" si="281"/>
        <v>11</v>
      </c>
      <c r="CL694" s="88">
        <f t="shared" si="281"/>
        <v>12</v>
      </c>
    </row>
    <row r="695" spans="81:90" x14ac:dyDescent="0.25">
      <c r="CC695" s="114">
        <f t="shared" si="278"/>
        <v>4.1366253329685687</v>
      </c>
      <c r="CD695" s="114">
        <f t="shared" si="272"/>
        <v>0</v>
      </c>
      <c r="CE695" s="114">
        <f t="shared" si="273"/>
        <v>0</v>
      </c>
      <c r="CF695" s="114">
        <f t="shared" si="274"/>
        <v>0</v>
      </c>
      <c r="CH695" s="114">
        <f t="shared" si="276"/>
        <v>86</v>
      </c>
      <c r="CI695" s="88">
        <f t="shared" si="281"/>
        <v>13</v>
      </c>
      <c r="CJ695" s="88">
        <f t="shared" si="281"/>
        <v>14</v>
      </c>
      <c r="CK695" s="88">
        <f t="shared" si="281"/>
        <v>15</v>
      </c>
      <c r="CL695" s="88">
        <f t="shared" si="281"/>
        <v>16</v>
      </c>
    </row>
    <row r="696" spans="81:90" x14ac:dyDescent="0.25">
      <c r="CC696" s="114">
        <f t="shared" si="278"/>
        <v>0</v>
      </c>
      <c r="CD696" s="114">
        <f t="shared" si="272"/>
        <v>0</v>
      </c>
      <c r="CE696" s="114">
        <f t="shared" si="273"/>
        <v>0</v>
      </c>
      <c r="CF696" s="114">
        <f t="shared" si="274"/>
        <v>0</v>
      </c>
      <c r="CH696" s="114">
        <f t="shared" si="276"/>
        <v>86</v>
      </c>
      <c r="CI696" s="88">
        <f t="shared" si="281"/>
        <v>17</v>
      </c>
      <c r="CJ696" s="88">
        <f t="shared" si="281"/>
        <v>18</v>
      </c>
      <c r="CK696" s="88">
        <f t="shared" si="281"/>
        <v>19</v>
      </c>
      <c r="CL696" s="88">
        <f t="shared" si="281"/>
        <v>20</v>
      </c>
    </row>
    <row r="697" spans="81:90" x14ac:dyDescent="0.25">
      <c r="CC697" s="114">
        <f t="shared" si="278"/>
        <v>0</v>
      </c>
      <c r="CD697" s="114">
        <f t="shared" si="272"/>
        <v>4.1366253329685687</v>
      </c>
      <c r="CE697" s="114">
        <f t="shared" si="273"/>
        <v>0</v>
      </c>
      <c r="CF697" s="114">
        <f t="shared" si="274"/>
        <v>0</v>
      </c>
      <c r="CH697" s="114">
        <f t="shared" si="276"/>
        <v>86</v>
      </c>
      <c r="CI697" s="88">
        <f t="shared" si="281"/>
        <v>21</v>
      </c>
      <c r="CJ697" s="88">
        <f t="shared" si="281"/>
        <v>22</v>
      </c>
      <c r="CK697" s="88">
        <f t="shared" si="281"/>
        <v>23</v>
      </c>
      <c r="CL697" s="88">
        <f t="shared" si="281"/>
        <v>24</v>
      </c>
    </row>
    <row r="698" spans="81:90" x14ac:dyDescent="0.25">
      <c r="CC698" s="114">
        <f t="shared" si="278"/>
        <v>0</v>
      </c>
      <c r="CD698" s="114">
        <f t="shared" si="272"/>
        <v>4.1366253329685687</v>
      </c>
      <c r="CE698" s="114">
        <f t="shared" si="273"/>
        <v>0</v>
      </c>
      <c r="CF698" s="114">
        <f t="shared" si="274"/>
        <v>0</v>
      </c>
      <c r="CH698" s="114">
        <f t="shared" si="276"/>
        <v>86</v>
      </c>
      <c r="CI698" s="88">
        <f t="shared" si="281"/>
        <v>25</v>
      </c>
      <c r="CJ698" s="88">
        <f t="shared" si="281"/>
        <v>26</v>
      </c>
      <c r="CK698" s="88">
        <f t="shared" si="281"/>
        <v>27</v>
      </c>
      <c r="CL698" s="88">
        <f t="shared" si="281"/>
        <v>28</v>
      </c>
    </row>
    <row r="699" spans="81:90" x14ac:dyDescent="0.25">
      <c r="CC699" s="114">
        <f t="shared" si="278"/>
        <v>0</v>
      </c>
      <c r="CD699" s="114">
        <f t="shared" ref="CD699:CD762" si="282">INDEX($AT$11:$BZ$120,$CH699,CI699)</f>
        <v>4.1366253329685687</v>
      </c>
      <c r="CE699" s="114">
        <f t="shared" ref="CE699:CE762" si="283">INDEX($AT$11:$BZ$120,$CH699,CJ699)</f>
        <v>0</v>
      </c>
      <c r="CF699" s="114">
        <f t="shared" ref="CF699:CF762" si="284">INDEX($AT$11:$BZ$120,$CH699,CK699)</f>
        <v>0</v>
      </c>
      <c r="CH699" s="114">
        <f>CH619+10</f>
        <v>86</v>
      </c>
      <c r="CI699" s="88">
        <f t="shared" si="281"/>
        <v>29</v>
      </c>
      <c r="CJ699" s="88">
        <f t="shared" si="281"/>
        <v>30</v>
      </c>
      <c r="CK699" s="88">
        <f t="shared" si="281"/>
        <v>31</v>
      </c>
      <c r="CL699" s="88">
        <f t="shared" si="281"/>
        <v>32</v>
      </c>
    </row>
    <row r="700" spans="81:90" x14ac:dyDescent="0.25">
      <c r="CC700" s="114">
        <f t="shared" si="278"/>
        <v>4.1366253329685687</v>
      </c>
      <c r="CD700" s="114">
        <f t="shared" si="282"/>
        <v>0</v>
      </c>
      <c r="CE700" s="114">
        <f t="shared" si="283"/>
        <v>0</v>
      </c>
      <c r="CF700" s="114">
        <f t="shared" si="284"/>
        <v>0</v>
      </c>
      <c r="CH700" s="114">
        <f t="shared" si="276"/>
        <v>87</v>
      </c>
      <c r="CI700" s="88">
        <f t="shared" si="281"/>
        <v>1</v>
      </c>
      <c r="CJ700" s="88">
        <f t="shared" si="281"/>
        <v>2</v>
      </c>
      <c r="CK700" s="88">
        <f t="shared" si="281"/>
        <v>3</v>
      </c>
      <c r="CL700" s="88">
        <f t="shared" si="281"/>
        <v>4</v>
      </c>
    </row>
    <row r="701" spans="81:90" x14ac:dyDescent="0.25">
      <c r="CC701" s="114">
        <f t="shared" si="278"/>
        <v>4.1366253329685687</v>
      </c>
      <c r="CD701" s="114">
        <f t="shared" si="282"/>
        <v>0</v>
      </c>
      <c r="CE701" s="114">
        <f t="shared" si="283"/>
        <v>0</v>
      </c>
      <c r="CF701" s="114">
        <f t="shared" si="284"/>
        <v>0</v>
      </c>
      <c r="CH701" s="114">
        <f t="shared" si="276"/>
        <v>87</v>
      </c>
      <c r="CI701" s="88">
        <f t="shared" si="281"/>
        <v>5</v>
      </c>
      <c r="CJ701" s="88">
        <f t="shared" si="281"/>
        <v>6</v>
      </c>
      <c r="CK701" s="88">
        <f t="shared" si="281"/>
        <v>7</v>
      </c>
      <c r="CL701" s="88">
        <f t="shared" si="281"/>
        <v>8</v>
      </c>
    </row>
    <row r="702" spans="81:90" x14ac:dyDescent="0.25">
      <c r="CC702" s="114">
        <f t="shared" si="278"/>
        <v>4.1366253329685687</v>
      </c>
      <c r="CD702" s="114">
        <f t="shared" si="282"/>
        <v>0</v>
      </c>
      <c r="CE702" s="114">
        <f t="shared" si="283"/>
        <v>0</v>
      </c>
      <c r="CF702" s="114">
        <f t="shared" si="284"/>
        <v>0</v>
      </c>
      <c r="CH702" s="114">
        <f t="shared" si="276"/>
        <v>87</v>
      </c>
      <c r="CI702" s="88">
        <f t="shared" si="281"/>
        <v>9</v>
      </c>
      <c r="CJ702" s="88">
        <f t="shared" si="281"/>
        <v>10</v>
      </c>
      <c r="CK702" s="88">
        <f t="shared" si="281"/>
        <v>11</v>
      </c>
      <c r="CL702" s="88">
        <f t="shared" si="281"/>
        <v>12</v>
      </c>
    </row>
    <row r="703" spans="81:90" x14ac:dyDescent="0.25">
      <c r="CC703" s="114">
        <f t="shared" si="278"/>
        <v>4.1366253329685687</v>
      </c>
      <c r="CD703" s="114">
        <f t="shared" si="282"/>
        <v>0</v>
      </c>
      <c r="CE703" s="114">
        <f t="shared" si="283"/>
        <v>0</v>
      </c>
      <c r="CF703" s="114">
        <f t="shared" si="284"/>
        <v>0</v>
      </c>
      <c r="CH703" s="114">
        <f t="shared" si="276"/>
        <v>87</v>
      </c>
      <c r="CI703" s="88">
        <f t="shared" si="281"/>
        <v>13</v>
      </c>
      <c r="CJ703" s="88">
        <f t="shared" si="281"/>
        <v>14</v>
      </c>
      <c r="CK703" s="88">
        <f t="shared" si="281"/>
        <v>15</v>
      </c>
      <c r="CL703" s="88">
        <f t="shared" si="281"/>
        <v>16</v>
      </c>
    </row>
    <row r="704" spans="81:90" x14ac:dyDescent="0.25">
      <c r="CC704" s="114">
        <f t="shared" si="278"/>
        <v>0</v>
      </c>
      <c r="CD704" s="114">
        <f t="shared" si="282"/>
        <v>0</v>
      </c>
      <c r="CE704" s="114">
        <f t="shared" si="283"/>
        <v>0</v>
      </c>
      <c r="CF704" s="114">
        <f t="shared" si="284"/>
        <v>0</v>
      </c>
      <c r="CH704" s="114">
        <f t="shared" si="276"/>
        <v>87</v>
      </c>
      <c r="CI704" s="88">
        <f t="shared" si="281"/>
        <v>17</v>
      </c>
      <c r="CJ704" s="88">
        <f t="shared" si="281"/>
        <v>18</v>
      </c>
      <c r="CK704" s="88">
        <f t="shared" si="281"/>
        <v>19</v>
      </c>
      <c r="CL704" s="88">
        <f t="shared" si="281"/>
        <v>20</v>
      </c>
    </row>
    <row r="705" spans="81:90" x14ac:dyDescent="0.25">
      <c r="CC705" s="114">
        <f t="shared" si="278"/>
        <v>0</v>
      </c>
      <c r="CD705" s="114">
        <f t="shared" si="282"/>
        <v>4.1366253329685687</v>
      </c>
      <c r="CE705" s="114">
        <f t="shared" si="283"/>
        <v>0</v>
      </c>
      <c r="CF705" s="114">
        <f t="shared" si="284"/>
        <v>0</v>
      </c>
      <c r="CH705" s="114">
        <f t="shared" si="276"/>
        <v>87</v>
      </c>
      <c r="CI705" s="88">
        <f t="shared" si="281"/>
        <v>21</v>
      </c>
      <c r="CJ705" s="88">
        <f t="shared" si="281"/>
        <v>22</v>
      </c>
      <c r="CK705" s="88">
        <f t="shared" si="281"/>
        <v>23</v>
      </c>
      <c r="CL705" s="88">
        <f t="shared" si="281"/>
        <v>24</v>
      </c>
    </row>
    <row r="706" spans="81:90" x14ac:dyDescent="0.25">
      <c r="CC706" s="114">
        <f t="shared" si="278"/>
        <v>0</v>
      </c>
      <c r="CD706" s="114">
        <f t="shared" si="282"/>
        <v>4.1366253329685687</v>
      </c>
      <c r="CE706" s="114">
        <f t="shared" si="283"/>
        <v>0</v>
      </c>
      <c r="CF706" s="114">
        <f t="shared" si="284"/>
        <v>0</v>
      </c>
      <c r="CH706" s="114">
        <f t="shared" si="276"/>
        <v>87</v>
      </c>
      <c r="CI706" s="88">
        <f t="shared" si="281"/>
        <v>25</v>
      </c>
      <c r="CJ706" s="88">
        <f t="shared" si="281"/>
        <v>26</v>
      </c>
      <c r="CK706" s="88">
        <f t="shared" si="281"/>
        <v>27</v>
      </c>
      <c r="CL706" s="88">
        <f t="shared" si="281"/>
        <v>28</v>
      </c>
    </row>
    <row r="707" spans="81:90" x14ac:dyDescent="0.25">
      <c r="CC707" s="114">
        <f t="shared" si="278"/>
        <v>0</v>
      </c>
      <c r="CD707" s="114">
        <f t="shared" si="282"/>
        <v>4.1366253329685687</v>
      </c>
      <c r="CE707" s="114">
        <f t="shared" si="283"/>
        <v>0</v>
      </c>
      <c r="CF707" s="114">
        <f t="shared" si="284"/>
        <v>0</v>
      </c>
      <c r="CH707" s="114">
        <f t="shared" si="276"/>
        <v>87</v>
      </c>
      <c r="CI707" s="88">
        <f t="shared" si="281"/>
        <v>29</v>
      </c>
      <c r="CJ707" s="88">
        <f t="shared" si="281"/>
        <v>30</v>
      </c>
      <c r="CK707" s="88">
        <f t="shared" si="281"/>
        <v>31</v>
      </c>
      <c r="CL707" s="88">
        <f t="shared" si="281"/>
        <v>32</v>
      </c>
    </row>
    <row r="708" spans="81:90" x14ac:dyDescent="0.25">
      <c r="CC708" s="114">
        <f t="shared" si="278"/>
        <v>4.1366253329685687</v>
      </c>
      <c r="CD708" s="114">
        <f t="shared" si="282"/>
        <v>0</v>
      </c>
      <c r="CE708" s="114">
        <f t="shared" si="283"/>
        <v>0</v>
      </c>
      <c r="CF708" s="114">
        <f t="shared" si="284"/>
        <v>0</v>
      </c>
      <c r="CH708" s="114">
        <f t="shared" si="276"/>
        <v>88</v>
      </c>
      <c r="CI708" s="88">
        <f t="shared" si="281"/>
        <v>1</v>
      </c>
      <c r="CJ708" s="88">
        <f t="shared" si="281"/>
        <v>2</v>
      </c>
      <c r="CK708" s="88">
        <f t="shared" si="281"/>
        <v>3</v>
      </c>
      <c r="CL708" s="88">
        <f>CL700</f>
        <v>4</v>
      </c>
    </row>
    <row r="709" spans="81:90" x14ac:dyDescent="0.25">
      <c r="CC709" s="114">
        <f t="shared" si="278"/>
        <v>4.1366253329685687</v>
      </c>
      <c r="CD709" s="114">
        <f t="shared" si="282"/>
        <v>0</v>
      </c>
      <c r="CE709" s="114">
        <f t="shared" si="283"/>
        <v>0</v>
      </c>
      <c r="CF709" s="114">
        <f t="shared" si="284"/>
        <v>0</v>
      </c>
      <c r="CH709" s="114">
        <f t="shared" ref="CH709:CH714" si="285">CH629+10</f>
        <v>88</v>
      </c>
      <c r="CI709" s="88">
        <f t="shared" ref="CI709:CL724" si="286">CI701</f>
        <v>5</v>
      </c>
      <c r="CJ709" s="88">
        <f t="shared" si="286"/>
        <v>6</v>
      </c>
      <c r="CK709" s="88">
        <f t="shared" si="286"/>
        <v>7</v>
      </c>
      <c r="CL709" s="88">
        <f t="shared" si="286"/>
        <v>8</v>
      </c>
    </row>
    <row r="710" spans="81:90" x14ac:dyDescent="0.25">
      <c r="CC710" s="114">
        <f t="shared" si="278"/>
        <v>4.1366253329685687</v>
      </c>
      <c r="CD710" s="114">
        <f t="shared" si="282"/>
        <v>0</v>
      </c>
      <c r="CE710" s="114">
        <f t="shared" si="283"/>
        <v>0</v>
      </c>
      <c r="CF710" s="114">
        <f t="shared" si="284"/>
        <v>0</v>
      </c>
      <c r="CH710" s="114">
        <f t="shared" si="285"/>
        <v>88</v>
      </c>
      <c r="CI710" s="88">
        <f t="shared" si="286"/>
        <v>9</v>
      </c>
      <c r="CJ710" s="88">
        <f t="shared" si="286"/>
        <v>10</v>
      </c>
      <c r="CK710" s="88">
        <f t="shared" si="286"/>
        <v>11</v>
      </c>
      <c r="CL710" s="88">
        <f t="shared" si="286"/>
        <v>12</v>
      </c>
    </row>
    <row r="711" spans="81:90" x14ac:dyDescent="0.25">
      <c r="CC711" s="114">
        <f t="shared" si="278"/>
        <v>4.1366253329685687</v>
      </c>
      <c r="CD711" s="114">
        <f t="shared" si="282"/>
        <v>0</v>
      </c>
      <c r="CE711" s="114">
        <f t="shared" si="283"/>
        <v>0</v>
      </c>
      <c r="CF711" s="114">
        <f t="shared" si="284"/>
        <v>0</v>
      </c>
      <c r="CH711" s="114">
        <f t="shared" si="285"/>
        <v>88</v>
      </c>
      <c r="CI711" s="88">
        <f t="shared" si="286"/>
        <v>13</v>
      </c>
      <c r="CJ711" s="88">
        <f t="shared" si="286"/>
        <v>14</v>
      </c>
      <c r="CK711" s="88">
        <f t="shared" si="286"/>
        <v>15</v>
      </c>
      <c r="CL711" s="88">
        <f t="shared" si="286"/>
        <v>16</v>
      </c>
    </row>
    <row r="712" spans="81:90" x14ac:dyDescent="0.25">
      <c r="CC712" s="114">
        <f t="shared" si="278"/>
        <v>0</v>
      </c>
      <c r="CD712" s="114">
        <f t="shared" si="282"/>
        <v>0</v>
      </c>
      <c r="CE712" s="114">
        <f t="shared" si="283"/>
        <v>0</v>
      </c>
      <c r="CF712" s="114">
        <f t="shared" si="284"/>
        <v>0</v>
      </c>
      <c r="CH712" s="114">
        <f t="shared" si="285"/>
        <v>88</v>
      </c>
      <c r="CI712" s="88">
        <f t="shared" si="286"/>
        <v>17</v>
      </c>
      <c r="CJ712" s="88">
        <f t="shared" si="286"/>
        <v>18</v>
      </c>
      <c r="CK712" s="88">
        <f t="shared" si="286"/>
        <v>19</v>
      </c>
      <c r="CL712" s="88">
        <f t="shared" si="286"/>
        <v>20</v>
      </c>
    </row>
    <row r="713" spans="81:90" x14ac:dyDescent="0.25">
      <c r="CC713" s="114">
        <f t="shared" si="278"/>
        <v>0</v>
      </c>
      <c r="CD713" s="114">
        <f t="shared" si="282"/>
        <v>4.1366253329685687</v>
      </c>
      <c r="CE713" s="114">
        <f t="shared" si="283"/>
        <v>0</v>
      </c>
      <c r="CF713" s="114">
        <f t="shared" si="284"/>
        <v>0</v>
      </c>
      <c r="CH713" s="114">
        <f t="shared" si="285"/>
        <v>88</v>
      </c>
      <c r="CI713" s="88">
        <f t="shared" si="286"/>
        <v>21</v>
      </c>
      <c r="CJ713" s="88">
        <f t="shared" si="286"/>
        <v>22</v>
      </c>
      <c r="CK713" s="88">
        <f t="shared" si="286"/>
        <v>23</v>
      </c>
      <c r="CL713" s="88">
        <f t="shared" si="286"/>
        <v>24</v>
      </c>
    </row>
    <row r="714" spans="81:90" x14ac:dyDescent="0.25">
      <c r="CC714" s="114">
        <f t="shared" si="278"/>
        <v>0</v>
      </c>
      <c r="CD714" s="114">
        <f t="shared" si="282"/>
        <v>4.1366253329685687</v>
      </c>
      <c r="CE714" s="114">
        <f t="shared" si="283"/>
        <v>0</v>
      </c>
      <c r="CF714" s="114">
        <f t="shared" si="284"/>
        <v>0</v>
      </c>
      <c r="CH714" s="114">
        <f t="shared" si="285"/>
        <v>88</v>
      </c>
      <c r="CI714" s="88">
        <f t="shared" si="286"/>
        <v>25</v>
      </c>
      <c r="CJ714" s="88">
        <f t="shared" si="286"/>
        <v>26</v>
      </c>
      <c r="CK714" s="88">
        <f t="shared" si="286"/>
        <v>27</v>
      </c>
      <c r="CL714" s="88">
        <f t="shared" si="286"/>
        <v>28</v>
      </c>
    </row>
    <row r="715" spans="81:90" x14ac:dyDescent="0.25">
      <c r="CC715" s="114">
        <f t="shared" si="278"/>
        <v>0</v>
      </c>
      <c r="CD715" s="114">
        <f t="shared" si="282"/>
        <v>4.1366253329685687</v>
      </c>
      <c r="CE715" s="114">
        <f t="shared" si="283"/>
        <v>0</v>
      </c>
      <c r="CF715" s="114">
        <f t="shared" si="284"/>
        <v>0</v>
      </c>
      <c r="CH715" s="114">
        <f>CH635+10</f>
        <v>88</v>
      </c>
      <c r="CI715" s="88">
        <f t="shared" si="286"/>
        <v>29</v>
      </c>
      <c r="CJ715" s="88">
        <f t="shared" si="286"/>
        <v>30</v>
      </c>
      <c r="CK715" s="88">
        <f t="shared" si="286"/>
        <v>31</v>
      </c>
      <c r="CL715" s="88">
        <f t="shared" si="286"/>
        <v>32</v>
      </c>
    </row>
    <row r="716" spans="81:90" x14ac:dyDescent="0.25">
      <c r="CC716" s="114">
        <f t="shared" si="278"/>
        <v>4.1366253329685687</v>
      </c>
      <c r="CD716" s="114">
        <f t="shared" si="282"/>
        <v>0</v>
      </c>
      <c r="CE716" s="114">
        <f t="shared" si="283"/>
        <v>0</v>
      </c>
      <c r="CF716" s="114">
        <f t="shared" si="284"/>
        <v>0</v>
      </c>
      <c r="CH716" s="114">
        <f t="shared" ref="CH716:CH779" si="287">CH636+10</f>
        <v>89</v>
      </c>
      <c r="CI716" s="88">
        <f t="shared" si="286"/>
        <v>1</v>
      </c>
      <c r="CJ716" s="88">
        <f t="shared" si="286"/>
        <v>2</v>
      </c>
      <c r="CK716" s="88">
        <f t="shared" si="286"/>
        <v>3</v>
      </c>
      <c r="CL716" s="88">
        <f t="shared" si="286"/>
        <v>4</v>
      </c>
    </row>
    <row r="717" spans="81:90" x14ac:dyDescent="0.25">
      <c r="CC717" s="114">
        <f t="shared" ref="CC717:CC780" si="288">INDEX($AT$11:$BZ$120,$CH717,CL717)</f>
        <v>4.1366253329685687</v>
      </c>
      <c r="CD717" s="114">
        <f t="shared" si="282"/>
        <v>0</v>
      </c>
      <c r="CE717" s="114">
        <f t="shared" si="283"/>
        <v>0</v>
      </c>
      <c r="CF717" s="114">
        <f t="shared" si="284"/>
        <v>0</v>
      </c>
      <c r="CH717" s="114">
        <f t="shared" si="287"/>
        <v>89</v>
      </c>
      <c r="CI717" s="88">
        <f t="shared" si="286"/>
        <v>5</v>
      </c>
      <c r="CJ717" s="88">
        <f t="shared" si="286"/>
        <v>6</v>
      </c>
      <c r="CK717" s="88">
        <f t="shared" si="286"/>
        <v>7</v>
      </c>
      <c r="CL717" s="88">
        <f t="shared" si="286"/>
        <v>8</v>
      </c>
    </row>
    <row r="718" spans="81:90" x14ac:dyDescent="0.25">
      <c r="CC718" s="114">
        <f t="shared" si="288"/>
        <v>4.1366253329685687</v>
      </c>
      <c r="CD718" s="114">
        <f t="shared" si="282"/>
        <v>0</v>
      </c>
      <c r="CE718" s="114">
        <f t="shared" si="283"/>
        <v>0</v>
      </c>
      <c r="CF718" s="114">
        <f t="shared" si="284"/>
        <v>0</v>
      </c>
      <c r="CH718" s="114">
        <f t="shared" si="287"/>
        <v>89</v>
      </c>
      <c r="CI718" s="88">
        <f t="shared" si="286"/>
        <v>9</v>
      </c>
      <c r="CJ718" s="88">
        <f t="shared" si="286"/>
        <v>10</v>
      </c>
      <c r="CK718" s="88">
        <f t="shared" si="286"/>
        <v>11</v>
      </c>
      <c r="CL718" s="88">
        <f t="shared" si="286"/>
        <v>12</v>
      </c>
    </row>
    <row r="719" spans="81:90" x14ac:dyDescent="0.25">
      <c r="CC719" s="114">
        <f t="shared" si="288"/>
        <v>4.1366253329685687</v>
      </c>
      <c r="CD719" s="114">
        <f t="shared" si="282"/>
        <v>0</v>
      </c>
      <c r="CE719" s="114">
        <f t="shared" si="283"/>
        <v>0</v>
      </c>
      <c r="CF719" s="114">
        <f t="shared" si="284"/>
        <v>0</v>
      </c>
      <c r="CH719" s="114">
        <f t="shared" si="287"/>
        <v>89</v>
      </c>
      <c r="CI719" s="88">
        <f t="shared" si="286"/>
        <v>13</v>
      </c>
      <c r="CJ719" s="88">
        <f t="shared" si="286"/>
        <v>14</v>
      </c>
      <c r="CK719" s="88">
        <f t="shared" si="286"/>
        <v>15</v>
      </c>
      <c r="CL719" s="88">
        <f t="shared" si="286"/>
        <v>16</v>
      </c>
    </row>
    <row r="720" spans="81:90" x14ac:dyDescent="0.25">
      <c r="CC720" s="114">
        <f t="shared" si="288"/>
        <v>0</v>
      </c>
      <c r="CD720" s="114">
        <f t="shared" si="282"/>
        <v>0</v>
      </c>
      <c r="CE720" s="114">
        <f t="shared" si="283"/>
        <v>0</v>
      </c>
      <c r="CF720" s="114">
        <f t="shared" si="284"/>
        <v>0</v>
      </c>
      <c r="CH720" s="114">
        <f t="shared" si="287"/>
        <v>89</v>
      </c>
      <c r="CI720" s="88">
        <f t="shared" si="286"/>
        <v>17</v>
      </c>
      <c r="CJ720" s="88">
        <f t="shared" si="286"/>
        <v>18</v>
      </c>
      <c r="CK720" s="88">
        <f t="shared" si="286"/>
        <v>19</v>
      </c>
      <c r="CL720" s="88">
        <f t="shared" si="286"/>
        <v>20</v>
      </c>
    </row>
    <row r="721" spans="81:90" x14ac:dyDescent="0.25">
      <c r="CC721" s="114">
        <f t="shared" si="288"/>
        <v>0</v>
      </c>
      <c r="CD721" s="114">
        <f t="shared" si="282"/>
        <v>4.1366253329685687</v>
      </c>
      <c r="CE721" s="114">
        <f t="shared" si="283"/>
        <v>0</v>
      </c>
      <c r="CF721" s="114">
        <f t="shared" si="284"/>
        <v>0</v>
      </c>
      <c r="CH721" s="114">
        <f t="shared" si="287"/>
        <v>89</v>
      </c>
      <c r="CI721" s="88">
        <f t="shared" si="286"/>
        <v>21</v>
      </c>
      <c r="CJ721" s="88">
        <f t="shared" si="286"/>
        <v>22</v>
      </c>
      <c r="CK721" s="88">
        <f t="shared" si="286"/>
        <v>23</v>
      </c>
      <c r="CL721" s="88">
        <f t="shared" si="286"/>
        <v>24</v>
      </c>
    </row>
    <row r="722" spans="81:90" x14ac:dyDescent="0.25">
      <c r="CC722" s="114">
        <f t="shared" si="288"/>
        <v>0</v>
      </c>
      <c r="CD722" s="114">
        <f t="shared" si="282"/>
        <v>4.1366253329685687</v>
      </c>
      <c r="CE722" s="114">
        <f t="shared" si="283"/>
        <v>0</v>
      </c>
      <c r="CF722" s="114">
        <f t="shared" si="284"/>
        <v>0</v>
      </c>
      <c r="CH722" s="114">
        <f t="shared" si="287"/>
        <v>89</v>
      </c>
      <c r="CI722" s="88">
        <f t="shared" si="286"/>
        <v>25</v>
      </c>
      <c r="CJ722" s="88">
        <f t="shared" si="286"/>
        <v>26</v>
      </c>
      <c r="CK722" s="88">
        <f t="shared" si="286"/>
        <v>27</v>
      </c>
      <c r="CL722" s="88">
        <f t="shared" si="286"/>
        <v>28</v>
      </c>
    </row>
    <row r="723" spans="81:90" x14ac:dyDescent="0.25">
      <c r="CC723" s="114">
        <f t="shared" si="288"/>
        <v>0</v>
      </c>
      <c r="CD723" s="114">
        <f t="shared" si="282"/>
        <v>4.1366253329685687</v>
      </c>
      <c r="CE723" s="114">
        <f t="shared" si="283"/>
        <v>0</v>
      </c>
      <c r="CF723" s="114">
        <f t="shared" si="284"/>
        <v>0</v>
      </c>
      <c r="CH723" s="114">
        <f t="shared" si="287"/>
        <v>89</v>
      </c>
      <c r="CI723" s="88">
        <f t="shared" si="286"/>
        <v>29</v>
      </c>
      <c r="CJ723" s="88">
        <f t="shared" si="286"/>
        <v>30</v>
      </c>
      <c r="CK723" s="88">
        <f t="shared" si="286"/>
        <v>31</v>
      </c>
      <c r="CL723" s="88">
        <f t="shared" si="286"/>
        <v>32</v>
      </c>
    </row>
    <row r="724" spans="81:90" x14ac:dyDescent="0.25">
      <c r="CC724" s="114">
        <f t="shared" si="288"/>
        <v>4.1366253329685687</v>
      </c>
      <c r="CD724" s="114">
        <f t="shared" si="282"/>
        <v>0</v>
      </c>
      <c r="CE724" s="114">
        <f t="shared" si="283"/>
        <v>0</v>
      </c>
      <c r="CF724" s="114">
        <f t="shared" si="284"/>
        <v>0</v>
      </c>
      <c r="CH724" s="114">
        <f t="shared" si="287"/>
        <v>90</v>
      </c>
      <c r="CI724" s="88">
        <f t="shared" si="286"/>
        <v>1</v>
      </c>
      <c r="CJ724" s="88">
        <f t="shared" si="286"/>
        <v>2</v>
      </c>
      <c r="CK724" s="88">
        <f t="shared" si="286"/>
        <v>3</v>
      </c>
      <c r="CL724" s="88">
        <f t="shared" si="286"/>
        <v>4</v>
      </c>
    </row>
    <row r="725" spans="81:90" x14ac:dyDescent="0.25">
      <c r="CC725" s="114">
        <f t="shared" si="288"/>
        <v>4.1366253329685687</v>
      </c>
      <c r="CD725" s="114">
        <f t="shared" si="282"/>
        <v>0</v>
      </c>
      <c r="CE725" s="114">
        <f t="shared" si="283"/>
        <v>0</v>
      </c>
      <c r="CF725" s="114">
        <f t="shared" si="284"/>
        <v>0</v>
      </c>
      <c r="CH725" s="114">
        <f t="shared" si="287"/>
        <v>90</v>
      </c>
      <c r="CI725" s="88">
        <f t="shared" ref="CI725:CL740" si="289">CI717</f>
        <v>5</v>
      </c>
      <c r="CJ725" s="88">
        <f t="shared" si="289"/>
        <v>6</v>
      </c>
      <c r="CK725" s="88">
        <f t="shared" si="289"/>
        <v>7</v>
      </c>
      <c r="CL725" s="88">
        <f t="shared" si="289"/>
        <v>8</v>
      </c>
    </row>
    <row r="726" spans="81:90" x14ac:dyDescent="0.25">
      <c r="CC726" s="114">
        <f t="shared" si="288"/>
        <v>4.1366253329685687</v>
      </c>
      <c r="CD726" s="114">
        <f t="shared" si="282"/>
        <v>0</v>
      </c>
      <c r="CE726" s="114">
        <f t="shared" si="283"/>
        <v>0</v>
      </c>
      <c r="CF726" s="114">
        <f t="shared" si="284"/>
        <v>0</v>
      </c>
      <c r="CH726" s="114">
        <f t="shared" si="287"/>
        <v>90</v>
      </c>
      <c r="CI726" s="88">
        <f t="shared" si="289"/>
        <v>9</v>
      </c>
      <c r="CJ726" s="88">
        <f t="shared" si="289"/>
        <v>10</v>
      </c>
      <c r="CK726" s="88">
        <f t="shared" si="289"/>
        <v>11</v>
      </c>
      <c r="CL726" s="88">
        <f t="shared" si="289"/>
        <v>12</v>
      </c>
    </row>
    <row r="727" spans="81:90" x14ac:dyDescent="0.25">
      <c r="CC727" s="114">
        <f t="shared" si="288"/>
        <v>4.1366253329685687</v>
      </c>
      <c r="CD727" s="114">
        <f t="shared" si="282"/>
        <v>0</v>
      </c>
      <c r="CE727" s="114">
        <f t="shared" si="283"/>
        <v>0</v>
      </c>
      <c r="CF727" s="114">
        <f t="shared" si="284"/>
        <v>0</v>
      </c>
      <c r="CH727" s="114">
        <f t="shared" si="287"/>
        <v>90</v>
      </c>
      <c r="CI727" s="88">
        <f t="shared" si="289"/>
        <v>13</v>
      </c>
      <c r="CJ727" s="88">
        <f t="shared" si="289"/>
        <v>14</v>
      </c>
      <c r="CK727" s="88">
        <f t="shared" si="289"/>
        <v>15</v>
      </c>
      <c r="CL727" s="88">
        <f t="shared" si="289"/>
        <v>16</v>
      </c>
    </row>
    <row r="728" spans="81:90" x14ac:dyDescent="0.25">
      <c r="CC728" s="114">
        <f t="shared" si="288"/>
        <v>0</v>
      </c>
      <c r="CD728" s="114">
        <f t="shared" si="282"/>
        <v>0</v>
      </c>
      <c r="CE728" s="114">
        <f t="shared" si="283"/>
        <v>0</v>
      </c>
      <c r="CF728" s="114">
        <f t="shared" si="284"/>
        <v>0</v>
      </c>
      <c r="CH728" s="114">
        <f t="shared" si="287"/>
        <v>90</v>
      </c>
      <c r="CI728" s="88">
        <f t="shared" si="289"/>
        <v>17</v>
      </c>
      <c r="CJ728" s="88">
        <f t="shared" si="289"/>
        <v>18</v>
      </c>
      <c r="CK728" s="88">
        <f t="shared" si="289"/>
        <v>19</v>
      </c>
      <c r="CL728" s="88">
        <f t="shared" si="289"/>
        <v>20</v>
      </c>
    </row>
    <row r="729" spans="81:90" x14ac:dyDescent="0.25">
      <c r="CC729" s="114">
        <f t="shared" si="288"/>
        <v>0</v>
      </c>
      <c r="CD729" s="114">
        <f t="shared" si="282"/>
        <v>4.1366253329685687</v>
      </c>
      <c r="CE729" s="114">
        <f t="shared" si="283"/>
        <v>0</v>
      </c>
      <c r="CF729" s="114">
        <f t="shared" si="284"/>
        <v>0</v>
      </c>
      <c r="CH729" s="114">
        <f t="shared" si="287"/>
        <v>90</v>
      </c>
      <c r="CI729" s="88">
        <f t="shared" si="289"/>
        <v>21</v>
      </c>
      <c r="CJ729" s="88">
        <f t="shared" si="289"/>
        <v>22</v>
      </c>
      <c r="CK729" s="88">
        <f t="shared" si="289"/>
        <v>23</v>
      </c>
      <c r="CL729" s="88">
        <f t="shared" si="289"/>
        <v>24</v>
      </c>
    </row>
    <row r="730" spans="81:90" x14ac:dyDescent="0.25">
      <c r="CC730" s="114">
        <f t="shared" si="288"/>
        <v>0</v>
      </c>
      <c r="CD730" s="114">
        <f t="shared" si="282"/>
        <v>4.1366253329685687</v>
      </c>
      <c r="CE730" s="114">
        <f t="shared" si="283"/>
        <v>0</v>
      </c>
      <c r="CF730" s="114">
        <f t="shared" si="284"/>
        <v>0</v>
      </c>
      <c r="CH730" s="114">
        <f t="shared" si="287"/>
        <v>90</v>
      </c>
      <c r="CI730" s="88">
        <f t="shared" si="289"/>
        <v>25</v>
      </c>
      <c r="CJ730" s="88">
        <f t="shared" si="289"/>
        <v>26</v>
      </c>
      <c r="CK730" s="88">
        <f t="shared" si="289"/>
        <v>27</v>
      </c>
      <c r="CL730" s="88">
        <f t="shared" si="289"/>
        <v>28</v>
      </c>
    </row>
    <row r="731" spans="81:90" x14ac:dyDescent="0.25">
      <c r="CC731" s="114">
        <f t="shared" si="288"/>
        <v>0</v>
      </c>
      <c r="CD731" s="114">
        <f t="shared" si="282"/>
        <v>4.1366253329685687</v>
      </c>
      <c r="CE731" s="114">
        <f t="shared" si="283"/>
        <v>0</v>
      </c>
      <c r="CF731" s="114">
        <f t="shared" si="284"/>
        <v>0</v>
      </c>
      <c r="CH731" s="114">
        <f t="shared" si="287"/>
        <v>90</v>
      </c>
      <c r="CI731" s="88">
        <f t="shared" si="289"/>
        <v>29</v>
      </c>
      <c r="CJ731" s="88">
        <f t="shared" si="289"/>
        <v>30</v>
      </c>
      <c r="CK731" s="88">
        <f t="shared" si="289"/>
        <v>31</v>
      </c>
      <c r="CL731" s="88">
        <f t="shared" si="289"/>
        <v>32</v>
      </c>
    </row>
    <row r="732" spans="81:90" x14ac:dyDescent="0.25">
      <c r="CC732" s="114">
        <f t="shared" si="288"/>
        <v>4.1366253329685687</v>
      </c>
      <c r="CD732" s="114">
        <f t="shared" si="282"/>
        <v>0</v>
      </c>
      <c r="CE732" s="114">
        <f t="shared" si="283"/>
        <v>0</v>
      </c>
      <c r="CF732" s="114">
        <f t="shared" si="284"/>
        <v>0</v>
      </c>
      <c r="CH732" s="114">
        <f t="shared" si="287"/>
        <v>91</v>
      </c>
      <c r="CI732" s="88">
        <f t="shared" si="289"/>
        <v>1</v>
      </c>
      <c r="CJ732" s="88">
        <f t="shared" si="289"/>
        <v>2</v>
      </c>
      <c r="CK732" s="88">
        <f t="shared" si="289"/>
        <v>3</v>
      </c>
      <c r="CL732" s="88">
        <f t="shared" si="289"/>
        <v>4</v>
      </c>
    </row>
    <row r="733" spans="81:90" x14ac:dyDescent="0.25">
      <c r="CC733" s="114">
        <f t="shared" si="288"/>
        <v>4.1366253329685687</v>
      </c>
      <c r="CD733" s="114">
        <f t="shared" si="282"/>
        <v>0</v>
      </c>
      <c r="CE733" s="114">
        <f t="shared" si="283"/>
        <v>0</v>
      </c>
      <c r="CF733" s="114">
        <f t="shared" si="284"/>
        <v>0</v>
      </c>
      <c r="CH733" s="114">
        <f t="shared" si="287"/>
        <v>91</v>
      </c>
      <c r="CI733" s="88">
        <f t="shared" si="289"/>
        <v>5</v>
      </c>
      <c r="CJ733" s="88">
        <f t="shared" si="289"/>
        <v>6</v>
      </c>
      <c r="CK733" s="88">
        <f t="shared" si="289"/>
        <v>7</v>
      </c>
      <c r="CL733" s="88">
        <f t="shared" si="289"/>
        <v>8</v>
      </c>
    </row>
    <row r="734" spans="81:90" x14ac:dyDescent="0.25">
      <c r="CC734" s="114">
        <f t="shared" si="288"/>
        <v>4.1366253329685687</v>
      </c>
      <c r="CD734" s="114">
        <f t="shared" si="282"/>
        <v>0</v>
      </c>
      <c r="CE734" s="114">
        <f t="shared" si="283"/>
        <v>0</v>
      </c>
      <c r="CF734" s="114">
        <f t="shared" si="284"/>
        <v>0</v>
      </c>
      <c r="CH734" s="114">
        <f t="shared" si="287"/>
        <v>91</v>
      </c>
      <c r="CI734" s="88">
        <f t="shared" si="289"/>
        <v>9</v>
      </c>
      <c r="CJ734" s="88">
        <f t="shared" si="289"/>
        <v>10</v>
      </c>
      <c r="CK734" s="88">
        <f t="shared" si="289"/>
        <v>11</v>
      </c>
      <c r="CL734" s="88">
        <f t="shared" si="289"/>
        <v>12</v>
      </c>
    </row>
    <row r="735" spans="81:90" x14ac:dyDescent="0.25">
      <c r="CC735" s="114">
        <f t="shared" si="288"/>
        <v>4.1366253329685687</v>
      </c>
      <c r="CD735" s="114">
        <f t="shared" si="282"/>
        <v>0</v>
      </c>
      <c r="CE735" s="114">
        <f t="shared" si="283"/>
        <v>0</v>
      </c>
      <c r="CF735" s="114">
        <f t="shared" si="284"/>
        <v>0</v>
      </c>
      <c r="CH735" s="114">
        <f t="shared" si="287"/>
        <v>91</v>
      </c>
      <c r="CI735" s="88">
        <f t="shared" si="289"/>
        <v>13</v>
      </c>
      <c r="CJ735" s="88">
        <f t="shared" si="289"/>
        <v>14</v>
      </c>
      <c r="CK735" s="88">
        <f t="shared" si="289"/>
        <v>15</v>
      </c>
      <c r="CL735" s="88">
        <f t="shared" si="289"/>
        <v>16</v>
      </c>
    </row>
    <row r="736" spans="81:90" x14ac:dyDescent="0.25">
      <c r="CC736" s="114">
        <f t="shared" si="288"/>
        <v>0</v>
      </c>
      <c r="CD736" s="114">
        <f t="shared" si="282"/>
        <v>0</v>
      </c>
      <c r="CE736" s="114">
        <f t="shared" si="283"/>
        <v>0</v>
      </c>
      <c r="CF736" s="114">
        <f t="shared" si="284"/>
        <v>0</v>
      </c>
      <c r="CH736" s="114">
        <f t="shared" si="287"/>
        <v>91</v>
      </c>
      <c r="CI736" s="88">
        <f t="shared" si="289"/>
        <v>17</v>
      </c>
      <c r="CJ736" s="88">
        <f t="shared" si="289"/>
        <v>18</v>
      </c>
      <c r="CK736" s="88">
        <f t="shared" si="289"/>
        <v>19</v>
      </c>
      <c r="CL736" s="88">
        <f t="shared" si="289"/>
        <v>20</v>
      </c>
    </row>
    <row r="737" spans="81:90" x14ac:dyDescent="0.25">
      <c r="CC737" s="114">
        <f t="shared" si="288"/>
        <v>0</v>
      </c>
      <c r="CD737" s="114">
        <f t="shared" si="282"/>
        <v>4.1366253329685687</v>
      </c>
      <c r="CE737" s="114">
        <f t="shared" si="283"/>
        <v>0</v>
      </c>
      <c r="CF737" s="114">
        <f t="shared" si="284"/>
        <v>0</v>
      </c>
      <c r="CH737" s="114">
        <f t="shared" si="287"/>
        <v>91</v>
      </c>
      <c r="CI737" s="88">
        <f t="shared" si="289"/>
        <v>21</v>
      </c>
      <c r="CJ737" s="88">
        <f t="shared" si="289"/>
        <v>22</v>
      </c>
      <c r="CK737" s="88">
        <f t="shared" si="289"/>
        <v>23</v>
      </c>
      <c r="CL737" s="88">
        <f t="shared" si="289"/>
        <v>24</v>
      </c>
    </row>
    <row r="738" spans="81:90" x14ac:dyDescent="0.25">
      <c r="CC738" s="114">
        <f t="shared" si="288"/>
        <v>0</v>
      </c>
      <c r="CD738" s="114">
        <f t="shared" si="282"/>
        <v>4.1366253329685687</v>
      </c>
      <c r="CE738" s="114">
        <f t="shared" si="283"/>
        <v>0</v>
      </c>
      <c r="CF738" s="114">
        <f t="shared" si="284"/>
        <v>0</v>
      </c>
      <c r="CH738" s="114">
        <f t="shared" si="287"/>
        <v>91</v>
      </c>
      <c r="CI738" s="88">
        <f t="shared" si="289"/>
        <v>25</v>
      </c>
      <c r="CJ738" s="88">
        <f t="shared" si="289"/>
        <v>26</v>
      </c>
      <c r="CK738" s="88">
        <f t="shared" si="289"/>
        <v>27</v>
      </c>
      <c r="CL738" s="88">
        <f t="shared" si="289"/>
        <v>28</v>
      </c>
    </row>
    <row r="739" spans="81:90" x14ac:dyDescent="0.25">
      <c r="CC739" s="114">
        <f t="shared" si="288"/>
        <v>0</v>
      </c>
      <c r="CD739" s="114">
        <f t="shared" si="282"/>
        <v>4.1366253329685687</v>
      </c>
      <c r="CE739" s="114">
        <f t="shared" si="283"/>
        <v>0</v>
      </c>
      <c r="CF739" s="114">
        <f t="shared" si="284"/>
        <v>0</v>
      </c>
      <c r="CH739" s="114">
        <f t="shared" si="287"/>
        <v>91</v>
      </c>
      <c r="CI739" s="88">
        <f t="shared" si="289"/>
        <v>29</v>
      </c>
      <c r="CJ739" s="88">
        <f t="shared" si="289"/>
        <v>30</v>
      </c>
      <c r="CK739" s="88">
        <f t="shared" si="289"/>
        <v>31</v>
      </c>
      <c r="CL739" s="88">
        <f t="shared" si="289"/>
        <v>32</v>
      </c>
    </row>
    <row r="740" spans="81:90" x14ac:dyDescent="0.25">
      <c r="CC740" s="114">
        <f t="shared" si="288"/>
        <v>4.1366253329685687</v>
      </c>
      <c r="CD740" s="114">
        <f t="shared" si="282"/>
        <v>0</v>
      </c>
      <c r="CE740" s="114">
        <f t="shared" si="283"/>
        <v>0</v>
      </c>
      <c r="CF740" s="114">
        <f t="shared" si="284"/>
        <v>0</v>
      </c>
      <c r="CH740" s="114">
        <f t="shared" si="287"/>
        <v>92</v>
      </c>
      <c r="CI740" s="88">
        <f t="shared" si="289"/>
        <v>1</v>
      </c>
      <c r="CJ740" s="88">
        <f t="shared" si="289"/>
        <v>2</v>
      </c>
      <c r="CK740" s="88">
        <f t="shared" si="289"/>
        <v>3</v>
      </c>
      <c r="CL740" s="88">
        <f t="shared" si="289"/>
        <v>4</v>
      </c>
    </row>
    <row r="741" spans="81:90" x14ac:dyDescent="0.25">
      <c r="CC741" s="114">
        <f t="shared" si="288"/>
        <v>4.1366253329685687</v>
      </c>
      <c r="CD741" s="114">
        <f t="shared" si="282"/>
        <v>0</v>
      </c>
      <c r="CE741" s="114">
        <f t="shared" si="283"/>
        <v>0</v>
      </c>
      <c r="CF741" s="114">
        <f t="shared" si="284"/>
        <v>0</v>
      </c>
      <c r="CH741" s="114">
        <f t="shared" si="287"/>
        <v>92</v>
      </c>
      <c r="CI741" s="88">
        <f t="shared" ref="CI741:CL756" si="290">CI733</f>
        <v>5</v>
      </c>
      <c r="CJ741" s="88">
        <f t="shared" si="290"/>
        <v>6</v>
      </c>
      <c r="CK741" s="88">
        <f t="shared" si="290"/>
        <v>7</v>
      </c>
      <c r="CL741" s="88">
        <f t="shared" si="290"/>
        <v>8</v>
      </c>
    </row>
    <row r="742" spans="81:90" x14ac:dyDescent="0.25">
      <c r="CC742" s="114">
        <f t="shared" si="288"/>
        <v>4.1366253329685687</v>
      </c>
      <c r="CD742" s="114">
        <f t="shared" si="282"/>
        <v>0</v>
      </c>
      <c r="CE742" s="114">
        <f t="shared" si="283"/>
        <v>0</v>
      </c>
      <c r="CF742" s="114">
        <f t="shared" si="284"/>
        <v>0</v>
      </c>
      <c r="CH742" s="114">
        <f t="shared" si="287"/>
        <v>92</v>
      </c>
      <c r="CI742" s="88">
        <f t="shared" si="290"/>
        <v>9</v>
      </c>
      <c r="CJ742" s="88">
        <f t="shared" si="290"/>
        <v>10</v>
      </c>
      <c r="CK742" s="88">
        <f t="shared" si="290"/>
        <v>11</v>
      </c>
      <c r="CL742" s="88">
        <f t="shared" si="290"/>
        <v>12</v>
      </c>
    </row>
    <row r="743" spans="81:90" x14ac:dyDescent="0.25">
      <c r="CC743" s="114">
        <f t="shared" si="288"/>
        <v>4.1366253329685687</v>
      </c>
      <c r="CD743" s="114">
        <f t="shared" si="282"/>
        <v>0</v>
      </c>
      <c r="CE743" s="114">
        <f t="shared" si="283"/>
        <v>0</v>
      </c>
      <c r="CF743" s="114">
        <f t="shared" si="284"/>
        <v>0</v>
      </c>
      <c r="CH743" s="114">
        <f t="shared" si="287"/>
        <v>92</v>
      </c>
      <c r="CI743" s="88">
        <f t="shared" si="290"/>
        <v>13</v>
      </c>
      <c r="CJ743" s="88">
        <f t="shared" si="290"/>
        <v>14</v>
      </c>
      <c r="CK743" s="88">
        <f t="shared" si="290"/>
        <v>15</v>
      </c>
      <c r="CL743" s="88">
        <f t="shared" si="290"/>
        <v>16</v>
      </c>
    </row>
    <row r="744" spans="81:90" x14ac:dyDescent="0.25">
      <c r="CC744" s="114">
        <f t="shared" si="288"/>
        <v>0</v>
      </c>
      <c r="CD744" s="114">
        <f t="shared" si="282"/>
        <v>0</v>
      </c>
      <c r="CE744" s="114">
        <f t="shared" si="283"/>
        <v>0</v>
      </c>
      <c r="CF744" s="114">
        <f t="shared" si="284"/>
        <v>0</v>
      </c>
      <c r="CH744" s="114">
        <f t="shared" si="287"/>
        <v>92</v>
      </c>
      <c r="CI744" s="88">
        <f t="shared" si="290"/>
        <v>17</v>
      </c>
      <c r="CJ744" s="88">
        <f t="shared" si="290"/>
        <v>18</v>
      </c>
      <c r="CK744" s="88">
        <f t="shared" si="290"/>
        <v>19</v>
      </c>
      <c r="CL744" s="88">
        <f t="shared" si="290"/>
        <v>20</v>
      </c>
    </row>
    <row r="745" spans="81:90" x14ac:dyDescent="0.25">
      <c r="CC745" s="114">
        <f t="shared" si="288"/>
        <v>0</v>
      </c>
      <c r="CD745" s="114">
        <f t="shared" si="282"/>
        <v>4.1366253329685687</v>
      </c>
      <c r="CE745" s="114">
        <f t="shared" si="283"/>
        <v>0</v>
      </c>
      <c r="CF745" s="114">
        <f t="shared" si="284"/>
        <v>0</v>
      </c>
      <c r="CH745" s="114">
        <f t="shared" si="287"/>
        <v>92</v>
      </c>
      <c r="CI745" s="88">
        <f t="shared" si="290"/>
        <v>21</v>
      </c>
      <c r="CJ745" s="88">
        <f t="shared" si="290"/>
        <v>22</v>
      </c>
      <c r="CK745" s="88">
        <f t="shared" si="290"/>
        <v>23</v>
      </c>
      <c r="CL745" s="88">
        <f t="shared" si="290"/>
        <v>24</v>
      </c>
    </row>
    <row r="746" spans="81:90" x14ac:dyDescent="0.25">
      <c r="CC746" s="114">
        <f t="shared" si="288"/>
        <v>0</v>
      </c>
      <c r="CD746" s="114">
        <f t="shared" si="282"/>
        <v>4.1366253329685687</v>
      </c>
      <c r="CE746" s="114">
        <f t="shared" si="283"/>
        <v>0</v>
      </c>
      <c r="CF746" s="114">
        <f t="shared" si="284"/>
        <v>0</v>
      </c>
      <c r="CH746" s="114">
        <f t="shared" si="287"/>
        <v>92</v>
      </c>
      <c r="CI746" s="88">
        <f t="shared" si="290"/>
        <v>25</v>
      </c>
      <c r="CJ746" s="88">
        <f t="shared" si="290"/>
        <v>26</v>
      </c>
      <c r="CK746" s="88">
        <f t="shared" si="290"/>
        <v>27</v>
      </c>
      <c r="CL746" s="88">
        <f t="shared" si="290"/>
        <v>28</v>
      </c>
    </row>
    <row r="747" spans="81:90" x14ac:dyDescent="0.25">
      <c r="CC747" s="114">
        <f t="shared" si="288"/>
        <v>0</v>
      </c>
      <c r="CD747" s="114">
        <f t="shared" si="282"/>
        <v>4.1366253329685687</v>
      </c>
      <c r="CE747" s="114">
        <f t="shared" si="283"/>
        <v>0</v>
      </c>
      <c r="CF747" s="114">
        <f t="shared" si="284"/>
        <v>0</v>
      </c>
      <c r="CH747" s="114">
        <f t="shared" si="287"/>
        <v>92</v>
      </c>
      <c r="CI747" s="88">
        <f t="shared" si="290"/>
        <v>29</v>
      </c>
      <c r="CJ747" s="88">
        <f t="shared" si="290"/>
        <v>30</v>
      </c>
      <c r="CK747" s="88">
        <f t="shared" si="290"/>
        <v>31</v>
      </c>
      <c r="CL747" s="88">
        <f t="shared" si="290"/>
        <v>32</v>
      </c>
    </row>
    <row r="748" spans="81:90" x14ac:dyDescent="0.25">
      <c r="CC748" s="114">
        <f t="shared" si="288"/>
        <v>4.1366253329685687</v>
      </c>
      <c r="CD748" s="114">
        <f t="shared" si="282"/>
        <v>0</v>
      </c>
      <c r="CE748" s="114">
        <f t="shared" si="283"/>
        <v>0</v>
      </c>
      <c r="CF748" s="114">
        <f t="shared" si="284"/>
        <v>0</v>
      </c>
      <c r="CH748" s="114">
        <f t="shared" si="287"/>
        <v>93</v>
      </c>
      <c r="CI748" s="88">
        <f t="shared" si="290"/>
        <v>1</v>
      </c>
      <c r="CJ748" s="88">
        <f t="shared" si="290"/>
        <v>2</v>
      </c>
      <c r="CK748" s="88">
        <f t="shared" si="290"/>
        <v>3</v>
      </c>
      <c r="CL748" s="88">
        <f t="shared" si="290"/>
        <v>4</v>
      </c>
    </row>
    <row r="749" spans="81:90" x14ac:dyDescent="0.25">
      <c r="CC749" s="114">
        <f t="shared" si="288"/>
        <v>4.1366253329685687</v>
      </c>
      <c r="CD749" s="114">
        <f t="shared" si="282"/>
        <v>0</v>
      </c>
      <c r="CE749" s="114">
        <f t="shared" si="283"/>
        <v>0</v>
      </c>
      <c r="CF749" s="114">
        <f t="shared" si="284"/>
        <v>0</v>
      </c>
      <c r="CH749" s="114">
        <f t="shared" si="287"/>
        <v>93</v>
      </c>
      <c r="CI749" s="88">
        <f t="shared" si="290"/>
        <v>5</v>
      </c>
      <c r="CJ749" s="88">
        <f t="shared" si="290"/>
        <v>6</v>
      </c>
      <c r="CK749" s="88">
        <f t="shared" si="290"/>
        <v>7</v>
      </c>
      <c r="CL749" s="88">
        <f t="shared" si="290"/>
        <v>8</v>
      </c>
    </row>
    <row r="750" spans="81:90" x14ac:dyDescent="0.25">
      <c r="CC750" s="114">
        <f t="shared" si="288"/>
        <v>4.1366253329685687</v>
      </c>
      <c r="CD750" s="114">
        <f t="shared" si="282"/>
        <v>0</v>
      </c>
      <c r="CE750" s="114">
        <f t="shared" si="283"/>
        <v>0</v>
      </c>
      <c r="CF750" s="114">
        <f t="shared" si="284"/>
        <v>0</v>
      </c>
      <c r="CH750" s="114">
        <f t="shared" si="287"/>
        <v>93</v>
      </c>
      <c r="CI750" s="88">
        <f t="shared" si="290"/>
        <v>9</v>
      </c>
      <c r="CJ750" s="88">
        <f t="shared" si="290"/>
        <v>10</v>
      </c>
      <c r="CK750" s="88">
        <f t="shared" si="290"/>
        <v>11</v>
      </c>
      <c r="CL750" s="88">
        <f t="shared" si="290"/>
        <v>12</v>
      </c>
    </row>
    <row r="751" spans="81:90" x14ac:dyDescent="0.25">
      <c r="CC751" s="114">
        <f t="shared" si="288"/>
        <v>4.1366253329685687</v>
      </c>
      <c r="CD751" s="114">
        <f t="shared" si="282"/>
        <v>0</v>
      </c>
      <c r="CE751" s="114">
        <f t="shared" si="283"/>
        <v>0</v>
      </c>
      <c r="CF751" s="114">
        <f t="shared" si="284"/>
        <v>0</v>
      </c>
      <c r="CH751" s="114">
        <f t="shared" si="287"/>
        <v>93</v>
      </c>
      <c r="CI751" s="88">
        <f t="shared" si="290"/>
        <v>13</v>
      </c>
      <c r="CJ751" s="88">
        <f t="shared" si="290"/>
        <v>14</v>
      </c>
      <c r="CK751" s="88">
        <f t="shared" si="290"/>
        <v>15</v>
      </c>
      <c r="CL751" s="88">
        <f t="shared" si="290"/>
        <v>16</v>
      </c>
    </row>
    <row r="752" spans="81:90" x14ac:dyDescent="0.25">
      <c r="CC752" s="114">
        <f t="shared" si="288"/>
        <v>0</v>
      </c>
      <c r="CD752" s="114">
        <f t="shared" si="282"/>
        <v>0</v>
      </c>
      <c r="CE752" s="114">
        <f t="shared" si="283"/>
        <v>0</v>
      </c>
      <c r="CF752" s="114">
        <f t="shared" si="284"/>
        <v>0</v>
      </c>
      <c r="CH752" s="114">
        <f t="shared" si="287"/>
        <v>93</v>
      </c>
      <c r="CI752" s="88">
        <f t="shared" si="290"/>
        <v>17</v>
      </c>
      <c r="CJ752" s="88">
        <f t="shared" si="290"/>
        <v>18</v>
      </c>
      <c r="CK752" s="88">
        <f t="shared" si="290"/>
        <v>19</v>
      </c>
      <c r="CL752" s="88">
        <f t="shared" si="290"/>
        <v>20</v>
      </c>
    </row>
    <row r="753" spans="81:90" x14ac:dyDescent="0.25">
      <c r="CC753" s="114">
        <f t="shared" si="288"/>
        <v>0</v>
      </c>
      <c r="CD753" s="114">
        <f t="shared" si="282"/>
        <v>4.1366253329685687</v>
      </c>
      <c r="CE753" s="114">
        <f t="shared" si="283"/>
        <v>0</v>
      </c>
      <c r="CF753" s="114">
        <f t="shared" si="284"/>
        <v>0</v>
      </c>
      <c r="CH753" s="114">
        <f t="shared" si="287"/>
        <v>93</v>
      </c>
      <c r="CI753" s="88">
        <f t="shared" si="290"/>
        <v>21</v>
      </c>
      <c r="CJ753" s="88">
        <f t="shared" si="290"/>
        <v>22</v>
      </c>
      <c r="CK753" s="88">
        <f t="shared" si="290"/>
        <v>23</v>
      </c>
      <c r="CL753" s="88">
        <f t="shared" si="290"/>
        <v>24</v>
      </c>
    </row>
    <row r="754" spans="81:90" x14ac:dyDescent="0.25">
      <c r="CC754" s="114">
        <f t="shared" si="288"/>
        <v>0</v>
      </c>
      <c r="CD754" s="114">
        <f t="shared" si="282"/>
        <v>4.1366253329685687</v>
      </c>
      <c r="CE754" s="114">
        <f t="shared" si="283"/>
        <v>0</v>
      </c>
      <c r="CF754" s="114">
        <f t="shared" si="284"/>
        <v>0</v>
      </c>
      <c r="CH754" s="114">
        <f t="shared" si="287"/>
        <v>93</v>
      </c>
      <c r="CI754" s="88">
        <f t="shared" si="290"/>
        <v>25</v>
      </c>
      <c r="CJ754" s="88">
        <f t="shared" si="290"/>
        <v>26</v>
      </c>
      <c r="CK754" s="88">
        <f t="shared" si="290"/>
        <v>27</v>
      </c>
      <c r="CL754" s="88">
        <f t="shared" si="290"/>
        <v>28</v>
      </c>
    </row>
    <row r="755" spans="81:90" x14ac:dyDescent="0.25">
      <c r="CC755" s="114">
        <f t="shared" si="288"/>
        <v>0</v>
      </c>
      <c r="CD755" s="114">
        <f t="shared" si="282"/>
        <v>4.1366253329685687</v>
      </c>
      <c r="CE755" s="114">
        <f t="shared" si="283"/>
        <v>0</v>
      </c>
      <c r="CF755" s="114">
        <f t="shared" si="284"/>
        <v>0</v>
      </c>
      <c r="CH755" s="114">
        <f t="shared" si="287"/>
        <v>93</v>
      </c>
      <c r="CI755" s="88">
        <f t="shared" si="290"/>
        <v>29</v>
      </c>
      <c r="CJ755" s="88">
        <f t="shared" si="290"/>
        <v>30</v>
      </c>
      <c r="CK755" s="88">
        <f t="shared" si="290"/>
        <v>31</v>
      </c>
      <c r="CL755" s="88">
        <f t="shared" si="290"/>
        <v>32</v>
      </c>
    </row>
    <row r="756" spans="81:90" x14ac:dyDescent="0.25">
      <c r="CC756" s="114">
        <f t="shared" si="288"/>
        <v>4.1366253329685687</v>
      </c>
      <c r="CD756" s="114">
        <f t="shared" si="282"/>
        <v>0</v>
      </c>
      <c r="CE756" s="114">
        <f t="shared" si="283"/>
        <v>0</v>
      </c>
      <c r="CF756" s="114">
        <f t="shared" si="284"/>
        <v>0</v>
      </c>
      <c r="CH756" s="114">
        <f t="shared" si="287"/>
        <v>94</v>
      </c>
      <c r="CI756" s="88">
        <f t="shared" si="290"/>
        <v>1</v>
      </c>
      <c r="CJ756" s="88">
        <f t="shared" si="290"/>
        <v>2</v>
      </c>
      <c r="CK756" s="88">
        <f t="shared" si="290"/>
        <v>3</v>
      </c>
      <c r="CL756" s="88">
        <f t="shared" si="290"/>
        <v>4</v>
      </c>
    </row>
    <row r="757" spans="81:90" x14ac:dyDescent="0.25">
      <c r="CC757" s="114">
        <f t="shared" si="288"/>
        <v>4.1366253329685687</v>
      </c>
      <c r="CD757" s="114">
        <f t="shared" si="282"/>
        <v>0</v>
      </c>
      <c r="CE757" s="114">
        <f t="shared" si="283"/>
        <v>0</v>
      </c>
      <c r="CF757" s="114">
        <f t="shared" si="284"/>
        <v>0</v>
      </c>
      <c r="CH757" s="114">
        <f t="shared" si="287"/>
        <v>94</v>
      </c>
      <c r="CI757" s="88">
        <f t="shared" ref="CI757:CL772" si="291">CI749</f>
        <v>5</v>
      </c>
      <c r="CJ757" s="88">
        <f t="shared" si="291"/>
        <v>6</v>
      </c>
      <c r="CK757" s="88">
        <f t="shared" si="291"/>
        <v>7</v>
      </c>
      <c r="CL757" s="88">
        <f t="shared" si="291"/>
        <v>8</v>
      </c>
    </row>
    <row r="758" spans="81:90" x14ac:dyDescent="0.25">
      <c r="CC758" s="114">
        <f t="shared" si="288"/>
        <v>4.1366253329685687</v>
      </c>
      <c r="CD758" s="114">
        <f t="shared" si="282"/>
        <v>0</v>
      </c>
      <c r="CE758" s="114">
        <f t="shared" si="283"/>
        <v>0</v>
      </c>
      <c r="CF758" s="114">
        <f t="shared" si="284"/>
        <v>0</v>
      </c>
      <c r="CH758" s="114">
        <f t="shared" si="287"/>
        <v>94</v>
      </c>
      <c r="CI758" s="88">
        <f t="shared" si="291"/>
        <v>9</v>
      </c>
      <c r="CJ758" s="88">
        <f t="shared" si="291"/>
        <v>10</v>
      </c>
      <c r="CK758" s="88">
        <f t="shared" si="291"/>
        <v>11</v>
      </c>
      <c r="CL758" s="88">
        <f t="shared" si="291"/>
        <v>12</v>
      </c>
    </row>
    <row r="759" spans="81:90" x14ac:dyDescent="0.25">
      <c r="CC759" s="114">
        <f t="shared" si="288"/>
        <v>4.1366253329685687</v>
      </c>
      <c r="CD759" s="114">
        <f t="shared" si="282"/>
        <v>0</v>
      </c>
      <c r="CE759" s="114">
        <f t="shared" si="283"/>
        <v>0</v>
      </c>
      <c r="CF759" s="114">
        <f t="shared" si="284"/>
        <v>0</v>
      </c>
      <c r="CH759" s="114">
        <f t="shared" si="287"/>
        <v>94</v>
      </c>
      <c r="CI759" s="88">
        <f t="shared" si="291"/>
        <v>13</v>
      </c>
      <c r="CJ759" s="88">
        <f t="shared" si="291"/>
        <v>14</v>
      </c>
      <c r="CK759" s="88">
        <f t="shared" si="291"/>
        <v>15</v>
      </c>
      <c r="CL759" s="88">
        <f t="shared" si="291"/>
        <v>16</v>
      </c>
    </row>
    <row r="760" spans="81:90" x14ac:dyDescent="0.25">
      <c r="CC760" s="114">
        <f t="shared" si="288"/>
        <v>0</v>
      </c>
      <c r="CD760" s="114">
        <f t="shared" si="282"/>
        <v>0</v>
      </c>
      <c r="CE760" s="114">
        <f t="shared" si="283"/>
        <v>0</v>
      </c>
      <c r="CF760" s="114">
        <f t="shared" si="284"/>
        <v>0</v>
      </c>
      <c r="CH760" s="114">
        <f t="shared" si="287"/>
        <v>94</v>
      </c>
      <c r="CI760" s="88">
        <f t="shared" si="291"/>
        <v>17</v>
      </c>
      <c r="CJ760" s="88">
        <f t="shared" si="291"/>
        <v>18</v>
      </c>
      <c r="CK760" s="88">
        <f t="shared" si="291"/>
        <v>19</v>
      </c>
      <c r="CL760" s="88">
        <f t="shared" si="291"/>
        <v>20</v>
      </c>
    </row>
    <row r="761" spans="81:90" x14ac:dyDescent="0.25">
      <c r="CC761" s="114">
        <f t="shared" si="288"/>
        <v>0</v>
      </c>
      <c r="CD761" s="114">
        <f t="shared" si="282"/>
        <v>4.1366253329685687</v>
      </c>
      <c r="CE761" s="114">
        <f t="shared" si="283"/>
        <v>0</v>
      </c>
      <c r="CF761" s="114">
        <f t="shared" si="284"/>
        <v>0</v>
      </c>
      <c r="CH761" s="114">
        <f t="shared" si="287"/>
        <v>94</v>
      </c>
      <c r="CI761" s="88">
        <f t="shared" si="291"/>
        <v>21</v>
      </c>
      <c r="CJ761" s="88">
        <f t="shared" si="291"/>
        <v>22</v>
      </c>
      <c r="CK761" s="88">
        <f t="shared" si="291"/>
        <v>23</v>
      </c>
      <c r="CL761" s="88">
        <f t="shared" si="291"/>
        <v>24</v>
      </c>
    </row>
    <row r="762" spans="81:90" x14ac:dyDescent="0.25">
      <c r="CC762" s="114">
        <f t="shared" si="288"/>
        <v>0</v>
      </c>
      <c r="CD762" s="114">
        <f t="shared" si="282"/>
        <v>4.1366253329685687</v>
      </c>
      <c r="CE762" s="114">
        <f t="shared" si="283"/>
        <v>0</v>
      </c>
      <c r="CF762" s="114">
        <f t="shared" si="284"/>
        <v>0</v>
      </c>
      <c r="CH762" s="114">
        <f t="shared" si="287"/>
        <v>94</v>
      </c>
      <c r="CI762" s="88">
        <f t="shared" si="291"/>
        <v>25</v>
      </c>
      <c r="CJ762" s="88">
        <f t="shared" si="291"/>
        <v>26</v>
      </c>
      <c r="CK762" s="88">
        <f t="shared" si="291"/>
        <v>27</v>
      </c>
      <c r="CL762" s="88">
        <f t="shared" si="291"/>
        <v>28</v>
      </c>
    </row>
    <row r="763" spans="81:90" x14ac:dyDescent="0.25">
      <c r="CC763" s="114">
        <f t="shared" si="288"/>
        <v>0</v>
      </c>
      <c r="CD763" s="114">
        <f t="shared" ref="CD763:CD826" si="292">INDEX($AT$11:$BZ$120,$CH763,CI763)</f>
        <v>4.1366253329685687</v>
      </c>
      <c r="CE763" s="114">
        <f t="shared" ref="CE763:CE826" si="293">INDEX($AT$11:$BZ$120,$CH763,CJ763)</f>
        <v>0</v>
      </c>
      <c r="CF763" s="114">
        <f t="shared" ref="CF763:CF826" si="294">INDEX($AT$11:$BZ$120,$CH763,CK763)</f>
        <v>0</v>
      </c>
      <c r="CH763" s="114">
        <f t="shared" si="287"/>
        <v>94</v>
      </c>
      <c r="CI763" s="88">
        <f t="shared" si="291"/>
        <v>29</v>
      </c>
      <c r="CJ763" s="88">
        <f t="shared" si="291"/>
        <v>30</v>
      </c>
      <c r="CK763" s="88">
        <f t="shared" si="291"/>
        <v>31</v>
      </c>
      <c r="CL763" s="88">
        <f t="shared" si="291"/>
        <v>32</v>
      </c>
    </row>
    <row r="764" spans="81:90" x14ac:dyDescent="0.25">
      <c r="CC764" s="114">
        <f t="shared" si="288"/>
        <v>4.1366253329685687</v>
      </c>
      <c r="CD764" s="114">
        <f t="shared" si="292"/>
        <v>0</v>
      </c>
      <c r="CE764" s="114">
        <f t="shared" si="293"/>
        <v>0</v>
      </c>
      <c r="CF764" s="114">
        <f t="shared" si="294"/>
        <v>0</v>
      </c>
      <c r="CH764" s="114">
        <f t="shared" si="287"/>
        <v>95</v>
      </c>
      <c r="CI764" s="88">
        <f t="shared" si="291"/>
        <v>1</v>
      </c>
      <c r="CJ764" s="88">
        <f t="shared" si="291"/>
        <v>2</v>
      </c>
      <c r="CK764" s="88">
        <f t="shared" si="291"/>
        <v>3</v>
      </c>
      <c r="CL764" s="88">
        <f t="shared" si="291"/>
        <v>4</v>
      </c>
    </row>
    <row r="765" spans="81:90" x14ac:dyDescent="0.25">
      <c r="CC765" s="114">
        <f t="shared" si="288"/>
        <v>4.1366253329685687</v>
      </c>
      <c r="CD765" s="114">
        <f t="shared" si="292"/>
        <v>0</v>
      </c>
      <c r="CE765" s="114">
        <f t="shared" si="293"/>
        <v>0</v>
      </c>
      <c r="CF765" s="114">
        <f t="shared" si="294"/>
        <v>0</v>
      </c>
      <c r="CH765" s="114">
        <f t="shared" si="287"/>
        <v>95</v>
      </c>
      <c r="CI765" s="88">
        <f t="shared" si="291"/>
        <v>5</v>
      </c>
      <c r="CJ765" s="88">
        <f t="shared" si="291"/>
        <v>6</v>
      </c>
      <c r="CK765" s="88">
        <f t="shared" si="291"/>
        <v>7</v>
      </c>
      <c r="CL765" s="88">
        <f t="shared" si="291"/>
        <v>8</v>
      </c>
    </row>
    <row r="766" spans="81:90" x14ac:dyDescent="0.25">
      <c r="CC766" s="114">
        <f t="shared" si="288"/>
        <v>4.1366253329685687</v>
      </c>
      <c r="CD766" s="114">
        <f t="shared" si="292"/>
        <v>0</v>
      </c>
      <c r="CE766" s="114">
        <f t="shared" si="293"/>
        <v>0</v>
      </c>
      <c r="CF766" s="114">
        <f t="shared" si="294"/>
        <v>0</v>
      </c>
      <c r="CH766" s="114">
        <f t="shared" si="287"/>
        <v>95</v>
      </c>
      <c r="CI766" s="88">
        <f t="shared" si="291"/>
        <v>9</v>
      </c>
      <c r="CJ766" s="88">
        <f t="shared" si="291"/>
        <v>10</v>
      </c>
      <c r="CK766" s="88">
        <f t="shared" si="291"/>
        <v>11</v>
      </c>
      <c r="CL766" s="88">
        <f t="shared" si="291"/>
        <v>12</v>
      </c>
    </row>
    <row r="767" spans="81:90" x14ac:dyDescent="0.25">
      <c r="CC767" s="114">
        <f t="shared" si="288"/>
        <v>4.1366253329685687</v>
      </c>
      <c r="CD767" s="114">
        <f t="shared" si="292"/>
        <v>0</v>
      </c>
      <c r="CE767" s="114">
        <f t="shared" si="293"/>
        <v>0</v>
      </c>
      <c r="CF767" s="114">
        <f t="shared" si="294"/>
        <v>0</v>
      </c>
      <c r="CH767" s="114">
        <f t="shared" si="287"/>
        <v>95</v>
      </c>
      <c r="CI767" s="88">
        <f t="shared" si="291"/>
        <v>13</v>
      </c>
      <c r="CJ767" s="88">
        <f t="shared" si="291"/>
        <v>14</v>
      </c>
      <c r="CK767" s="88">
        <f t="shared" si="291"/>
        <v>15</v>
      </c>
      <c r="CL767" s="88">
        <f t="shared" si="291"/>
        <v>16</v>
      </c>
    </row>
    <row r="768" spans="81:90" x14ac:dyDescent="0.25">
      <c r="CC768" s="114">
        <f t="shared" si="288"/>
        <v>0</v>
      </c>
      <c r="CD768" s="114">
        <f t="shared" si="292"/>
        <v>0</v>
      </c>
      <c r="CE768" s="114">
        <f t="shared" si="293"/>
        <v>0</v>
      </c>
      <c r="CF768" s="114">
        <f t="shared" si="294"/>
        <v>0</v>
      </c>
      <c r="CH768" s="114">
        <f t="shared" si="287"/>
        <v>95</v>
      </c>
      <c r="CI768" s="88">
        <f t="shared" si="291"/>
        <v>17</v>
      </c>
      <c r="CJ768" s="88">
        <f t="shared" si="291"/>
        <v>18</v>
      </c>
      <c r="CK768" s="88">
        <f t="shared" si="291"/>
        <v>19</v>
      </c>
      <c r="CL768" s="88">
        <f t="shared" si="291"/>
        <v>20</v>
      </c>
    </row>
    <row r="769" spans="81:90" x14ac:dyDescent="0.25">
      <c r="CC769" s="114">
        <f t="shared" si="288"/>
        <v>0</v>
      </c>
      <c r="CD769" s="114">
        <f t="shared" si="292"/>
        <v>4.1366253329685687</v>
      </c>
      <c r="CE769" s="114">
        <f t="shared" si="293"/>
        <v>0</v>
      </c>
      <c r="CF769" s="114">
        <f t="shared" si="294"/>
        <v>0</v>
      </c>
      <c r="CH769" s="114">
        <f t="shared" si="287"/>
        <v>95</v>
      </c>
      <c r="CI769" s="88">
        <f t="shared" si="291"/>
        <v>21</v>
      </c>
      <c r="CJ769" s="88">
        <f t="shared" si="291"/>
        <v>22</v>
      </c>
      <c r="CK769" s="88">
        <f t="shared" si="291"/>
        <v>23</v>
      </c>
      <c r="CL769" s="88">
        <f t="shared" si="291"/>
        <v>24</v>
      </c>
    </row>
    <row r="770" spans="81:90" x14ac:dyDescent="0.25">
      <c r="CC770" s="114">
        <f t="shared" si="288"/>
        <v>0</v>
      </c>
      <c r="CD770" s="114">
        <f t="shared" si="292"/>
        <v>4.1366253329685687</v>
      </c>
      <c r="CE770" s="114">
        <f t="shared" si="293"/>
        <v>0</v>
      </c>
      <c r="CF770" s="114">
        <f t="shared" si="294"/>
        <v>0</v>
      </c>
      <c r="CH770" s="114">
        <f t="shared" si="287"/>
        <v>95</v>
      </c>
      <c r="CI770" s="88">
        <f t="shared" si="291"/>
        <v>25</v>
      </c>
      <c r="CJ770" s="88">
        <f t="shared" si="291"/>
        <v>26</v>
      </c>
      <c r="CK770" s="88">
        <f t="shared" si="291"/>
        <v>27</v>
      </c>
      <c r="CL770" s="88">
        <f t="shared" si="291"/>
        <v>28</v>
      </c>
    </row>
    <row r="771" spans="81:90" x14ac:dyDescent="0.25">
      <c r="CC771" s="114">
        <f t="shared" si="288"/>
        <v>0</v>
      </c>
      <c r="CD771" s="114">
        <f t="shared" si="292"/>
        <v>4.1366253329685687</v>
      </c>
      <c r="CE771" s="114">
        <f t="shared" si="293"/>
        <v>0</v>
      </c>
      <c r="CF771" s="114">
        <f t="shared" si="294"/>
        <v>0</v>
      </c>
      <c r="CH771" s="114">
        <f t="shared" si="287"/>
        <v>95</v>
      </c>
      <c r="CI771" s="88">
        <f t="shared" si="291"/>
        <v>29</v>
      </c>
      <c r="CJ771" s="88">
        <f t="shared" si="291"/>
        <v>30</v>
      </c>
      <c r="CK771" s="88">
        <f t="shared" si="291"/>
        <v>31</v>
      </c>
      <c r="CL771" s="88">
        <f t="shared" si="291"/>
        <v>32</v>
      </c>
    </row>
    <row r="772" spans="81:90" x14ac:dyDescent="0.25">
      <c r="CC772" s="114">
        <f t="shared" si="288"/>
        <v>4.1366253329685687</v>
      </c>
      <c r="CD772" s="114">
        <f t="shared" si="292"/>
        <v>0</v>
      </c>
      <c r="CE772" s="114">
        <f t="shared" si="293"/>
        <v>0</v>
      </c>
      <c r="CF772" s="114">
        <f t="shared" si="294"/>
        <v>0</v>
      </c>
      <c r="CH772" s="114">
        <f t="shared" si="287"/>
        <v>96</v>
      </c>
      <c r="CI772" s="88">
        <f t="shared" si="291"/>
        <v>1</v>
      </c>
      <c r="CJ772" s="88">
        <f t="shared" si="291"/>
        <v>2</v>
      </c>
      <c r="CK772" s="88">
        <f t="shared" si="291"/>
        <v>3</v>
      </c>
      <c r="CL772" s="88">
        <f t="shared" si="291"/>
        <v>4</v>
      </c>
    </row>
    <row r="773" spans="81:90" x14ac:dyDescent="0.25">
      <c r="CC773" s="114">
        <f t="shared" si="288"/>
        <v>4.1366253329685687</v>
      </c>
      <c r="CD773" s="114">
        <f t="shared" si="292"/>
        <v>0</v>
      </c>
      <c r="CE773" s="114">
        <f t="shared" si="293"/>
        <v>0</v>
      </c>
      <c r="CF773" s="114">
        <f t="shared" si="294"/>
        <v>0</v>
      </c>
      <c r="CH773" s="114">
        <f t="shared" si="287"/>
        <v>96</v>
      </c>
      <c r="CI773" s="88">
        <f t="shared" ref="CI773:CL788" si="295">CI765</f>
        <v>5</v>
      </c>
      <c r="CJ773" s="88">
        <f t="shared" si="295"/>
        <v>6</v>
      </c>
      <c r="CK773" s="88">
        <f t="shared" si="295"/>
        <v>7</v>
      </c>
      <c r="CL773" s="88">
        <f t="shared" si="295"/>
        <v>8</v>
      </c>
    </row>
    <row r="774" spans="81:90" x14ac:dyDescent="0.25">
      <c r="CC774" s="114">
        <f t="shared" si="288"/>
        <v>4.1366253329685687</v>
      </c>
      <c r="CD774" s="114">
        <f t="shared" si="292"/>
        <v>0</v>
      </c>
      <c r="CE774" s="114">
        <f t="shared" si="293"/>
        <v>0</v>
      </c>
      <c r="CF774" s="114">
        <f t="shared" si="294"/>
        <v>0</v>
      </c>
      <c r="CH774" s="114">
        <f t="shared" si="287"/>
        <v>96</v>
      </c>
      <c r="CI774" s="88">
        <f t="shared" si="295"/>
        <v>9</v>
      </c>
      <c r="CJ774" s="88">
        <f t="shared" si="295"/>
        <v>10</v>
      </c>
      <c r="CK774" s="88">
        <f t="shared" si="295"/>
        <v>11</v>
      </c>
      <c r="CL774" s="88">
        <f t="shared" si="295"/>
        <v>12</v>
      </c>
    </row>
    <row r="775" spans="81:90" x14ac:dyDescent="0.25">
      <c r="CC775" s="114">
        <f t="shared" si="288"/>
        <v>4.1366253329685687</v>
      </c>
      <c r="CD775" s="114">
        <f t="shared" si="292"/>
        <v>0</v>
      </c>
      <c r="CE775" s="114">
        <f t="shared" si="293"/>
        <v>0</v>
      </c>
      <c r="CF775" s="114">
        <f t="shared" si="294"/>
        <v>0</v>
      </c>
      <c r="CH775" s="114">
        <f t="shared" si="287"/>
        <v>96</v>
      </c>
      <c r="CI775" s="88">
        <f t="shared" si="295"/>
        <v>13</v>
      </c>
      <c r="CJ775" s="88">
        <f t="shared" si="295"/>
        <v>14</v>
      </c>
      <c r="CK775" s="88">
        <f t="shared" si="295"/>
        <v>15</v>
      </c>
      <c r="CL775" s="88">
        <f t="shared" si="295"/>
        <v>16</v>
      </c>
    </row>
    <row r="776" spans="81:90" x14ac:dyDescent="0.25">
      <c r="CC776" s="114">
        <f t="shared" si="288"/>
        <v>0</v>
      </c>
      <c r="CD776" s="114">
        <f t="shared" si="292"/>
        <v>0</v>
      </c>
      <c r="CE776" s="114">
        <f t="shared" si="293"/>
        <v>0</v>
      </c>
      <c r="CF776" s="114">
        <f t="shared" si="294"/>
        <v>0</v>
      </c>
      <c r="CH776" s="114">
        <f t="shared" si="287"/>
        <v>96</v>
      </c>
      <c r="CI776" s="88">
        <f t="shared" si="295"/>
        <v>17</v>
      </c>
      <c r="CJ776" s="88">
        <f t="shared" si="295"/>
        <v>18</v>
      </c>
      <c r="CK776" s="88">
        <f t="shared" si="295"/>
        <v>19</v>
      </c>
      <c r="CL776" s="88">
        <f t="shared" si="295"/>
        <v>20</v>
      </c>
    </row>
    <row r="777" spans="81:90" x14ac:dyDescent="0.25">
      <c r="CC777" s="114">
        <f t="shared" si="288"/>
        <v>0</v>
      </c>
      <c r="CD777" s="114">
        <f t="shared" si="292"/>
        <v>4.1366253329685687</v>
      </c>
      <c r="CE777" s="114">
        <f t="shared" si="293"/>
        <v>0</v>
      </c>
      <c r="CF777" s="114">
        <f t="shared" si="294"/>
        <v>0</v>
      </c>
      <c r="CH777" s="114">
        <f t="shared" si="287"/>
        <v>96</v>
      </c>
      <c r="CI777" s="88">
        <f t="shared" si="295"/>
        <v>21</v>
      </c>
      <c r="CJ777" s="88">
        <f t="shared" si="295"/>
        <v>22</v>
      </c>
      <c r="CK777" s="88">
        <f t="shared" si="295"/>
        <v>23</v>
      </c>
      <c r="CL777" s="88">
        <f t="shared" si="295"/>
        <v>24</v>
      </c>
    </row>
    <row r="778" spans="81:90" x14ac:dyDescent="0.25">
      <c r="CC778" s="114">
        <f t="shared" si="288"/>
        <v>0</v>
      </c>
      <c r="CD778" s="114">
        <f t="shared" si="292"/>
        <v>4.1366253329685687</v>
      </c>
      <c r="CE778" s="114">
        <f t="shared" si="293"/>
        <v>0</v>
      </c>
      <c r="CF778" s="114">
        <f t="shared" si="294"/>
        <v>0</v>
      </c>
      <c r="CH778" s="114">
        <f t="shared" si="287"/>
        <v>96</v>
      </c>
      <c r="CI778" s="88">
        <f t="shared" si="295"/>
        <v>25</v>
      </c>
      <c r="CJ778" s="88">
        <f t="shared" si="295"/>
        <v>26</v>
      </c>
      <c r="CK778" s="88">
        <f t="shared" si="295"/>
        <v>27</v>
      </c>
      <c r="CL778" s="88">
        <f t="shared" si="295"/>
        <v>28</v>
      </c>
    </row>
    <row r="779" spans="81:90" x14ac:dyDescent="0.25">
      <c r="CC779" s="114">
        <f t="shared" si="288"/>
        <v>0</v>
      </c>
      <c r="CD779" s="114">
        <f t="shared" si="292"/>
        <v>4.1366253329685687</v>
      </c>
      <c r="CE779" s="114">
        <f t="shared" si="293"/>
        <v>0</v>
      </c>
      <c r="CF779" s="114">
        <f t="shared" si="294"/>
        <v>0</v>
      </c>
      <c r="CH779" s="114">
        <f t="shared" si="287"/>
        <v>96</v>
      </c>
      <c r="CI779" s="88">
        <f t="shared" si="295"/>
        <v>29</v>
      </c>
      <c r="CJ779" s="88">
        <f t="shared" si="295"/>
        <v>30</v>
      </c>
      <c r="CK779" s="88">
        <f t="shared" si="295"/>
        <v>31</v>
      </c>
      <c r="CL779" s="88">
        <f t="shared" si="295"/>
        <v>32</v>
      </c>
    </row>
    <row r="780" spans="81:90" x14ac:dyDescent="0.25">
      <c r="CC780" s="114">
        <f t="shared" si="288"/>
        <v>4.1366253329685687</v>
      </c>
      <c r="CD780" s="114">
        <f t="shared" si="292"/>
        <v>0</v>
      </c>
      <c r="CE780" s="114">
        <f t="shared" si="293"/>
        <v>0</v>
      </c>
      <c r="CF780" s="114">
        <f t="shared" si="294"/>
        <v>0</v>
      </c>
      <c r="CH780" s="114">
        <f>CH700+10</f>
        <v>97</v>
      </c>
      <c r="CI780" s="88">
        <f t="shared" si="295"/>
        <v>1</v>
      </c>
      <c r="CJ780" s="88">
        <f t="shared" si="295"/>
        <v>2</v>
      </c>
      <c r="CK780" s="88">
        <f t="shared" si="295"/>
        <v>3</v>
      </c>
      <c r="CL780" s="88">
        <f t="shared" si="295"/>
        <v>4</v>
      </c>
    </row>
    <row r="781" spans="81:90" x14ac:dyDescent="0.25">
      <c r="CC781" s="114">
        <f t="shared" ref="CC781:CC844" si="296">INDEX($AT$11:$BZ$120,$CH781,CL781)</f>
        <v>4.1366253329685687</v>
      </c>
      <c r="CD781" s="114">
        <f t="shared" si="292"/>
        <v>0</v>
      </c>
      <c r="CE781" s="114">
        <f t="shared" si="293"/>
        <v>0</v>
      </c>
      <c r="CF781" s="114">
        <f t="shared" si="294"/>
        <v>0</v>
      </c>
      <c r="CH781" s="114">
        <f t="shared" ref="CH781:CH844" si="297">CH701+10</f>
        <v>97</v>
      </c>
      <c r="CI781" s="88">
        <f t="shared" si="295"/>
        <v>5</v>
      </c>
      <c r="CJ781" s="88">
        <f t="shared" si="295"/>
        <v>6</v>
      </c>
      <c r="CK781" s="88">
        <f t="shared" si="295"/>
        <v>7</v>
      </c>
      <c r="CL781" s="88">
        <f t="shared" si="295"/>
        <v>8</v>
      </c>
    </row>
    <row r="782" spans="81:90" x14ac:dyDescent="0.25">
      <c r="CC782" s="114">
        <f t="shared" si="296"/>
        <v>4.1366253329685687</v>
      </c>
      <c r="CD782" s="114">
        <f t="shared" si="292"/>
        <v>0</v>
      </c>
      <c r="CE782" s="114">
        <f t="shared" si="293"/>
        <v>0</v>
      </c>
      <c r="CF782" s="114">
        <f t="shared" si="294"/>
        <v>0</v>
      </c>
      <c r="CH782" s="114">
        <f t="shared" si="297"/>
        <v>97</v>
      </c>
      <c r="CI782" s="88">
        <f t="shared" si="295"/>
        <v>9</v>
      </c>
      <c r="CJ782" s="88">
        <f t="shared" si="295"/>
        <v>10</v>
      </c>
      <c r="CK782" s="88">
        <f t="shared" si="295"/>
        <v>11</v>
      </c>
      <c r="CL782" s="88">
        <f t="shared" si="295"/>
        <v>12</v>
      </c>
    </row>
    <row r="783" spans="81:90" x14ac:dyDescent="0.25">
      <c r="CC783" s="114">
        <f t="shared" si="296"/>
        <v>4.1366253329685687</v>
      </c>
      <c r="CD783" s="114">
        <f t="shared" si="292"/>
        <v>0</v>
      </c>
      <c r="CE783" s="114">
        <f t="shared" si="293"/>
        <v>0</v>
      </c>
      <c r="CF783" s="114">
        <f t="shared" si="294"/>
        <v>0</v>
      </c>
      <c r="CH783" s="114">
        <f t="shared" si="297"/>
        <v>97</v>
      </c>
      <c r="CI783" s="88">
        <f t="shared" si="295"/>
        <v>13</v>
      </c>
      <c r="CJ783" s="88">
        <f t="shared" si="295"/>
        <v>14</v>
      </c>
      <c r="CK783" s="88">
        <f t="shared" si="295"/>
        <v>15</v>
      </c>
      <c r="CL783" s="88">
        <f t="shared" si="295"/>
        <v>16</v>
      </c>
    </row>
    <row r="784" spans="81:90" x14ac:dyDescent="0.25">
      <c r="CC784" s="114">
        <f t="shared" si="296"/>
        <v>0</v>
      </c>
      <c r="CD784" s="114">
        <f t="shared" si="292"/>
        <v>0</v>
      </c>
      <c r="CE784" s="114">
        <f t="shared" si="293"/>
        <v>0</v>
      </c>
      <c r="CF784" s="114">
        <f t="shared" si="294"/>
        <v>0</v>
      </c>
      <c r="CH784" s="114">
        <f t="shared" si="297"/>
        <v>97</v>
      </c>
      <c r="CI784" s="88">
        <f t="shared" si="295"/>
        <v>17</v>
      </c>
      <c r="CJ784" s="88">
        <f t="shared" si="295"/>
        <v>18</v>
      </c>
      <c r="CK784" s="88">
        <f t="shared" si="295"/>
        <v>19</v>
      </c>
      <c r="CL784" s="88">
        <f t="shared" si="295"/>
        <v>20</v>
      </c>
    </row>
    <row r="785" spans="81:90" x14ac:dyDescent="0.25">
      <c r="CC785" s="114">
        <f t="shared" si="296"/>
        <v>0</v>
      </c>
      <c r="CD785" s="114">
        <f t="shared" si="292"/>
        <v>4.1366253329685687</v>
      </c>
      <c r="CE785" s="114">
        <f t="shared" si="293"/>
        <v>0</v>
      </c>
      <c r="CF785" s="114">
        <f t="shared" si="294"/>
        <v>0</v>
      </c>
      <c r="CH785" s="114">
        <f t="shared" si="297"/>
        <v>97</v>
      </c>
      <c r="CI785" s="88">
        <f t="shared" si="295"/>
        <v>21</v>
      </c>
      <c r="CJ785" s="88">
        <f t="shared" si="295"/>
        <v>22</v>
      </c>
      <c r="CK785" s="88">
        <f t="shared" si="295"/>
        <v>23</v>
      </c>
      <c r="CL785" s="88">
        <f t="shared" si="295"/>
        <v>24</v>
      </c>
    </row>
    <row r="786" spans="81:90" x14ac:dyDescent="0.25">
      <c r="CC786" s="114">
        <f t="shared" si="296"/>
        <v>0</v>
      </c>
      <c r="CD786" s="114">
        <f t="shared" si="292"/>
        <v>4.1366253329685687</v>
      </c>
      <c r="CE786" s="114">
        <f t="shared" si="293"/>
        <v>0</v>
      </c>
      <c r="CF786" s="114">
        <f t="shared" si="294"/>
        <v>0</v>
      </c>
      <c r="CH786" s="114">
        <f t="shared" si="297"/>
        <v>97</v>
      </c>
      <c r="CI786" s="88">
        <f t="shared" si="295"/>
        <v>25</v>
      </c>
      <c r="CJ786" s="88">
        <f t="shared" si="295"/>
        <v>26</v>
      </c>
      <c r="CK786" s="88">
        <f t="shared" si="295"/>
        <v>27</v>
      </c>
      <c r="CL786" s="88">
        <f t="shared" si="295"/>
        <v>28</v>
      </c>
    </row>
    <row r="787" spans="81:90" x14ac:dyDescent="0.25">
      <c r="CC787" s="114">
        <f t="shared" si="296"/>
        <v>0</v>
      </c>
      <c r="CD787" s="114">
        <f t="shared" si="292"/>
        <v>4.1366253329685687</v>
      </c>
      <c r="CE787" s="114">
        <f t="shared" si="293"/>
        <v>0</v>
      </c>
      <c r="CF787" s="114">
        <f t="shared" si="294"/>
        <v>0</v>
      </c>
      <c r="CH787" s="114">
        <f t="shared" si="297"/>
        <v>97</v>
      </c>
      <c r="CI787" s="88">
        <f t="shared" si="295"/>
        <v>29</v>
      </c>
      <c r="CJ787" s="88">
        <f t="shared" si="295"/>
        <v>30</v>
      </c>
      <c r="CK787" s="88">
        <f t="shared" si="295"/>
        <v>31</v>
      </c>
      <c r="CL787" s="88">
        <f t="shared" si="295"/>
        <v>32</v>
      </c>
    </row>
    <row r="788" spans="81:90" x14ac:dyDescent="0.25">
      <c r="CC788" s="114">
        <f t="shared" si="296"/>
        <v>4.1366253329685687</v>
      </c>
      <c r="CD788" s="114">
        <f t="shared" si="292"/>
        <v>0</v>
      </c>
      <c r="CE788" s="114">
        <f t="shared" si="293"/>
        <v>0</v>
      </c>
      <c r="CF788" s="114">
        <f t="shared" si="294"/>
        <v>0</v>
      </c>
      <c r="CH788" s="114">
        <f t="shared" si="297"/>
        <v>98</v>
      </c>
      <c r="CI788" s="88">
        <f t="shared" si="295"/>
        <v>1</v>
      </c>
      <c r="CJ788" s="88">
        <f t="shared" si="295"/>
        <v>2</v>
      </c>
      <c r="CK788" s="88">
        <f t="shared" si="295"/>
        <v>3</v>
      </c>
      <c r="CL788" s="88">
        <f t="shared" si="295"/>
        <v>4</v>
      </c>
    </row>
    <row r="789" spans="81:90" x14ac:dyDescent="0.25">
      <c r="CC789" s="114">
        <f t="shared" si="296"/>
        <v>4.1366253329685687</v>
      </c>
      <c r="CD789" s="114">
        <f t="shared" si="292"/>
        <v>0</v>
      </c>
      <c r="CE789" s="114">
        <f t="shared" si="293"/>
        <v>0</v>
      </c>
      <c r="CF789" s="114">
        <f t="shared" si="294"/>
        <v>0</v>
      </c>
      <c r="CH789" s="114">
        <f t="shared" si="297"/>
        <v>98</v>
      </c>
      <c r="CI789" s="88">
        <f t="shared" ref="CI789:CL804" si="298">CI781</f>
        <v>5</v>
      </c>
      <c r="CJ789" s="88">
        <f t="shared" si="298"/>
        <v>6</v>
      </c>
      <c r="CK789" s="88">
        <f t="shared" si="298"/>
        <v>7</v>
      </c>
      <c r="CL789" s="88">
        <f t="shared" si="298"/>
        <v>8</v>
      </c>
    </row>
    <row r="790" spans="81:90" x14ac:dyDescent="0.25">
      <c r="CC790" s="114">
        <f t="shared" si="296"/>
        <v>4.1366253329685687</v>
      </c>
      <c r="CD790" s="114">
        <f t="shared" si="292"/>
        <v>0</v>
      </c>
      <c r="CE790" s="114">
        <f t="shared" si="293"/>
        <v>0</v>
      </c>
      <c r="CF790" s="114">
        <f t="shared" si="294"/>
        <v>0</v>
      </c>
      <c r="CH790" s="114">
        <f t="shared" si="297"/>
        <v>98</v>
      </c>
      <c r="CI790" s="88">
        <f t="shared" si="298"/>
        <v>9</v>
      </c>
      <c r="CJ790" s="88">
        <f t="shared" si="298"/>
        <v>10</v>
      </c>
      <c r="CK790" s="88">
        <f t="shared" si="298"/>
        <v>11</v>
      </c>
      <c r="CL790" s="88">
        <f t="shared" si="298"/>
        <v>12</v>
      </c>
    </row>
    <row r="791" spans="81:90" x14ac:dyDescent="0.25">
      <c r="CC791" s="114">
        <f t="shared" si="296"/>
        <v>4.1366253329685687</v>
      </c>
      <c r="CD791" s="114">
        <f t="shared" si="292"/>
        <v>0</v>
      </c>
      <c r="CE791" s="114">
        <f t="shared" si="293"/>
        <v>0</v>
      </c>
      <c r="CF791" s="114">
        <f t="shared" si="294"/>
        <v>0</v>
      </c>
      <c r="CH791" s="114">
        <f t="shared" si="297"/>
        <v>98</v>
      </c>
      <c r="CI791" s="88">
        <f t="shared" si="298"/>
        <v>13</v>
      </c>
      <c r="CJ791" s="88">
        <f t="shared" si="298"/>
        <v>14</v>
      </c>
      <c r="CK791" s="88">
        <f t="shared" si="298"/>
        <v>15</v>
      </c>
      <c r="CL791" s="88">
        <f t="shared" si="298"/>
        <v>16</v>
      </c>
    </row>
    <row r="792" spans="81:90" x14ac:dyDescent="0.25">
      <c r="CC792" s="114">
        <f t="shared" si="296"/>
        <v>0</v>
      </c>
      <c r="CD792" s="114">
        <f t="shared" si="292"/>
        <v>0</v>
      </c>
      <c r="CE792" s="114">
        <f t="shared" si="293"/>
        <v>0</v>
      </c>
      <c r="CF792" s="114">
        <f t="shared" si="294"/>
        <v>0</v>
      </c>
      <c r="CH792" s="114">
        <f t="shared" si="297"/>
        <v>98</v>
      </c>
      <c r="CI792" s="88">
        <f t="shared" si="298"/>
        <v>17</v>
      </c>
      <c r="CJ792" s="88">
        <f t="shared" si="298"/>
        <v>18</v>
      </c>
      <c r="CK792" s="88">
        <f t="shared" si="298"/>
        <v>19</v>
      </c>
      <c r="CL792" s="88">
        <f t="shared" si="298"/>
        <v>20</v>
      </c>
    </row>
    <row r="793" spans="81:90" x14ac:dyDescent="0.25">
      <c r="CC793" s="114">
        <f t="shared" si="296"/>
        <v>0</v>
      </c>
      <c r="CD793" s="114">
        <f t="shared" si="292"/>
        <v>4.1366253329685687</v>
      </c>
      <c r="CE793" s="114">
        <f t="shared" si="293"/>
        <v>0</v>
      </c>
      <c r="CF793" s="114">
        <f t="shared" si="294"/>
        <v>0</v>
      </c>
      <c r="CH793" s="114">
        <f t="shared" si="297"/>
        <v>98</v>
      </c>
      <c r="CI793" s="88">
        <f t="shared" si="298"/>
        <v>21</v>
      </c>
      <c r="CJ793" s="88">
        <f t="shared" si="298"/>
        <v>22</v>
      </c>
      <c r="CK793" s="88">
        <f t="shared" si="298"/>
        <v>23</v>
      </c>
      <c r="CL793" s="88">
        <f t="shared" si="298"/>
        <v>24</v>
      </c>
    </row>
    <row r="794" spans="81:90" x14ac:dyDescent="0.25">
      <c r="CC794" s="114">
        <f t="shared" si="296"/>
        <v>0</v>
      </c>
      <c r="CD794" s="114">
        <f t="shared" si="292"/>
        <v>4.1366253329685687</v>
      </c>
      <c r="CE794" s="114">
        <f t="shared" si="293"/>
        <v>0</v>
      </c>
      <c r="CF794" s="114">
        <f t="shared" si="294"/>
        <v>0</v>
      </c>
      <c r="CH794" s="114">
        <f t="shared" si="297"/>
        <v>98</v>
      </c>
      <c r="CI794" s="88">
        <f t="shared" si="298"/>
        <v>25</v>
      </c>
      <c r="CJ794" s="88">
        <f t="shared" si="298"/>
        <v>26</v>
      </c>
      <c r="CK794" s="88">
        <f t="shared" si="298"/>
        <v>27</v>
      </c>
      <c r="CL794" s="88">
        <f t="shared" si="298"/>
        <v>28</v>
      </c>
    </row>
    <row r="795" spans="81:90" x14ac:dyDescent="0.25">
      <c r="CC795" s="114">
        <f t="shared" si="296"/>
        <v>0</v>
      </c>
      <c r="CD795" s="114">
        <f t="shared" si="292"/>
        <v>4.1366253329685687</v>
      </c>
      <c r="CE795" s="114">
        <f t="shared" si="293"/>
        <v>0</v>
      </c>
      <c r="CF795" s="114">
        <f t="shared" si="294"/>
        <v>0</v>
      </c>
      <c r="CH795" s="114">
        <f t="shared" si="297"/>
        <v>98</v>
      </c>
      <c r="CI795" s="88">
        <f t="shared" si="298"/>
        <v>29</v>
      </c>
      <c r="CJ795" s="88">
        <f t="shared" si="298"/>
        <v>30</v>
      </c>
      <c r="CK795" s="88">
        <f t="shared" si="298"/>
        <v>31</v>
      </c>
      <c r="CL795" s="88">
        <f t="shared" si="298"/>
        <v>32</v>
      </c>
    </row>
    <row r="796" spans="81:90" x14ac:dyDescent="0.25">
      <c r="CC796" s="114">
        <f t="shared" si="296"/>
        <v>4.1366253329685687</v>
      </c>
      <c r="CD796" s="114">
        <f t="shared" si="292"/>
        <v>0</v>
      </c>
      <c r="CE796" s="114">
        <f t="shared" si="293"/>
        <v>0</v>
      </c>
      <c r="CF796" s="114">
        <f t="shared" si="294"/>
        <v>0</v>
      </c>
      <c r="CH796" s="114">
        <f t="shared" si="297"/>
        <v>99</v>
      </c>
      <c r="CI796" s="88">
        <f t="shared" si="298"/>
        <v>1</v>
      </c>
      <c r="CJ796" s="88">
        <f t="shared" si="298"/>
        <v>2</v>
      </c>
      <c r="CK796" s="88">
        <f t="shared" si="298"/>
        <v>3</v>
      </c>
      <c r="CL796" s="88">
        <f t="shared" si="298"/>
        <v>4</v>
      </c>
    </row>
    <row r="797" spans="81:90" x14ac:dyDescent="0.25">
      <c r="CC797" s="114">
        <f t="shared" si="296"/>
        <v>4.1366253329685687</v>
      </c>
      <c r="CD797" s="114">
        <f t="shared" si="292"/>
        <v>0</v>
      </c>
      <c r="CE797" s="114">
        <f t="shared" si="293"/>
        <v>0</v>
      </c>
      <c r="CF797" s="114">
        <f t="shared" si="294"/>
        <v>0</v>
      </c>
      <c r="CH797" s="114">
        <f t="shared" si="297"/>
        <v>99</v>
      </c>
      <c r="CI797" s="88">
        <f t="shared" si="298"/>
        <v>5</v>
      </c>
      <c r="CJ797" s="88">
        <f t="shared" si="298"/>
        <v>6</v>
      </c>
      <c r="CK797" s="88">
        <f t="shared" si="298"/>
        <v>7</v>
      </c>
      <c r="CL797" s="88">
        <f t="shared" si="298"/>
        <v>8</v>
      </c>
    </row>
    <row r="798" spans="81:90" x14ac:dyDescent="0.25">
      <c r="CC798" s="114">
        <f t="shared" si="296"/>
        <v>4.1366253329685687</v>
      </c>
      <c r="CD798" s="114">
        <f t="shared" si="292"/>
        <v>0</v>
      </c>
      <c r="CE798" s="114">
        <f t="shared" si="293"/>
        <v>0</v>
      </c>
      <c r="CF798" s="114">
        <f t="shared" si="294"/>
        <v>0</v>
      </c>
      <c r="CH798" s="114">
        <f t="shared" si="297"/>
        <v>99</v>
      </c>
      <c r="CI798" s="88">
        <f t="shared" si="298"/>
        <v>9</v>
      </c>
      <c r="CJ798" s="88">
        <f t="shared" si="298"/>
        <v>10</v>
      </c>
      <c r="CK798" s="88">
        <f t="shared" si="298"/>
        <v>11</v>
      </c>
      <c r="CL798" s="88">
        <f t="shared" si="298"/>
        <v>12</v>
      </c>
    </row>
    <row r="799" spans="81:90" x14ac:dyDescent="0.25">
      <c r="CC799" s="114">
        <f t="shared" si="296"/>
        <v>4.1366253329685687</v>
      </c>
      <c r="CD799" s="114">
        <f t="shared" si="292"/>
        <v>0</v>
      </c>
      <c r="CE799" s="114">
        <f t="shared" si="293"/>
        <v>0</v>
      </c>
      <c r="CF799" s="114">
        <f t="shared" si="294"/>
        <v>0</v>
      </c>
      <c r="CH799" s="114">
        <f t="shared" si="297"/>
        <v>99</v>
      </c>
      <c r="CI799" s="88">
        <f t="shared" si="298"/>
        <v>13</v>
      </c>
      <c r="CJ799" s="88">
        <f t="shared" si="298"/>
        <v>14</v>
      </c>
      <c r="CK799" s="88">
        <f t="shared" si="298"/>
        <v>15</v>
      </c>
      <c r="CL799" s="88">
        <f t="shared" si="298"/>
        <v>16</v>
      </c>
    </row>
    <row r="800" spans="81:90" x14ac:dyDescent="0.25">
      <c r="CC800" s="114">
        <f t="shared" si="296"/>
        <v>0</v>
      </c>
      <c r="CD800" s="114">
        <f t="shared" si="292"/>
        <v>0</v>
      </c>
      <c r="CE800" s="114">
        <f t="shared" si="293"/>
        <v>0</v>
      </c>
      <c r="CF800" s="114">
        <f t="shared" si="294"/>
        <v>0</v>
      </c>
      <c r="CH800" s="114">
        <f t="shared" si="297"/>
        <v>99</v>
      </c>
      <c r="CI800" s="88">
        <f t="shared" si="298"/>
        <v>17</v>
      </c>
      <c r="CJ800" s="88">
        <f t="shared" si="298"/>
        <v>18</v>
      </c>
      <c r="CK800" s="88">
        <f t="shared" si="298"/>
        <v>19</v>
      </c>
      <c r="CL800" s="88">
        <f t="shared" si="298"/>
        <v>20</v>
      </c>
    </row>
    <row r="801" spans="81:90" x14ac:dyDescent="0.25">
      <c r="CC801" s="114">
        <f t="shared" si="296"/>
        <v>0</v>
      </c>
      <c r="CD801" s="114">
        <f t="shared" si="292"/>
        <v>4.1366253329685687</v>
      </c>
      <c r="CE801" s="114">
        <f t="shared" si="293"/>
        <v>0</v>
      </c>
      <c r="CF801" s="114">
        <f t="shared" si="294"/>
        <v>0</v>
      </c>
      <c r="CH801" s="114">
        <f t="shared" si="297"/>
        <v>99</v>
      </c>
      <c r="CI801" s="88">
        <f t="shared" si="298"/>
        <v>21</v>
      </c>
      <c r="CJ801" s="88">
        <f t="shared" si="298"/>
        <v>22</v>
      </c>
      <c r="CK801" s="88">
        <f t="shared" si="298"/>
        <v>23</v>
      </c>
      <c r="CL801" s="88">
        <f t="shared" si="298"/>
        <v>24</v>
      </c>
    </row>
    <row r="802" spans="81:90" x14ac:dyDescent="0.25">
      <c r="CC802" s="114">
        <f t="shared" si="296"/>
        <v>0</v>
      </c>
      <c r="CD802" s="114">
        <f t="shared" si="292"/>
        <v>4.1366253329685687</v>
      </c>
      <c r="CE802" s="114">
        <f t="shared" si="293"/>
        <v>0</v>
      </c>
      <c r="CF802" s="114">
        <f t="shared" si="294"/>
        <v>0</v>
      </c>
      <c r="CH802" s="114">
        <f t="shared" si="297"/>
        <v>99</v>
      </c>
      <c r="CI802" s="88">
        <f t="shared" si="298"/>
        <v>25</v>
      </c>
      <c r="CJ802" s="88">
        <f t="shared" si="298"/>
        <v>26</v>
      </c>
      <c r="CK802" s="88">
        <f t="shared" si="298"/>
        <v>27</v>
      </c>
      <c r="CL802" s="88">
        <f t="shared" si="298"/>
        <v>28</v>
      </c>
    </row>
    <row r="803" spans="81:90" x14ac:dyDescent="0.25">
      <c r="CC803" s="114">
        <f t="shared" si="296"/>
        <v>0</v>
      </c>
      <c r="CD803" s="114">
        <f t="shared" si="292"/>
        <v>4.1366253329685687</v>
      </c>
      <c r="CE803" s="114">
        <f t="shared" si="293"/>
        <v>0</v>
      </c>
      <c r="CF803" s="114">
        <f t="shared" si="294"/>
        <v>0</v>
      </c>
      <c r="CH803" s="114">
        <f t="shared" si="297"/>
        <v>99</v>
      </c>
      <c r="CI803" s="88">
        <f t="shared" si="298"/>
        <v>29</v>
      </c>
      <c r="CJ803" s="88">
        <f t="shared" si="298"/>
        <v>30</v>
      </c>
      <c r="CK803" s="88">
        <f t="shared" si="298"/>
        <v>31</v>
      </c>
      <c r="CL803" s="88">
        <f t="shared" si="298"/>
        <v>32</v>
      </c>
    </row>
    <row r="804" spans="81:90" x14ac:dyDescent="0.25">
      <c r="CC804" s="114">
        <f t="shared" si="296"/>
        <v>4.1366253329685687</v>
      </c>
      <c r="CD804" s="114">
        <f t="shared" si="292"/>
        <v>0</v>
      </c>
      <c r="CE804" s="114">
        <f t="shared" si="293"/>
        <v>0</v>
      </c>
      <c r="CF804" s="114">
        <f t="shared" si="294"/>
        <v>0</v>
      </c>
      <c r="CH804" s="114">
        <f t="shared" si="297"/>
        <v>100</v>
      </c>
      <c r="CI804" s="88">
        <f t="shared" si="298"/>
        <v>1</v>
      </c>
      <c r="CJ804" s="88">
        <f t="shared" si="298"/>
        <v>2</v>
      </c>
      <c r="CK804" s="88">
        <f t="shared" si="298"/>
        <v>3</v>
      </c>
      <c r="CL804" s="88">
        <f t="shared" si="298"/>
        <v>4</v>
      </c>
    </row>
    <row r="805" spans="81:90" x14ac:dyDescent="0.25">
      <c r="CC805" s="114">
        <f t="shared" si="296"/>
        <v>4.1366253329685687</v>
      </c>
      <c r="CD805" s="114">
        <f t="shared" si="292"/>
        <v>0</v>
      </c>
      <c r="CE805" s="114">
        <f t="shared" si="293"/>
        <v>0</v>
      </c>
      <c r="CF805" s="114">
        <f t="shared" si="294"/>
        <v>0</v>
      </c>
      <c r="CH805" s="114">
        <f t="shared" si="297"/>
        <v>100</v>
      </c>
      <c r="CI805" s="88">
        <f t="shared" ref="CI805:CL820" si="299">CI797</f>
        <v>5</v>
      </c>
      <c r="CJ805" s="88">
        <f t="shared" si="299"/>
        <v>6</v>
      </c>
      <c r="CK805" s="88">
        <f t="shared" si="299"/>
        <v>7</v>
      </c>
      <c r="CL805" s="88">
        <f t="shared" si="299"/>
        <v>8</v>
      </c>
    </row>
    <row r="806" spans="81:90" x14ac:dyDescent="0.25">
      <c r="CC806" s="114">
        <f t="shared" si="296"/>
        <v>4.1366253329685687</v>
      </c>
      <c r="CD806" s="114">
        <f t="shared" si="292"/>
        <v>0</v>
      </c>
      <c r="CE806" s="114">
        <f t="shared" si="293"/>
        <v>0</v>
      </c>
      <c r="CF806" s="114">
        <f t="shared" si="294"/>
        <v>0</v>
      </c>
      <c r="CH806" s="114">
        <f t="shared" si="297"/>
        <v>100</v>
      </c>
      <c r="CI806" s="88">
        <f t="shared" si="299"/>
        <v>9</v>
      </c>
      <c r="CJ806" s="88">
        <f t="shared" si="299"/>
        <v>10</v>
      </c>
      <c r="CK806" s="88">
        <f t="shared" si="299"/>
        <v>11</v>
      </c>
      <c r="CL806" s="88">
        <f t="shared" si="299"/>
        <v>12</v>
      </c>
    </row>
    <row r="807" spans="81:90" x14ac:dyDescent="0.25">
      <c r="CC807" s="114">
        <f t="shared" si="296"/>
        <v>4.1366253329685687</v>
      </c>
      <c r="CD807" s="114">
        <f t="shared" si="292"/>
        <v>0</v>
      </c>
      <c r="CE807" s="114">
        <f t="shared" si="293"/>
        <v>0</v>
      </c>
      <c r="CF807" s="114">
        <f t="shared" si="294"/>
        <v>0</v>
      </c>
      <c r="CH807" s="114">
        <f t="shared" si="297"/>
        <v>100</v>
      </c>
      <c r="CI807" s="88">
        <f t="shared" si="299"/>
        <v>13</v>
      </c>
      <c r="CJ807" s="88">
        <f t="shared" si="299"/>
        <v>14</v>
      </c>
      <c r="CK807" s="88">
        <f t="shared" si="299"/>
        <v>15</v>
      </c>
      <c r="CL807" s="88">
        <f t="shared" si="299"/>
        <v>16</v>
      </c>
    </row>
    <row r="808" spans="81:90" x14ac:dyDescent="0.25">
      <c r="CC808" s="114">
        <f t="shared" si="296"/>
        <v>0</v>
      </c>
      <c r="CD808" s="114">
        <f t="shared" si="292"/>
        <v>0</v>
      </c>
      <c r="CE808" s="114">
        <f t="shared" si="293"/>
        <v>0</v>
      </c>
      <c r="CF808" s="114">
        <f t="shared" si="294"/>
        <v>0</v>
      </c>
      <c r="CH808" s="114">
        <f t="shared" si="297"/>
        <v>100</v>
      </c>
      <c r="CI808" s="88">
        <f t="shared" si="299"/>
        <v>17</v>
      </c>
      <c r="CJ808" s="88">
        <f t="shared" si="299"/>
        <v>18</v>
      </c>
      <c r="CK808" s="88">
        <f t="shared" si="299"/>
        <v>19</v>
      </c>
      <c r="CL808" s="88">
        <f t="shared" si="299"/>
        <v>20</v>
      </c>
    </row>
    <row r="809" spans="81:90" x14ac:dyDescent="0.25">
      <c r="CC809" s="114">
        <f t="shared" si="296"/>
        <v>0</v>
      </c>
      <c r="CD809" s="114">
        <f t="shared" si="292"/>
        <v>4.1366253329685687</v>
      </c>
      <c r="CE809" s="114">
        <f t="shared" si="293"/>
        <v>0</v>
      </c>
      <c r="CF809" s="114">
        <f t="shared" si="294"/>
        <v>0</v>
      </c>
      <c r="CH809" s="114">
        <f t="shared" si="297"/>
        <v>100</v>
      </c>
      <c r="CI809" s="88">
        <f t="shared" si="299"/>
        <v>21</v>
      </c>
      <c r="CJ809" s="88">
        <f t="shared" si="299"/>
        <v>22</v>
      </c>
      <c r="CK809" s="88">
        <f t="shared" si="299"/>
        <v>23</v>
      </c>
      <c r="CL809" s="88">
        <f t="shared" si="299"/>
        <v>24</v>
      </c>
    </row>
    <row r="810" spans="81:90" x14ac:dyDescent="0.25">
      <c r="CC810" s="114">
        <f t="shared" si="296"/>
        <v>0</v>
      </c>
      <c r="CD810" s="114">
        <f t="shared" si="292"/>
        <v>4.1366253329685687</v>
      </c>
      <c r="CE810" s="114">
        <f t="shared" si="293"/>
        <v>0</v>
      </c>
      <c r="CF810" s="114">
        <f t="shared" si="294"/>
        <v>0</v>
      </c>
      <c r="CH810" s="114">
        <f t="shared" si="297"/>
        <v>100</v>
      </c>
      <c r="CI810" s="88">
        <f t="shared" si="299"/>
        <v>25</v>
      </c>
      <c r="CJ810" s="88">
        <f t="shared" si="299"/>
        <v>26</v>
      </c>
      <c r="CK810" s="88">
        <f t="shared" si="299"/>
        <v>27</v>
      </c>
      <c r="CL810" s="88">
        <f t="shared" si="299"/>
        <v>28</v>
      </c>
    </row>
    <row r="811" spans="81:90" x14ac:dyDescent="0.25">
      <c r="CC811" s="114">
        <f t="shared" si="296"/>
        <v>0</v>
      </c>
      <c r="CD811" s="114">
        <f t="shared" si="292"/>
        <v>4.1366253329685687</v>
      </c>
      <c r="CE811" s="114">
        <f t="shared" si="293"/>
        <v>0</v>
      </c>
      <c r="CF811" s="114">
        <f t="shared" si="294"/>
        <v>0</v>
      </c>
      <c r="CH811" s="114">
        <f t="shared" si="297"/>
        <v>100</v>
      </c>
      <c r="CI811" s="88">
        <f t="shared" si="299"/>
        <v>29</v>
      </c>
      <c r="CJ811" s="88">
        <f t="shared" si="299"/>
        <v>30</v>
      </c>
      <c r="CK811" s="88">
        <f t="shared" si="299"/>
        <v>31</v>
      </c>
      <c r="CL811" s="88">
        <f t="shared" si="299"/>
        <v>32</v>
      </c>
    </row>
    <row r="812" spans="81:90" x14ac:dyDescent="0.25">
      <c r="CC812" s="114">
        <f t="shared" si="296"/>
        <v>4.1366253329685687</v>
      </c>
      <c r="CD812" s="114">
        <f t="shared" si="292"/>
        <v>0</v>
      </c>
      <c r="CE812" s="114">
        <f t="shared" si="293"/>
        <v>0</v>
      </c>
      <c r="CF812" s="114">
        <f t="shared" si="294"/>
        <v>0</v>
      </c>
      <c r="CH812" s="114">
        <f t="shared" si="297"/>
        <v>101</v>
      </c>
      <c r="CI812" s="88">
        <f t="shared" si="299"/>
        <v>1</v>
      </c>
      <c r="CJ812" s="88">
        <f t="shared" si="299"/>
        <v>2</v>
      </c>
      <c r="CK812" s="88">
        <f t="shared" si="299"/>
        <v>3</v>
      </c>
      <c r="CL812" s="88">
        <f t="shared" si="299"/>
        <v>4</v>
      </c>
    </row>
    <row r="813" spans="81:90" x14ac:dyDescent="0.25">
      <c r="CC813" s="114">
        <f t="shared" si="296"/>
        <v>4.1366253329685687</v>
      </c>
      <c r="CD813" s="114">
        <f t="shared" si="292"/>
        <v>0</v>
      </c>
      <c r="CE813" s="114">
        <f t="shared" si="293"/>
        <v>0</v>
      </c>
      <c r="CF813" s="114">
        <f t="shared" si="294"/>
        <v>0</v>
      </c>
      <c r="CH813" s="114">
        <f t="shared" si="297"/>
        <v>101</v>
      </c>
      <c r="CI813" s="88">
        <f t="shared" si="299"/>
        <v>5</v>
      </c>
      <c r="CJ813" s="88">
        <f t="shared" si="299"/>
        <v>6</v>
      </c>
      <c r="CK813" s="88">
        <f t="shared" si="299"/>
        <v>7</v>
      </c>
      <c r="CL813" s="88">
        <f t="shared" si="299"/>
        <v>8</v>
      </c>
    </row>
    <row r="814" spans="81:90" x14ac:dyDescent="0.25">
      <c r="CC814" s="114">
        <f t="shared" si="296"/>
        <v>4.1366253329685687</v>
      </c>
      <c r="CD814" s="114">
        <f t="shared" si="292"/>
        <v>0</v>
      </c>
      <c r="CE814" s="114">
        <f t="shared" si="293"/>
        <v>0</v>
      </c>
      <c r="CF814" s="114">
        <f t="shared" si="294"/>
        <v>0</v>
      </c>
      <c r="CH814" s="114">
        <f t="shared" si="297"/>
        <v>101</v>
      </c>
      <c r="CI814" s="88">
        <f t="shared" si="299"/>
        <v>9</v>
      </c>
      <c r="CJ814" s="88">
        <f t="shared" si="299"/>
        <v>10</v>
      </c>
      <c r="CK814" s="88">
        <f t="shared" si="299"/>
        <v>11</v>
      </c>
      <c r="CL814" s="88">
        <f t="shared" si="299"/>
        <v>12</v>
      </c>
    </row>
    <row r="815" spans="81:90" x14ac:dyDescent="0.25">
      <c r="CC815" s="114">
        <f t="shared" si="296"/>
        <v>4.1366253329685687</v>
      </c>
      <c r="CD815" s="114">
        <f t="shared" si="292"/>
        <v>0</v>
      </c>
      <c r="CE815" s="114">
        <f t="shared" si="293"/>
        <v>0</v>
      </c>
      <c r="CF815" s="114">
        <f t="shared" si="294"/>
        <v>0</v>
      </c>
      <c r="CH815" s="114">
        <f t="shared" si="297"/>
        <v>101</v>
      </c>
      <c r="CI815" s="88">
        <f t="shared" si="299"/>
        <v>13</v>
      </c>
      <c r="CJ815" s="88">
        <f t="shared" si="299"/>
        <v>14</v>
      </c>
      <c r="CK815" s="88">
        <f t="shared" si="299"/>
        <v>15</v>
      </c>
      <c r="CL815" s="88">
        <f t="shared" si="299"/>
        <v>16</v>
      </c>
    </row>
    <row r="816" spans="81:90" x14ac:dyDescent="0.25">
      <c r="CC816" s="114">
        <f t="shared" si="296"/>
        <v>0</v>
      </c>
      <c r="CD816" s="114">
        <f t="shared" si="292"/>
        <v>0</v>
      </c>
      <c r="CE816" s="114">
        <f t="shared" si="293"/>
        <v>0</v>
      </c>
      <c r="CF816" s="114">
        <f t="shared" si="294"/>
        <v>0</v>
      </c>
      <c r="CH816" s="114">
        <f t="shared" si="297"/>
        <v>101</v>
      </c>
      <c r="CI816" s="88">
        <f t="shared" si="299"/>
        <v>17</v>
      </c>
      <c r="CJ816" s="88">
        <f t="shared" si="299"/>
        <v>18</v>
      </c>
      <c r="CK816" s="88">
        <f t="shared" si="299"/>
        <v>19</v>
      </c>
      <c r="CL816" s="88">
        <f t="shared" si="299"/>
        <v>20</v>
      </c>
    </row>
    <row r="817" spans="81:90" x14ac:dyDescent="0.25">
      <c r="CC817" s="114">
        <f t="shared" si="296"/>
        <v>0</v>
      </c>
      <c r="CD817" s="114">
        <f t="shared" si="292"/>
        <v>4.1366253329685687</v>
      </c>
      <c r="CE817" s="114">
        <f t="shared" si="293"/>
        <v>0</v>
      </c>
      <c r="CF817" s="114">
        <f t="shared" si="294"/>
        <v>0</v>
      </c>
      <c r="CH817" s="114">
        <f t="shared" si="297"/>
        <v>101</v>
      </c>
      <c r="CI817" s="88">
        <f t="shared" si="299"/>
        <v>21</v>
      </c>
      <c r="CJ817" s="88">
        <f t="shared" si="299"/>
        <v>22</v>
      </c>
      <c r="CK817" s="88">
        <f t="shared" si="299"/>
        <v>23</v>
      </c>
      <c r="CL817" s="88">
        <f t="shared" si="299"/>
        <v>24</v>
      </c>
    </row>
    <row r="818" spans="81:90" x14ac:dyDescent="0.25">
      <c r="CC818" s="114">
        <f t="shared" si="296"/>
        <v>0</v>
      </c>
      <c r="CD818" s="114">
        <f t="shared" si="292"/>
        <v>4.1366253329685687</v>
      </c>
      <c r="CE818" s="114">
        <f t="shared" si="293"/>
        <v>0</v>
      </c>
      <c r="CF818" s="114">
        <f t="shared" si="294"/>
        <v>0</v>
      </c>
      <c r="CH818" s="114">
        <f t="shared" si="297"/>
        <v>101</v>
      </c>
      <c r="CI818" s="88">
        <f t="shared" si="299"/>
        <v>25</v>
      </c>
      <c r="CJ818" s="88">
        <f t="shared" si="299"/>
        <v>26</v>
      </c>
      <c r="CK818" s="88">
        <f t="shared" si="299"/>
        <v>27</v>
      </c>
      <c r="CL818" s="88">
        <f t="shared" si="299"/>
        <v>28</v>
      </c>
    </row>
    <row r="819" spans="81:90" x14ac:dyDescent="0.25">
      <c r="CC819" s="114">
        <f t="shared" si="296"/>
        <v>0</v>
      </c>
      <c r="CD819" s="114">
        <f t="shared" si="292"/>
        <v>4.1366253329685687</v>
      </c>
      <c r="CE819" s="114">
        <f t="shared" si="293"/>
        <v>0</v>
      </c>
      <c r="CF819" s="114">
        <f t="shared" si="294"/>
        <v>0</v>
      </c>
      <c r="CH819" s="114">
        <f t="shared" si="297"/>
        <v>101</v>
      </c>
      <c r="CI819" s="88">
        <f t="shared" si="299"/>
        <v>29</v>
      </c>
      <c r="CJ819" s="88">
        <f t="shared" si="299"/>
        <v>30</v>
      </c>
      <c r="CK819" s="88">
        <f t="shared" si="299"/>
        <v>31</v>
      </c>
      <c r="CL819" s="88">
        <f t="shared" si="299"/>
        <v>32</v>
      </c>
    </row>
    <row r="820" spans="81:90" x14ac:dyDescent="0.25">
      <c r="CC820" s="114">
        <f t="shared" si="296"/>
        <v>4.1366253329685687</v>
      </c>
      <c r="CD820" s="114">
        <f t="shared" si="292"/>
        <v>0</v>
      </c>
      <c r="CE820" s="114">
        <f t="shared" si="293"/>
        <v>0</v>
      </c>
      <c r="CF820" s="114">
        <f t="shared" si="294"/>
        <v>0</v>
      </c>
      <c r="CH820" s="114">
        <f t="shared" si="297"/>
        <v>102</v>
      </c>
      <c r="CI820" s="88">
        <f t="shared" si="299"/>
        <v>1</v>
      </c>
      <c r="CJ820" s="88">
        <f t="shared" si="299"/>
        <v>2</v>
      </c>
      <c r="CK820" s="88">
        <f t="shared" si="299"/>
        <v>3</v>
      </c>
      <c r="CL820" s="88">
        <f t="shared" si="299"/>
        <v>4</v>
      </c>
    </row>
    <row r="821" spans="81:90" x14ac:dyDescent="0.25">
      <c r="CC821" s="114">
        <f t="shared" si="296"/>
        <v>4.1366253329685687</v>
      </c>
      <c r="CD821" s="114">
        <f t="shared" si="292"/>
        <v>0</v>
      </c>
      <c r="CE821" s="114">
        <f t="shared" si="293"/>
        <v>0</v>
      </c>
      <c r="CF821" s="114">
        <f t="shared" si="294"/>
        <v>0</v>
      </c>
      <c r="CH821" s="114">
        <f t="shared" si="297"/>
        <v>102</v>
      </c>
      <c r="CI821" s="88">
        <f t="shared" ref="CI821:CL836" si="300">CI813</f>
        <v>5</v>
      </c>
      <c r="CJ821" s="88">
        <f t="shared" si="300"/>
        <v>6</v>
      </c>
      <c r="CK821" s="88">
        <f t="shared" si="300"/>
        <v>7</v>
      </c>
      <c r="CL821" s="88">
        <f t="shared" si="300"/>
        <v>8</v>
      </c>
    </row>
    <row r="822" spans="81:90" x14ac:dyDescent="0.25">
      <c r="CC822" s="114">
        <f t="shared" si="296"/>
        <v>4.1366253329685687</v>
      </c>
      <c r="CD822" s="114">
        <f t="shared" si="292"/>
        <v>0</v>
      </c>
      <c r="CE822" s="114">
        <f t="shared" si="293"/>
        <v>0</v>
      </c>
      <c r="CF822" s="114">
        <f t="shared" si="294"/>
        <v>0</v>
      </c>
      <c r="CH822" s="114">
        <f t="shared" si="297"/>
        <v>102</v>
      </c>
      <c r="CI822" s="88">
        <f t="shared" si="300"/>
        <v>9</v>
      </c>
      <c r="CJ822" s="88">
        <f t="shared" si="300"/>
        <v>10</v>
      </c>
      <c r="CK822" s="88">
        <f t="shared" si="300"/>
        <v>11</v>
      </c>
      <c r="CL822" s="88">
        <f t="shared" si="300"/>
        <v>12</v>
      </c>
    </row>
    <row r="823" spans="81:90" x14ac:dyDescent="0.25">
      <c r="CC823" s="114">
        <f t="shared" si="296"/>
        <v>4.1366253329685687</v>
      </c>
      <c r="CD823" s="114">
        <f t="shared" si="292"/>
        <v>0</v>
      </c>
      <c r="CE823" s="114">
        <f t="shared" si="293"/>
        <v>0</v>
      </c>
      <c r="CF823" s="114">
        <f t="shared" si="294"/>
        <v>0</v>
      </c>
      <c r="CH823" s="114">
        <f t="shared" si="297"/>
        <v>102</v>
      </c>
      <c r="CI823" s="88">
        <f t="shared" si="300"/>
        <v>13</v>
      </c>
      <c r="CJ823" s="88">
        <f t="shared" si="300"/>
        <v>14</v>
      </c>
      <c r="CK823" s="88">
        <f t="shared" si="300"/>
        <v>15</v>
      </c>
      <c r="CL823" s="88">
        <f t="shared" si="300"/>
        <v>16</v>
      </c>
    </row>
    <row r="824" spans="81:90" x14ac:dyDescent="0.25">
      <c r="CC824" s="114">
        <f t="shared" si="296"/>
        <v>0</v>
      </c>
      <c r="CD824" s="114">
        <f t="shared" si="292"/>
        <v>0</v>
      </c>
      <c r="CE824" s="114">
        <f t="shared" si="293"/>
        <v>0</v>
      </c>
      <c r="CF824" s="114">
        <f t="shared" si="294"/>
        <v>0</v>
      </c>
      <c r="CH824" s="114">
        <f t="shared" si="297"/>
        <v>102</v>
      </c>
      <c r="CI824" s="88">
        <f t="shared" si="300"/>
        <v>17</v>
      </c>
      <c r="CJ824" s="88">
        <f t="shared" si="300"/>
        <v>18</v>
      </c>
      <c r="CK824" s="88">
        <f t="shared" si="300"/>
        <v>19</v>
      </c>
      <c r="CL824" s="88">
        <f t="shared" si="300"/>
        <v>20</v>
      </c>
    </row>
    <row r="825" spans="81:90" x14ac:dyDescent="0.25">
      <c r="CC825" s="114">
        <f t="shared" si="296"/>
        <v>0</v>
      </c>
      <c r="CD825" s="114">
        <f t="shared" si="292"/>
        <v>4.1366253329685687</v>
      </c>
      <c r="CE825" s="114">
        <f t="shared" si="293"/>
        <v>0</v>
      </c>
      <c r="CF825" s="114">
        <f t="shared" si="294"/>
        <v>0</v>
      </c>
      <c r="CH825" s="114">
        <f t="shared" si="297"/>
        <v>102</v>
      </c>
      <c r="CI825" s="88">
        <f t="shared" si="300"/>
        <v>21</v>
      </c>
      <c r="CJ825" s="88">
        <f t="shared" si="300"/>
        <v>22</v>
      </c>
      <c r="CK825" s="88">
        <f t="shared" si="300"/>
        <v>23</v>
      </c>
      <c r="CL825" s="88">
        <f t="shared" si="300"/>
        <v>24</v>
      </c>
    </row>
    <row r="826" spans="81:90" x14ac:dyDescent="0.25">
      <c r="CC826" s="114">
        <f t="shared" si="296"/>
        <v>0</v>
      </c>
      <c r="CD826" s="114">
        <f t="shared" si="292"/>
        <v>4.1366253329685687</v>
      </c>
      <c r="CE826" s="114">
        <f t="shared" si="293"/>
        <v>0</v>
      </c>
      <c r="CF826" s="114">
        <f t="shared" si="294"/>
        <v>0</v>
      </c>
      <c r="CH826" s="114">
        <f t="shared" si="297"/>
        <v>102</v>
      </c>
      <c r="CI826" s="88">
        <f t="shared" si="300"/>
        <v>25</v>
      </c>
      <c r="CJ826" s="88">
        <f t="shared" si="300"/>
        <v>26</v>
      </c>
      <c r="CK826" s="88">
        <f t="shared" si="300"/>
        <v>27</v>
      </c>
      <c r="CL826" s="88">
        <f t="shared" si="300"/>
        <v>28</v>
      </c>
    </row>
    <row r="827" spans="81:90" x14ac:dyDescent="0.25">
      <c r="CC827" s="114">
        <f t="shared" si="296"/>
        <v>0</v>
      </c>
      <c r="CD827" s="114">
        <f t="shared" ref="CD827:CD891" si="301">INDEX($AT$11:$BZ$120,$CH827,CI827)</f>
        <v>4.1366253329685687</v>
      </c>
      <c r="CE827" s="114">
        <f t="shared" ref="CE827:CE891" si="302">INDEX($AT$11:$BZ$120,$CH827,CJ827)</f>
        <v>0</v>
      </c>
      <c r="CF827" s="114">
        <f t="shared" ref="CF827:CF891" si="303">INDEX($AT$11:$BZ$120,$CH827,CK827)</f>
        <v>0</v>
      </c>
      <c r="CH827" s="114">
        <f t="shared" si="297"/>
        <v>102</v>
      </c>
      <c r="CI827" s="88">
        <f t="shared" si="300"/>
        <v>29</v>
      </c>
      <c r="CJ827" s="88">
        <f t="shared" si="300"/>
        <v>30</v>
      </c>
      <c r="CK827" s="88">
        <f t="shared" si="300"/>
        <v>31</v>
      </c>
      <c r="CL827" s="88">
        <f t="shared" si="300"/>
        <v>32</v>
      </c>
    </row>
    <row r="828" spans="81:90" x14ac:dyDescent="0.25">
      <c r="CC828" s="114">
        <f t="shared" si="296"/>
        <v>4.1366253329685687</v>
      </c>
      <c r="CD828" s="114">
        <f t="shared" si="301"/>
        <v>0</v>
      </c>
      <c r="CE828" s="114">
        <f t="shared" si="302"/>
        <v>0</v>
      </c>
      <c r="CF828" s="114">
        <f t="shared" si="303"/>
        <v>0</v>
      </c>
      <c r="CH828" s="114">
        <f t="shared" si="297"/>
        <v>103</v>
      </c>
      <c r="CI828" s="88">
        <f t="shared" si="300"/>
        <v>1</v>
      </c>
      <c r="CJ828" s="88">
        <f t="shared" si="300"/>
        <v>2</v>
      </c>
      <c r="CK828" s="88">
        <f t="shared" si="300"/>
        <v>3</v>
      </c>
      <c r="CL828" s="88">
        <f t="shared" si="300"/>
        <v>4</v>
      </c>
    </row>
    <row r="829" spans="81:90" x14ac:dyDescent="0.25">
      <c r="CC829" s="114">
        <f t="shared" si="296"/>
        <v>4.1366253329685687</v>
      </c>
      <c r="CD829" s="114">
        <f t="shared" si="301"/>
        <v>0</v>
      </c>
      <c r="CE829" s="114">
        <f t="shared" si="302"/>
        <v>0</v>
      </c>
      <c r="CF829" s="114">
        <f t="shared" si="303"/>
        <v>0</v>
      </c>
      <c r="CH829" s="114">
        <f t="shared" si="297"/>
        <v>103</v>
      </c>
      <c r="CI829" s="88">
        <f t="shared" si="300"/>
        <v>5</v>
      </c>
      <c r="CJ829" s="88">
        <f t="shared" si="300"/>
        <v>6</v>
      </c>
      <c r="CK829" s="88">
        <f t="shared" si="300"/>
        <v>7</v>
      </c>
      <c r="CL829" s="88">
        <f t="shared" si="300"/>
        <v>8</v>
      </c>
    </row>
    <row r="830" spans="81:90" x14ac:dyDescent="0.25">
      <c r="CC830" s="114">
        <f t="shared" si="296"/>
        <v>4.1366253329685687</v>
      </c>
      <c r="CD830" s="114">
        <f t="shared" si="301"/>
        <v>0</v>
      </c>
      <c r="CE830" s="114">
        <f t="shared" si="302"/>
        <v>0</v>
      </c>
      <c r="CF830" s="114">
        <f t="shared" si="303"/>
        <v>0</v>
      </c>
      <c r="CH830" s="114">
        <f t="shared" si="297"/>
        <v>103</v>
      </c>
      <c r="CI830" s="88">
        <f t="shared" si="300"/>
        <v>9</v>
      </c>
      <c r="CJ830" s="88">
        <f t="shared" si="300"/>
        <v>10</v>
      </c>
      <c r="CK830" s="88">
        <f t="shared" si="300"/>
        <v>11</v>
      </c>
      <c r="CL830" s="88">
        <f t="shared" si="300"/>
        <v>12</v>
      </c>
    </row>
    <row r="831" spans="81:90" x14ac:dyDescent="0.25">
      <c r="CC831" s="114">
        <f t="shared" si="296"/>
        <v>4.1366253329685687</v>
      </c>
      <c r="CD831" s="114">
        <f t="shared" si="301"/>
        <v>0</v>
      </c>
      <c r="CE831" s="114">
        <f t="shared" si="302"/>
        <v>0</v>
      </c>
      <c r="CF831" s="114">
        <f t="shared" si="303"/>
        <v>0</v>
      </c>
      <c r="CH831" s="114">
        <f t="shared" si="297"/>
        <v>103</v>
      </c>
      <c r="CI831" s="88">
        <f t="shared" si="300"/>
        <v>13</v>
      </c>
      <c r="CJ831" s="88">
        <f t="shared" si="300"/>
        <v>14</v>
      </c>
      <c r="CK831" s="88">
        <f t="shared" si="300"/>
        <v>15</v>
      </c>
      <c r="CL831" s="88">
        <f t="shared" si="300"/>
        <v>16</v>
      </c>
    </row>
    <row r="832" spans="81:90" x14ac:dyDescent="0.25">
      <c r="CC832" s="114">
        <f t="shared" si="296"/>
        <v>0</v>
      </c>
      <c r="CD832" s="114">
        <f t="shared" si="301"/>
        <v>0</v>
      </c>
      <c r="CE832" s="114">
        <f t="shared" si="302"/>
        <v>0</v>
      </c>
      <c r="CF832" s="114">
        <f t="shared" si="303"/>
        <v>0</v>
      </c>
      <c r="CH832" s="114">
        <f t="shared" si="297"/>
        <v>103</v>
      </c>
      <c r="CI832" s="88">
        <f t="shared" si="300"/>
        <v>17</v>
      </c>
      <c r="CJ832" s="88">
        <f t="shared" si="300"/>
        <v>18</v>
      </c>
      <c r="CK832" s="88">
        <f t="shared" si="300"/>
        <v>19</v>
      </c>
      <c r="CL832" s="88">
        <f t="shared" si="300"/>
        <v>20</v>
      </c>
    </row>
    <row r="833" spans="81:90" x14ac:dyDescent="0.25">
      <c r="CC833" s="114">
        <f t="shared" si="296"/>
        <v>0</v>
      </c>
      <c r="CD833" s="114">
        <f t="shared" si="301"/>
        <v>4.1366253329685687</v>
      </c>
      <c r="CE833" s="114">
        <f t="shared" si="302"/>
        <v>0</v>
      </c>
      <c r="CF833" s="114">
        <f t="shared" si="303"/>
        <v>0</v>
      </c>
      <c r="CH833" s="114">
        <f t="shared" si="297"/>
        <v>103</v>
      </c>
      <c r="CI833" s="88">
        <f t="shared" si="300"/>
        <v>21</v>
      </c>
      <c r="CJ833" s="88">
        <f t="shared" si="300"/>
        <v>22</v>
      </c>
      <c r="CK833" s="88">
        <f t="shared" si="300"/>
        <v>23</v>
      </c>
      <c r="CL833" s="88">
        <f t="shared" si="300"/>
        <v>24</v>
      </c>
    </row>
    <row r="834" spans="81:90" x14ac:dyDescent="0.25">
      <c r="CC834" s="114">
        <f t="shared" si="296"/>
        <v>0</v>
      </c>
      <c r="CD834" s="114">
        <f t="shared" si="301"/>
        <v>4.1366253329685687</v>
      </c>
      <c r="CE834" s="114">
        <f t="shared" si="302"/>
        <v>0</v>
      </c>
      <c r="CF834" s="114">
        <f t="shared" si="303"/>
        <v>0</v>
      </c>
      <c r="CH834" s="114">
        <f t="shared" si="297"/>
        <v>103</v>
      </c>
      <c r="CI834" s="88">
        <f t="shared" si="300"/>
        <v>25</v>
      </c>
      <c r="CJ834" s="88">
        <f t="shared" si="300"/>
        <v>26</v>
      </c>
      <c r="CK834" s="88">
        <f t="shared" si="300"/>
        <v>27</v>
      </c>
      <c r="CL834" s="88">
        <f t="shared" si="300"/>
        <v>28</v>
      </c>
    </row>
    <row r="835" spans="81:90" x14ac:dyDescent="0.25">
      <c r="CC835" s="114">
        <f t="shared" si="296"/>
        <v>0</v>
      </c>
      <c r="CD835" s="114">
        <f t="shared" si="301"/>
        <v>4.1366253329685687</v>
      </c>
      <c r="CE835" s="114">
        <f t="shared" si="302"/>
        <v>0</v>
      </c>
      <c r="CF835" s="114">
        <f t="shared" si="303"/>
        <v>0</v>
      </c>
      <c r="CH835" s="114">
        <f t="shared" si="297"/>
        <v>103</v>
      </c>
      <c r="CI835" s="88">
        <f t="shared" si="300"/>
        <v>29</v>
      </c>
      <c r="CJ835" s="88">
        <f t="shared" si="300"/>
        <v>30</v>
      </c>
      <c r="CK835" s="88">
        <f t="shared" si="300"/>
        <v>31</v>
      </c>
      <c r="CL835" s="88">
        <f t="shared" si="300"/>
        <v>32</v>
      </c>
    </row>
    <row r="836" spans="81:90" x14ac:dyDescent="0.25">
      <c r="CC836" s="114">
        <f t="shared" si="296"/>
        <v>4.1366253329685687</v>
      </c>
      <c r="CD836" s="114">
        <f t="shared" si="301"/>
        <v>0</v>
      </c>
      <c r="CE836" s="114">
        <f t="shared" si="302"/>
        <v>0</v>
      </c>
      <c r="CF836" s="114">
        <f t="shared" si="303"/>
        <v>0</v>
      </c>
      <c r="CH836" s="114">
        <f t="shared" si="297"/>
        <v>104</v>
      </c>
      <c r="CI836" s="88">
        <f t="shared" si="300"/>
        <v>1</v>
      </c>
      <c r="CJ836" s="88">
        <f t="shared" si="300"/>
        <v>2</v>
      </c>
      <c r="CK836" s="88">
        <f t="shared" si="300"/>
        <v>3</v>
      </c>
      <c r="CL836" s="88">
        <f t="shared" si="300"/>
        <v>4</v>
      </c>
    </row>
    <row r="837" spans="81:90" x14ac:dyDescent="0.25">
      <c r="CC837" s="114">
        <f t="shared" si="296"/>
        <v>4.1366253329685687</v>
      </c>
      <c r="CD837" s="114">
        <f t="shared" si="301"/>
        <v>0</v>
      </c>
      <c r="CE837" s="114">
        <f t="shared" si="302"/>
        <v>0</v>
      </c>
      <c r="CF837" s="114">
        <f t="shared" si="303"/>
        <v>0</v>
      </c>
      <c r="CH837" s="114">
        <f t="shared" si="297"/>
        <v>104</v>
      </c>
      <c r="CI837" s="88">
        <f t="shared" ref="CI837:CL852" si="304">CI829</f>
        <v>5</v>
      </c>
      <c r="CJ837" s="88">
        <f t="shared" si="304"/>
        <v>6</v>
      </c>
      <c r="CK837" s="88">
        <f t="shared" si="304"/>
        <v>7</v>
      </c>
      <c r="CL837" s="88">
        <f t="shared" si="304"/>
        <v>8</v>
      </c>
    </row>
    <row r="838" spans="81:90" x14ac:dyDescent="0.25">
      <c r="CC838" s="114">
        <f t="shared" si="296"/>
        <v>4.1366253329685687</v>
      </c>
      <c r="CD838" s="114">
        <f t="shared" si="301"/>
        <v>0</v>
      </c>
      <c r="CE838" s="114">
        <f t="shared" si="302"/>
        <v>0</v>
      </c>
      <c r="CF838" s="114">
        <f t="shared" si="303"/>
        <v>0</v>
      </c>
      <c r="CH838" s="114">
        <f t="shared" si="297"/>
        <v>104</v>
      </c>
      <c r="CI838" s="88">
        <f t="shared" si="304"/>
        <v>9</v>
      </c>
      <c r="CJ838" s="88">
        <f t="shared" si="304"/>
        <v>10</v>
      </c>
      <c r="CK838" s="88">
        <f t="shared" si="304"/>
        <v>11</v>
      </c>
      <c r="CL838" s="88">
        <f t="shared" si="304"/>
        <v>12</v>
      </c>
    </row>
    <row r="839" spans="81:90" x14ac:dyDescent="0.25">
      <c r="CC839" s="114">
        <f t="shared" si="296"/>
        <v>4.1366253329685687</v>
      </c>
      <c r="CD839" s="114">
        <f t="shared" si="301"/>
        <v>0</v>
      </c>
      <c r="CE839" s="114">
        <f t="shared" si="302"/>
        <v>0</v>
      </c>
      <c r="CF839" s="114">
        <f t="shared" si="303"/>
        <v>0</v>
      </c>
      <c r="CH839" s="114">
        <f t="shared" si="297"/>
        <v>104</v>
      </c>
      <c r="CI839" s="88">
        <f t="shared" si="304"/>
        <v>13</v>
      </c>
      <c r="CJ839" s="88">
        <f t="shared" si="304"/>
        <v>14</v>
      </c>
      <c r="CK839" s="88">
        <f t="shared" si="304"/>
        <v>15</v>
      </c>
      <c r="CL839" s="88">
        <f t="shared" si="304"/>
        <v>16</v>
      </c>
    </row>
    <row r="840" spans="81:90" x14ac:dyDescent="0.25">
      <c r="CC840" s="114">
        <f t="shared" si="296"/>
        <v>0</v>
      </c>
      <c r="CD840" s="114">
        <f t="shared" si="301"/>
        <v>0</v>
      </c>
      <c r="CE840" s="114">
        <f t="shared" si="302"/>
        <v>0</v>
      </c>
      <c r="CF840" s="114">
        <f t="shared" si="303"/>
        <v>0</v>
      </c>
      <c r="CH840" s="114">
        <f t="shared" si="297"/>
        <v>104</v>
      </c>
      <c r="CI840" s="88">
        <f t="shared" si="304"/>
        <v>17</v>
      </c>
      <c r="CJ840" s="88">
        <f t="shared" si="304"/>
        <v>18</v>
      </c>
      <c r="CK840" s="88">
        <f t="shared" si="304"/>
        <v>19</v>
      </c>
      <c r="CL840" s="88">
        <f t="shared" si="304"/>
        <v>20</v>
      </c>
    </row>
    <row r="841" spans="81:90" x14ac:dyDescent="0.25">
      <c r="CC841" s="114">
        <f t="shared" si="296"/>
        <v>0</v>
      </c>
      <c r="CD841" s="114">
        <f t="shared" si="301"/>
        <v>4.1366253329685687</v>
      </c>
      <c r="CE841" s="114">
        <f t="shared" si="302"/>
        <v>0</v>
      </c>
      <c r="CF841" s="114">
        <f t="shared" si="303"/>
        <v>0</v>
      </c>
      <c r="CH841" s="114">
        <f t="shared" si="297"/>
        <v>104</v>
      </c>
      <c r="CI841" s="88">
        <f t="shared" si="304"/>
        <v>21</v>
      </c>
      <c r="CJ841" s="88">
        <f t="shared" si="304"/>
        <v>22</v>
      </c>
      <c r="CK841" s="88">
        <f t="shared" si="304"/>
        <v>23</v>
      </c>
      <c r="CL841" s="88">
        <f t="shared" si="304"/>
        <v>24</v>
      </c>
    </row>
    <row r="842" spans="81:90" x14ac:dyDescent="0.25">
      <c r="CC842" s="114">
        <f t="shared" si="296"/>
        <v>0</v>
      </c>
      <c r="CD842" s="114">
        <f t="shared" si="301"/>
        <v>4.1366253329685687</v>
      </c>
      <c r="CE842" s="114">
        <f t="shared" si="302"/>
        <v>0</v>
      </c>
      <c r="CF842" s="114">
        <f t="shared" si="303"/>
        <v>0</v>
      </c>
      <c r="CH842" s="114">
        <f t="shared" si="297"/>
        <v>104</v>
      </c>
      <c r="CI842" s="88">
        <f t="shared" si="304"/>
        <v>25</v>
      </c>
      <c r="CJ842" s="88">
        <f t="shared" si="304"/>
        <v>26</v>
      </c>
      <c r="CK842" s="88">
        <f t="shared" si="304"/>
        <v>27</v>
      </c>
      <c r="CL842" s="88">
        <f t="shared" si="304"/>
        <v>28</v>
      </c>
    </row>
    <row r="843" spans="81:90" x14ac:dyDescent="0.25">
      <c r="CC843" s="114">
        <f t="shared" si="296"/>
        <v>0</v>
      </c>
      <c r="CD843" s="114">
        <f t="shared" si="301"/>
        <v>4.1366253329685687</v>
      </c>
      <c r="CE843" s="114">
        <f t="shared" si="302"/>
        <v>0</v>
      </c>
      <c r="CF843" s="114">
        <f t="shared" si="303"/>
        <v>0</v>
      </c>
      <c r="CH843" s="114">
        <f t="shared" si="297"/>
        <v>104</v>
      </c>
      <c r="CI843" s="88">
        <f t="shared" si="304"/>
        <v>29</v>
      </c>
      <c r="CJ843" s="88">
        <f t="shared" si="304"/>
        <v>30</v>
      </c>
      <c r="CK843" s="88">
        <f t="shared" si="304"/>
        <v>31</v>
      </c>
      <c r="CL843" s="88">
        <f t="shared" si="304"/>
        <v>32</v>
      </c>
    </row>
    <row r="844" spans="81:90" x14ac:dyDescent="0.25">
      <c r="CC844" s="114">
        <f t="shared" si="296"/>
        <v>4.1366253329685687</v>
      </c>
      <c r="CD844" s="114">
        <f t="shared" si="301"/>
        <v>0</v>
      </c>
      <c r="CE844" s="114">
        <f t="shared" si="302"/>
        <v>0</v>
      </c>
      <c r="CF844" s="114">
        <f t="shared" si="303"/>
        <v>0</v>
      </c>
      <c r="CH844" s="114">
        <f t="shared" si="297"/>
        <v>105</v>
      </c>
      <c r="CI844" s="88">
        <f t="shared" si="304"/>
        <v>1</v>
      </c>
      <c r="CJ844" s="88">
        <f t="shared" si="304"/>
        <v>2</v>
      </c>
      <c r="CK844" s="88">
        <f t="shared" si="304"/>
        <v>3</v>
      </c>
      <c r="CL844" s="88">
        <f t="shared" si="304"/>
        <v>4</v>
      </c>
    </row>
    <row r="845" spans="81:90" x14ac:dyDescent="0.25">
      <c r="CC845" s="114">
        <f t="shared" ref="CC845:CC891" si="305">INDEX($AT$11:$BZ$120,$CH845,CL845)</f>
        <v>4.1366253329685687</v>
      </c>
      <c r="CD845" s="114">
        <f t="shared" si="301"/>
        <v>0</v>
      </c>
      <c r="CE845" s="114">
        <f t="shared" si="302"/>
        <v>0</v>
      </c>
      <c r="CF845" s="114">
        <f t="shared" si="303"/>
        <v>0</v>
      </c>
      <c r="CH845" s="114">
        <f t="shared" ref="CH845:CH891" si="306">CH765+10</f>
        <v>105</v>
      </c>
      <c r="CI845" s="88">
        <f t="shared" si="304"/>
        <v>5</v>
      </c>
      <c r="CJ845" s="88">
        <f t="shared" si="304"/>
        <v>6</v>
      </c>
      <c r="CK845" s="88">
        <f t="shared" si="304"/>
        <v>7</v>
      </c>
      <c r="CL845" s="88">
        <f t="shared" si="304"/>
        <v>8</v>
      </c>
    </row>
    <row r="846" spans="81:90" x14ac:dyDescent="0.25">
      <c r="CC846" s="114">
        <f t="shared" si="305"/>
        <v>4.1366253329685687</v>
      </c>
      <c r="CD846" s="114">
        <f t="shared" si="301"/>
        <v>0</v>
      </c>
      <c r="CE846" s="114">
        <f t="shared" si="302"/>
        <v>0</v>
      </c>
      <c r="CF846" s="114">
        <f t="shared" si="303"/>
        <v>0</v>
      </c>
      <c r="CH846" s="114">
        <f t="shared" si="306"/>
        <v>105</v>
      </c>
      <c r="CI846" s="88">
        <f t="shared" si="304"/>
        <v>9</v>
      </c>
      <c r="CJ846" s="88">
        <f t="shared" si="304"/>
        <v>10</v>
      </c>
      <c r="CK846" s="88">
        <f t="shared" si="304"/>
        <v>11</v>
      </c>
      <c r="CL846" s="88">
        <f t="shared" si="304"/>
        <v>12</v>
      </c>
    </row>
    <row r="847" spans="81:90" x14ac:dyDescent="0.25">
      <c r="CC847" s="114">
        <f t="shared" si="305"/>
        <v>4.1366253329685687</v>
      </c>
      <c r="CD847" s="114">
        <f t="shared" si="301"/>
        <v>0</v>
      </c>
      <c r="CE847" s="114">
        <f t="shared" si="302"/>
        <v>0</v>
      </c>
      <c r="CF847" s="114">
        <f t="shared" si="303"/>
        <v>0</v>
      </c>
      <c r="CH847" s="114">
        <f t="shared" si="306"/>
        <v>105</v>
      </c>
      <c r="CI847" s="88">
        <f t="shared" si="304"/>
        <v>13</v>
      </c>
      <c r="CJ847" s="88">
        <f t="shared" si="304"/>
        <v>14</v>
      </c>
      <c r="CK847" s="88">
        <f t="shared" si="304"/>
        <v>15</v>
      </c>
      <c r="CL847" s="88">
        <f t="shared" si="304"/>
        <v>16</v>
      </c>
    </row>
    <row r="848" spans="81:90" x14ac:dyDescent="0.25">
      <c r="CC848" s="114">
        <f t="shared" si="305"/>
        <v>0</v>
      </c>
      <c r="CD848" s="114">
        <f t="shared" si="301"/>
        <v>0</v>
      </c>
      <c r="CE848" s="114">
        <f t="shared" si="302"/>
        <v>0</v>
      </c>
      <c r="CF848" s="114">
        <f t="shared" si="303"/>
        <v>0</v>
      </c>
      <c r="CH848" s="114">
        <f t="shared" si="306"/>
        <v>105</v>
      </c>
      <c r="CI848" s="88">
        <f t="shared" si="304"/>
        <v>17</v>
      </c>
      <c r="CJ848" s="88">
        <f t="shared" si="304"/>
        <v>18</v>
      </c>
      <c r="CK848" s="88">
        <f t="shared" si="304"/>
        <v>19</v>
      </c>
      <c r="CL848" s="88">
        <f t="shared" si="304"/>
        <v>20</v>
      </c>
    </row>
    <row r="849" spans="81:90" x14ac:dyDescent="0.25">
      <c r="CC849" s="114">
        <f t="shared" si="305"/>
        <v>0</v>
      </c>
      <c r="CD849" s="114">
        <f t="shared" si="301"/>
        <v>4.1366253329685687</v>
      </c>
      <c r="CE849" s="114">
        <f t="shared" si="302"/>
        <v>0</v>
      </c>
      <c r="CF849" s="114">
        <f t="shared" si="303"/>
        <v>0</v>
      </c>
      <c r="CH849" s="114">
        <f t="shared" si="306"/>
        <v>105</v>
      </c>
      <c r="CI849" s="88">
        <f t="shared" si="304"/>
        <v>21</v>
      </c>
      <c r="CJ849" s="88">
        <f t="shared" si="304"/>
        <v>22</v>
      </c>
      <c r="CK849" s="88">
        <f t="shared" si="304"/>
        <v>23</v>
      </c>
      <c r="CL849" s="88">
        <f t="shared" si="304"/>
        <v>24</v>
      </c>
    </row>
    <row r="850" spans="81:90" x14ac:dyDescent="0.25">
      <c r="CC850" s="114">
        <f t="shared" si="305"/>
        <v>0</v>
      </c>
      <c r="CD850" s="114">
        <f t="shared" si="301"/>
        <v>4.1366253329685687</v>
      </c>
      <c r="CE850" s="114">
        <f t="shared" si="302"/>
        <v>0</v>
      </c>
      <c r="CF850" s="114">
        <f t="shared" si="303"/>
        <v>0</v>
      </c>
      <c r="CH850" s="114">
        <f t="shared" si="306"/>
        <v>105</v>
      </c>
      <c r="CI850" s="88">
        <f t="shared" si="304"/>
        <v>25</v>
      </c>
      <c r="CJ850" s="88">
        <f t="shared" si="304"/>
        <v>26</v>
      </c>
      <c r="CK850" s="88">
        <f t="shared" si="304"/>
        <v>27</v>
      </c>
      <c r="CL850" s="88">
        <f t="shared" si="304"/>
        <v>28</v>
      </c>
    </row>
    <row r="851" spans="81:90" x14ac:dyDescent="0.25">
      <c r="CC851" s="114">
        <f t="shared" si="305"/>
        <v>0</v>
      </c>
      <c r="CD851" s="114">
        <f t="shared" si="301"/>
        <v>4.1366253329685687</v>
      </c>
      <c r="CE851" s="114">
        <f t="shared" si="302"/>
        <v>0</v>
      </c>
      <c r="CF851" s="114">
        <f t="shared" si="303"/>
        <v>0</v>
      </c>
      <c r="CH851" s="114">
        <f t="shared" si="306"/>
        <v>105</v>
      </c>
      <c r="CI851" s="88">
        <f t="shared" si="304"/>
        <v>29</v>
      </c>
      <c r="CJ851" s="88">
        <f t="shared" si="304"/>
        <v>30</v>
      </c>
      <c r="CK851" s="88">
        <f t="shared" si="304"/>
        <v>31</v>
      </c>
      <c r="CL851" s="88">
        <f t="shared" si="304"/>
        <v>32</v>
      </c>
    </row>
    <row r="852" spans="81:90" x14ac:dyDescent="0.25">
      <c r="CC852" s="114">
        <f t="shared" si="305"/>
        <v>4.1366253329685687</v>
      </c>
      <c r="CD852" s="114">
        <f t="shared" si="301"/>
        <v>0</v>
      </c>
      <c r="CE852" s="114">
        <f t="shared" si="302"/>
        <v>0</v>
      </c>
      <c r="CF852" s="114">
        <f t="shared" si="303"/>
        <v>0</v>
      </c>
      <c r="CH852" s="114">
        <f t="shared" si="306"/>
        <v>106</v>
      </c>
      <c r="CI852" s="88">
        <f t="shared" si="304"/>
        <v>1</v>
      </c>
      <c r="CJ852" s="88">
        <f t="shared" si="304"/>
        <v>2</v>
      </c>
      <c r="CK852" s="88">
        <f t="shared" si="304"/>
        <v>3</v>
      </c>
      <c r="CL852" s="88">
        <f t="shared" si="304"/>
        <v>4</v>
      </c>
    </row>
    <row r="853" spans="81:90" x14ac:dyDescent="0.25">
      <c r="CC853" s="114">
        <f t="shared" si="305"/>
        <v>4.1366253329685687</v>
      </c>
      <c r="CD853" s="114">
        <f t="shared" si="301"/>
        <v>0</v>
      </c>
      <c r="CE853" s="114">
        <f t="shared" si="302"/>
        <v>0</v>
      </c>
      <c r="CF853" s="114">
        <f t="shared" si="303"/>
        <v>0</v>
      </c>
      <c r="CH853" s="114">
        <f t="shared" si="306"/>
        <v>106</v>
      </c>
      <c r="CI853" s="88">
        <f t="shared" ref="CI853:CL868" si="307">CI845</f>
        <v>5</v>
      </c>
      <c r="CJ853" s="88">
        <f t="shared" si="307"/>
        <v>6</v>
      </c>
      <c r="CK853" s="88">
        <f t="shared" si="307"/>
        <v>7</v>
      </c>
      <c r="CL853" s="88">
        <f t="shared" si="307"/>
        <v>8</v>
      </c>
    </row>
    <row r="854" spans="81:90" x14ac:dyDescent="0.25">
      <c r="CC854" s="114">
        <f t="shared" si="305"/>
        <v>4.1366253329685687</v>
      </c>
      <c r="CD854" s="114">
        <f t="shared" si="301"/>
        <v>0</v>
      </c>
      <c r="CE854" s="114">
        <f t="shared" si="302"/>
        <v>0</v>
      </c>
      <c r="CF854" s="114">
        <f t="shared" si="303"/>
        <v>0</v>
      </c>
      <c r="CH854" s="114">
        <f t="shared" si="306"/>
        <v>106</v>
      </c>
      <c r="CI854" s="88">
        <f t="shared" si="307"/>
        <v>9</v>
      </c>
      <c r="CJ854" s="88">
        <f t="shared" si="307"/>
        <v>10</v>
      </c>
      <c r="CK854" s="88">
        <f t="shared" si="307"/>
        <v>11</v>
      </c>
      <c r="CL854" s="88">
        <f t="shared" si="307"/>
        <v>12</v>
      </c>
    </row>
    <row r="855" spans="81:90" x14ac:dyDescent="0.25">
      <c r="CC855" s="114">
        <f t="shared" si="305"/>
        <v>4.1366253329685687</v>
      </c>
      <c r="CD855" s="114">
        <f t="shared" si="301"/>
        <v>0</v>
      </c>
      <c r="CE855" s="114">
        <f t="shared" si="302"/>
        <v>0</v>
      </c>
      <c r="CF855" s="114">
        <f t="shared" si="303"/>
        <v>0</v>
      </c>
      <c r="CH855" s="114">
        <f t="shared" si="306"/>
        <v>106</v>
      </c>
      <c r="CI855" s="88">
        <f t="shared" si="307"/>
        <v>13</v>
      </c>
      <c r="CJ855" s="88">
        <f t="shared" si="307"/>
        <v>14</v>
      </c>
      <c r="CK855" s="88">
        <f t="shared" si="307"/>
        <v>15</v>
      </c>
      <c r="CL855" s="88">
        <f t="shared" si="307"/>
        <v>16</v>
      </c>
    </row>
    <row r="856" spans="81:90" x14ac:dyDescent="0.25">
      <c r="CC856" s="114">
        <f t="shared" si="305"/>
        <v>0</v>
      </c>
      <c r="CD856" s="114">
        <f t="shared" si="301"/>
        <v>0</v>
      </c>
      <c r="CE856" s="114">
        <f t="shared" si="302"/>
        <v>0</v>
      </c>
      <c r="CF856" s="114">
        <f t="shared" si="303"/>
        <v>0</v>
      </c>
      <c r="CH856" s="114">
        <f t="shared" si="306"/>
        <v>106</v>
      </c>
      <c r="CI856" s="88">
        <f t="shared" si="307"/>
        <v>17</v>
      </c>
      <c r="CJ856" s="88">
        <f t="shared" si="307"/>
        <v>18</v>
      </c>
      <c r="CK856" s="88">
        <f t="shared" si="307"/>
        <v>19</v>
      </c>
      <c r="CL856" s="88">
        <f t="shared" si="307"/>
        <v>20</v>
      </c>
    </row>
    <row r="857" spans="81:90" x14ac:dyDescent="0.25">
      <c r="CC857" s="114">
        <f t="shared" si="305"/>
        <v>0</v>
      </c>
      <c r="CD857" s="114">
        <f t="shared" si="301"/>
        <v>4.1366253329685687</v>
      </c>
      <c r="CE857" s="114">
        <f t="shared" si="302"/>
        <v>0</v>
      </c>
      <c r="CF857" s="114">
        <f t="shared" si="303"/>
        <v>0</v>
      </c>
      <c r="CH857" s="114">
        <f t="shared" si="306"/>
        <v>106</v>
      </c>
      <c r="CI857" s="88">
        <f t="shared" si="307"/>
        <v>21</v>
      </c>
      <c r="CJ857" s="88">
        <f t="shared" si="307"/>
        <v>22</v>
      </c>
      <c r="CK857" s="88">
        <f t="shared" si="307"/>
        <v>23</v>
      </c>
      <c r="CL857" s="88">
        <f t="shared" si="307"/>
        <v>24</v>
      </c>
    </row>
    <row r="858" spans="81:90" x14ac:dyDescent="0.25">
      <c r="CC858" s="114">
        <f t="shared" si="305"/>
        <v>0</v>
      </c>
      <c r="CD858" s="114">
        <f t="shared" si="301"/>
        <v>4.1366253329685687</v>
      </c>
      <c r="CE858" s="114">
        <f t="shared" si="302"/>
        <v>0</v>
      </c>
      <c r="CF858" s="114">
        <f t="shared" si="303"/>
        <v>0</v>
      </c>
      <c r="CH858" s="114">
        <f t="shared" si="306"/>
        <v>106</v>
      </c>
      <c r="CI858" s="88">
        <f t="shared" si="307"/>
        <v>25</v>
      </c>
      <c r="CJ858" s="88">
        <f t="shared" si="307"/>
        <v>26</v>
      </c>
      <c r="CK858" s="88">
        <f t="shared" si="307"/>
        <v>27</v>
      </c>
      <c r="CL858" s="88">
        <f t="shared" si="307"/>
        <v>28</v>
      </c>
    </row>
    <row r="859" spans="81:90" x14ac:dyDescent="0.25">
      <c r="CC859" s="114">
        <f t="shared" si="305"/>
        <v>0</v>
      </c>
      <c r="CD859" s="114">
        <f t="shared" si="301"/>
        <v>4.1366253329685687</v>
      </c>
      <c r="CE859" s="114">
        <f t="shared" si="302"/>
        <v>0</v>
      </c>
      <c r="CF859" s="114">
        <f t="shared" si="303"/>
        <v>0</v>
      </c>
      <c r="CH859" s="114">
        <f t="shared" si="306"/>
        <v>106</v>
      </c>
      <c r="CI859" s="88">
        <f t="shared" si="307"/>
        <v>29</v>
      </c>
      <c r="CJ859" s="88">
        <f t="shared" si="307"/>
        <v>30</v>
      </c>
      <c r="CK859" s="88">
        <f t="shared" si="307"/>
        <v>31</v>
      </c>
      <c r="CL859" s="88">
        <f t="shared" si="307"/>
        <v>32</v>
      </c>
    </row>
    <row r="860" spans="81:90" x14ac:dyDescent="0.25">
      <c r="CC860" s="114">
        <f t="shared" si="305"/>
        <v>4.1366253329685687</v>
      </c>
      <c r="CD860" s="114">
        <f t="shared" si="301"/>
        <v>0</v>
      </c>
      <c r="CE860" s="114">
        <f t="shared" si="302"/>
        <v>0</v>
      </c>
      <c r="CF860" s="114">
        <f t="shared" si="303"/>
        <v>0</v>
      </c>
      <c r="CH860" s="114">
        <f t="shared" si="306"/>
        <v>107</v>
      </c>
      <c r="CI860" s="88">
        <f t="shared" si="307"/>
        <v>1</v>
      </c>
      <c r="CJ860" s="88">
        <f t="shared" si="307"/>
        <v>2</v>
      </c>
      <c r="CK860" s="88">
        <f t="shared" si="307"/>
        <v>3</v>
      </c>
      <c r="CL860" s="88">
        <f t="shared" si="307"/>
        <v>4</v>
      </c>
    </row>
    <row r="861" spans="81:90" x14ac:dyDescent="0.25">
      <c r="CC861" s="114">
        <f t="shared" si="305"/>
        <v>4.1366253329685687</v>
      </c>
      <c r="CD861" s="114">
        <f t="shared" si="301"/>
        <v>0</v>
      </c>
      <c r="CE861" s="114">
        <f t="shared" si="302"/>
        <v>0</v>
      </c>
      <c r="CF861" s="114">
        <f t="shared" si="303"/>
        <v>0</v>
      </c>
      <c r="CH861" s="114">
        <f t="shared" si="306"/>
        <v>107</v>
      </c>
      <c r="CI861" s="88">
        <f t="shared" si="307"/>
        <v>5</v>
      </c>
      <c r="CJ861" s="88">
        <f t="shared" si="307"/>
        <v>6</v>
      </c>
      <c r="CK861" s="88">
        <f t="shared" si="307"/>
        <v>7</v>
      </c>
      <c r="CL861" s="88">
        <f t="shared" si="307"/>
        <v>8</v>
      </c>
    </row>
    <row r="862" spans="81:90" x14ac:dyDescent="0.25">
      <c r="CC862" s="114">
        <f t="shared" si="305"/>
        <v>4.1366253329685687</v>
      </c>
      <c r="CD862" s="114">
        <f t="shared" si="301"/>
        <v>0</v>
      </c>
      <c r="CE862" s="114">
        <f t="shared" si="302"/>
        <v>0</v>
      </c>
      <c r="CF862" s="114">
        <f t="shared" si="303"/>
        <v>0</v>
      </c>
      <c r="CH862" s="114">
        <f t="shared" si="306"/>
        <v>107</v>
      </c>
      <c r="CI862" s="88">
        <f t="shared" si="307"/>
        <v>9</v>
      </c>
      <c r="CJ862" s="88">
        <f t="shared" si="307"/>
        <v>10</v>
      </c>
      <c r="CK862" s="88">
        <f t="shared" si="307"/>
        <v>11</v>
      </c>
      <c r="CL862" s="88">
        <f t="shared" si="307"/>
        <v>12</v>
      </c>
    </row>
    <row r="863" spans="81:90" x14ac:dyDescent="0.25">
      <c r="CC863" s="114">
        <f t="shared" si="305"/>
        <v>4.1366253329685687</v>
      </c>
      <c r="CD863" s="114">
        <f t="shared" si="301"/>
        <v>0</v>
      </c>
      <c r="CE863" s="114">
        <f t="shared" si="302"/>
        <v>0</v>
      </c>
      <c r="CF863" s="114">
        <f t="shared" si="303"/>
        <v>0</v>
      </c>
      <c r="CH863" s="114">
        <f t="shared" si="306"/>
        <v>107</v>
      </c>
      <c r="CI863" s="88">
        <f t="shared" si="307"/>
        <v>13</v>
      </c>
      <c r="CJ863" s="88">
        <f t="shared" si="307"/>
        <v>14</v>
      </c>
      <c r="CK863" s="88">
        <f t="shared" si="307"/>
        <v>15</v>
      </c>
      <c r="CL863" s="88">
        <f t="shared" si="307"/>
        <v>16</v>
      </c>
    </row>
    <row r="864" spans="81:90" x14ac:dyDescent="0.25">
      <c r="CC864" s="114">
        <f t="shared" si="305"/>
        <v>0</v>
      </c>
      <c r="CD864" s="114">
        <f t="shared" si="301"/>
        <v>0</v>
      </c>
      <c r="CE864" s="114">
        <f t="shared" si="302"/>
        <v>0</v>
      </c>
      <c r="CF864" s="114">
        <f t="shared" si="303"/>
        <v>0</v>
      </c>
      <c r="CH864" s="114">
        <f t="shared" si="306"/>
        <v>107</v>
      </c>
      <c r="CI864" s="88">
        <f t="shared" si="307"/>
        <v>17</v>
      </c>
      <c r="CJ864" s="88">
        <f t="shared" si="307"/>
        <v>18</v>
      </c>
      <c r="CK864" s="88">
        <f t="shared" si="307"/>
        <v>19</v>
      </c>
      <c r="CL864" s="88">
        <f t="shared" si="307"/>
        <v>20</v>
      </c>
    </row>
    <row r="865" spans="81:90" x14ac:dyDescent="0.25">
      <c r="CC865" s="114">
        <f t="shared" si="305"/>
        <v>0</v>
      </c>
      <c r="CD865" s="114">
        <f t="shared" si="301"/>
        <v>4.1366253329685687</v>
      </c>
      <c r="CE865" s="114">
        <f t="shared" si="302"/>
        <v>0</v>
      </c>
      <c r="CF865" s="114">
        <f t="shared" si="303"/>
        <v>0</v>
      </c>
      <c r="CH865" s="114">
        <f t="shared" si="306"/>
        <v>107</v>
      </c>
      <c r="CI865" s="88">
        <f t="shared" si="307"/>
        <v>21</v>
      </c>
      <c r="CJ865" s="88">
        <f t="shared" si="307"/>
        <v>22</v>
      </c>
      <c r="CK865" s="88">
        <f t="shared" si="307"/>
        <v>23</v>
      </c>
      <c r="CL865" s="88">
        <f t="shared" si="307"/>
        <v>24</v>
      </c>
    </row>
    <row r="866" spans="81:90" x14ac:dyDescent="0.25">
      <c r="CC866" s="114">
        <f t="shared" si="305"/>
        <v>0</v>
      </c>
      <c r="CD866" s="114">
        <f t="shared" si="301"/>
        <v>4.1366253329685687</v>
      </c>
      <c r="CE866" s="114">
        <f t="shared" si="302"/>
        <v>0</v>
      </c>
      <c r="CF866" s="114">
        <f t="shared" si="303"/>
        <v>0</v>
      </c>
      <c r="CH866" s="114">
        <f t="shared" si="306"/>
        <v>107</v>
      </c>
      <c r="CI866" s="88">
        <f t="shared" si="307"/>
        <v>25</v>
      </c>
      <c r="CJ866" s="88">
        <f t="shared" si="307"/>
        <v>26</v>
      </c>
      <c r="CK866" s="88">
        <f t="shared" si="307"/>
        <v>27</v>
      </c>
      <c r="CL866" s="88">
        <f t="shared" si="307"/>
        <v>28</v>
      </c>
    </row>
    <row r="867" spans="81:90" x14ac:dyDescent="0.25">
      <c r="CC867" s="114">
        <f t="shared" si="305"/>
        <v>0</v>
      </c>
      <c r="CD867" s="114">
        <f t="shared" si="301"/>
        <v>4.1366253329685687</v>
      </c>
      <c r="CE867" s="114">
        <f t="shared" si="302"/>
        <v>0</v>
      </c>
      <c r="CF867" s="114">
        <f t="shared" si="303"/>
        <v>0</v>
      </c>
      <c r="CH867" s="114">
        <f t="shared" si="306"/>
        <v>107</v>
      </c>
      <c r="CI867" s="88">
        <f t="shared" si="307"/>
        <v>29</v>
      </c>
      <c r="CJ867" s="88">
        <f t="shared" si="307"/>
        <v>30</v>
      </c>
      <c r="CK867" s="88">
        <f t="shared" si="307"/>
        <v>31</v>
      </c>
      <c r="CL867" s="88">
        <f t="shared" si="307"/>
        <v>32</v>
      </c>
    </row>
    <row r="868" spans="81:90" x14ac:dyDescent="0.25">
      <c r="CC868" s="114">
        <f t="shared" si="305"/>
        <v>4.1366253329685687</v>
      </c>
      <c r="CD868" s="114">
        <f t="shared" si="301"/>
        <v>0</v>
      </c>
      <c r="CE868" s="114">
        <f t="shared" si="302"/>
        <v>0</v>
      </c>
      <c r="CF868" s="114">
        <f t="shared" si="303"/>
        <v>0</v>
      </c>
      <c r="CH868" s="114">
        <f t="shared" si="306"/>
        <v>108</v>
      </c>
      <c r="CI868" s="88">
        <f t="shared" si="307"/>
        <v>1</v>
      </c>
      <c r="CJ868" s="88">
        <f t="shared" si="307"/>
        <v>2</v>
      </c>
      <c r="CK868" s="88">
        <f t="shared" si="307"/>
        <v>3</v>
      </c>
      <c r="CL868" s="88">
        <f t="shared" si="307"/>
        <v>4</v>
      </c>
    </row>
    <row r="869" spans="81:90" x14ac:dyDescent="0.25">
      <c r="CC869" s="114">
        <f t="shared" si="305"/>
        <v>4.1366253329685687</v>
      </c>
      <c r="CD869" s="114">
        <f t="shared" si="301"/>
        <v>0</v>
      </c>
      <c r="CE869" s="114">
        <f t="shared" si="302"/>
        <v>0</v>
      </c>
      <c r="CF869" s="114">
        <f t="shared" si="303"/>
        <v>0</v>
      </c>
      <c r="CH869" s="114">
        <f t="shared" si="306"/>
        <v>108</v>
      </c>
      <c r="CI869" s="88">
        <f t="shared" ref="CI869:CL884" si="308">CI861</f>
        <v>5</v>
      </c>
      <c r="CJ869" s="88">
        <f t="shared" si="308"/>
        <v>6</v>
      </c>
      <c r="CK869" s="88">
        <f t="shared" si="308"/>
        <v>7</v>
      </c>
      <c r="CL869" s="88">
        <f t="shared" si="308"/>
        <v>8</v>
      </c>
    </row>
    <row r="870" spans="81:90" x14ac:dyDescent="0.25">
      <c r="CC870" s="114">
        <f t="shared" si="305"/>
        <v>4.1366253329685687</v>
      </c>
      <c r="CD870" s="114">
        <f t="shared" si="301"/>
        <v>0</v>
      </c>
      <c r="CE870" s="114">
        <f t="shared" si="302"/>
        <v>0</v>
      </c>
      <c r="CF870" s="114">
        <f t="shared" si="303"/>
        <v>0</v>
      </c>
      <c r="CH870" s="114">
        <f t="shared" si="306"/>
        <v>108</v>
      </c>
      <c r="CI870" s="88">
        <f t="shared" si="308"/>
        <v>9</v>
      </c>
      <c r="CJ870" s="88">
        <f t="shared" si="308"/>
        <v>10</v>
      </c>
      <c r="CK870" s="88">
        <f t="shared" si="308"/>
        <v>11</v>
      </c>
      <c r="CL870" s="88">
        <f t="shared" si="308"/>
        <v>12</v>
      </c>
    </row>
    <row r="871" spans="81:90" x14ac:dyDescent="0.25">
      <c r="CC871" s="114">
        <f t="shared" si="305"/>
        <v>4.1366253329685687</v>
      </c>
      <c r="CD871" s="114">
        <f t="shared" si="301"/>
        <v>0</v>
      </c>
      <c r="CE871" s="114">
        <f t="shared" si="302"/>
        <v>0</v>
      </c>
      <c r="CF871" s="114">
        <f t="shared" si="303"/>
        <v>0</v>
      </c>
      <c r="CH871" s="114">
        <f t="shared" si="306"/>
        <v>108</v>
      </c>
      <c r="CI871" s="88">
        <f t="shared" si="308"/>
        <v>13</v>
      </c>
      <c r="CJ871" s="88">
        <f t="shared" si="308"/>
        <v>14</v>
      </c>
      <c r="CK871" s="88">
        <f t="shared" si="308"/>
        <v>15</v>
      </c>
      <c r="CL871" s="88">
        <f t="shared" si="308"/>
        <v>16</v>
      </c>
    </row>
    <row r="872" spans="81:90" x14ac:dyDescent="0.25">
      <c r="CC872" s="114">
        <f t="shared" si="305"/>
        <v>0</v>
      </c>
      <c r="CD872" s="114">
        <f t="shared" si="301"/>
        <v>0</v>
      </c>
      <c r="CE872" s="114">
        <f t="shared" si="302"/>
        <v>0</v>
      </c>
      <c r="CF872" s="114">
        <f t="shared" si="303"/>
        <v>0</v>
      </c>
      <c r="CH872" s="114">
        <f t="shared" si="306"/>
        <v>108</v>
      </c>
      <c r="CI872" s="88">
        <f t="shared" si="308"/>
        <v>17</v>
      </c>
      <c r="CJ872" s="88">
        <f t="shared" si="308"/>
        <v>18</v>
      </c>
      <c r="CK872" s="88">
        <f t="shared" si="308"/>
        <v>19</v>
      </c>
      <c r="CL872" s="88">
        <f t="shared" si="308"/>
        <v>20</v>
      </c>
    </row>
    <row r="873" spans="81:90" x14ac:dyDescent="0.25">
      <c r="CC873" s="114">
        <f t="shared" si="305"/>
        <v>0</v>
      </c>
      <c r="CD873" s="114">
        <f t="shared" si="301"/>
        <v>4.1366253329685687</v>
      </c>
      <c r="CE873" s="114">
        <f t="shared" si="302"/>
        <v>0</v>
      </c>
      <c r="CF873" s="114">
        <f t="shared" si="303"/>
        <v>0</v>
      </c>
      <c r="CH873" s="114">
        <f t="shared" si="306"/>
        <v>108</v>
      </c>
      <c r="CI873" s="88">
        <f t="shared" si="308"/>
        <v>21</v>
      </c>
      <c r="CJ873" s="88">
        <f t="shared" si="308"/>
        <v>22</v>
      </c>
      <c r="CK873" s="88">
        <f t="shared" si="308"/>
        <v>23</v>
      </c>
      <c r="CL873" s="88">
        <f t="shared" si="308"/>
        <v>24</v>
      </c>
    </row>
    <row r="874" spans="81:90" x14ac:dyDescent="0.25">
      <c r="CC874" s="114">
        <f t="shared" si="305"/>
        <v>0</v>
      </c>
      <c r="CD874" s="114">
        <f t="shared" si="301"/>
        <v>4.1366253329685687</v>
      </c>
      <c r="CE874" s="114">
        <f t="shared" si="302"/>
        <v>0</v>
      </c>
      <c r="CF874" s="114">
        <f t="shared" si="303"/>
        <v>0</v>
      </c>
      <c r="CH874" s="114">
        <f t="shared" si="306"/>
        <v>108</v>
      </c>
      <c r="CI874" s="88">
        <f t="shared" si="308"/>
        <v>25</v>
      </c>
      <c r="CJ874" s="88">
        <f t="shared" si="308"/>
        <v>26</v>
      </c>
      <c r="CK874" s="88">
        <f t="shared" si="308"/>
        <v>27</v>
      </c>
      <c r="CL874" s="88">
        <f t="shared" si="308"/>
        <v>28</v>
      </c>
    </row>
    <row r="875" spans="81:90" x14ac:dyDescent="0.25">
      <c r="CC875" s="114">
        <f t="shared" si="305"/>
        <v>0</v>
      </c>
      <c r="CD875" s="114">
        <f t="shared" si="301"/>
        <v>4.1366253329685687</v>
      </c>
      <c r="CE875" s="114">
        <f t="shared" si="302"/>
        <v>0</v>
      </c>
      <c r="CF875" s="114">
        <f t="shared" si="303"/>
        <v>0</v>
      </c>
      <c r="CH875" s="114">
        <f t="shared" si="306"/>
        <v>108</v>
      </c>
      <c r="CI875" s="88">
        <f t="shared" si="308"/>
        <v>29</v>
      </c>
      <c r="CJ875" s="88">
        <f t="shared" si="308"/>
        <v>30</v>
      </c>
      <c r="CK875" s="88">
        <f t="shared" si="308"/>
        <v>31</v>
      </c>
      <c r="CL875" s="88">
        <f t="shared" si="308"/>
        <v>32</v>
      </c>
    </row>
    <row r="876" spans="81:90" x14ac:dyDescent="0.25">
      <c r="CC876" s="114">
        <f t="shared" si="305"/>
        <v>4.1366253329685687</v>
      </c>
      <c r="CD876" s="114">
        <f t="shared" si="301"/>
        <v>0</v>
      </c>
      <c r="CE876" s="114">
        <f t="shared" si="302"/>
        <v>0</v>
      </c>
      <c r="CF876" s="114">
        <f t="shared" si="303"/>
        <v>0</v>
      </c>
      <c r="CH876" s="114">
        <f t="shared" si="306"/>
        <v>109</v>
      </c>
      <c r="CI876" s="88">
        <f t="shared" si="308"/>
        <v>1</v>
      </c>
      <c r="CJ876" s="88">
        <f t="shared" si="308"/>
        <v>2</v>
      </c>
      <c r="CK876" s="88">
        <f t="shared" si="308"/>
        <v>3</v>
      </c>
      <c r="CL876" s="88">
        <f t="shared" si="308"/>
        <v>4</v>
      </c>
    </row>
    <row r="877" spans="81:90" x14ac:dyDescent="0.25">
      <c r="CC877" s="114">
        <f t="shared" si="305"/>
        <v>4.1366253329685687</v>
      </c>
      <c r="CD877" s="114">
        <f t="shared" si="301"/>
        <v>0</v>
      </c>
      <c r="CE877" s="114">
        <f t="shared" si="302"/>
        <v>0</v>
      </c>
      <c r="CF877" s="114">
        <f t="shared" si="303"/>
        <v>0</v>
      </c>
      <c r="CH877" s="114">
        <f t="shared" si="306"/>
        <v>109</v>
      </c>
      <c r="CI877" s="88">
        <f t="shared" si="308"/>
        <v>5</v>
      </c>
      <c r="CJ877" s="88">
        <f t="shared" si="308"/>
        <v>6</v>
      </c>
      <c r="CK877" s="88">
        <f t="shared" si="308"/>
        <v>7</v>
      </c>
      <c r="CL877" s="88">
        <f t="shared" si="308"/>
        <v>8</v>
      </c>
    </row>
    <row r="878" spans="81:90" x14ac:dyDescent="0.25">
      <c r="CC878" s="114">
        <f t="shared" si="305"/>
        <v>4.1366253329685687</v>
      </c>
      <c r="CD878" s="114">
        <f t="shared" si="301"/>
        <v>0</v>
      </c>
      <c r="CE878" s="114">
        <f t="shared" si="302"/>
        <v>0</v>
      </c>
      <c r="CF878" s="114">
        <f t="shared" si="303"/>
        <v>0</v>
      </c>
      <c r="CH878" s="114">
        <f t="shared" si="306"/>
        <v>109</v>
      </c>
      <c r="CI878" s="88">
        <f t="shared" si="308"/>
        <v>9</v>
      </c>
      <c r="CJ878" s="88">
        <f t="shared" si="308"/>
        <v>10</v>
      </c>
      <c r="CK878" s="88">
        <f t="shared" si="308"/>
        <v>11</v>
      </c>
      <c r="CL878" s="88">
        <f t="shared" si="308"/>
        <v>12</v>
      </c>
    </row>
    <row r="879" spans="81:90" x14ac:dyDescent="0.25">
      <c r="CC879" s="114">
        <f t="shared" si="305"/>
        <v>4.1366253329685687</v>
      </c>
      <c r="CD879" s="114">
        <f t="shared" si="301"/>
        <v>0</v>
      </c>
      <c r="CE879" s="114">
        <f t="shared" si="302"/>
        <v>0</v>
      </c>
      <c r="CF879" s="114">
        <f t="shared" si="303"/>
        <v>0</v>
      </c>
      <c r="CH879" s="114">
        <f t="shared" si="306"/>
        <v>109</v>
      </c>
      <c r="CI879" s="88">
        <f t="shared" si="308"/>
        <v>13</v>
      </c>
      <c r="CJ879" s="88">
        <f t="shared" si="308"/>
        <v>14</v>
      </c>
      <c r="CK879" s="88">
        <f t="shared" si="308"/>
        <v>15</v>
      </c>
      <c r="CL879" s="88">
        <f t="shared" si="308"/>
        <v>16</v>
      </c>
    </row>
    <row r="880" spans="81:90" x14ac:dyDescent="0.25">
      <c r="CC880" s="114">
        <f t="shared" si="305"/>
        <v>0</v>
      </c>
      <c r="CD880" s="114">
        <f t="shared" si="301"/>
        <v>0</v>
      </c>
      <c r="CE880" s="114">
        <f t="shared" si="302"/>
        <v>0</v>
      </c>
      <c r="CF880" s="114">
        <f t="shared" si="303"/>
        <v>0</v>
      </c>
      <c r="CH880" s="114">
        <f t="shared" si="306"/>
        <v>109</v>
      </c>
      <c r="CI880" s="88">
        <f t="shared" si="308"/>
        <v>17</v>
      </c>
      <c r="CJ880" s="88">
        <f t="shared" si="308"/>
        <v>18</v>
      </c>
      <c r="CK880" s="88">
        <f t="shared" si="308"/>
        <v>19</v>
      </c>
      <c r="CL880" s="88">
        <f t="shared" si="308"/>
        <v>20</v>
      </c>
    </row>
    <row r="881" spans="81:90" x14ac:dyDescent="0.25">
      <c r="CC881" s="114">
        <f t="shared" si="305"/>
        <v>0</v>
      </c>
      <c r="CD881" s="114">
        <f t="shared" si="301"/>
        <v>4.1366253329685687</v>
      </c>
      <c r="CE881" s="114">
        <f t="shared" si="302"/>
        <v>0</v>
      </c>
      <c r="CF881" s="114">
        <f t="shared" si="303"/>
        <v>0</v>
      </c>
      <c r="CH881" s="114">
        <f t="shared" si="306"/>
        <v>109</v>
      </c>
      <c r="CI881" s="88">
        <f t="shared" si="308"/>
        <v>21</v>
      </c>
      <c r="CJ881" s="88">
        <f t="shared" si="308"/>
        <v>22</v>
      </c>
      <c r="CK881" s="88">
        <f t="shared" si="308"/>
        <v>23</v>
      </c>
      <c r="CL881" s="88">
        <f t="shared" si="308"/>
        <v>24</v>
      </c>
    </row>
    <row r="882" spans="81:90" x14ac:dyDescent="0.25">
      <c r="CC882" s="114">
        <f t="shared" si="305"/>
        <v>0</v>
      </c>
      <c r="CD882" s="114">
        <f t="shared" si="301"/>
        <v>4.1366253329685687</v>
      </c>
      <c r="CE882" s="114">
        <f t="shared" si="302"/>
        <v>0</v>
      </c>
      <c r="CF882" s="114">
        <f t="shared" si="303"/>
        <v>0</v>
      </c>
      <c r="CH882" s="114">
        <f t="shared" si="306"/>
        <v>109</v>
      </c>
      <c r="CI882" s="88">
        <f t="shared" si="308"/>
        <v>25</v>
      </c>
      <c r="CJ882" s="88">
        <f t="shared" si="308"/>
        <v>26</v>
      </c>
      <c r="CK882" s="88">
        <f t="shared" si="308"/>
        <v>27</v>
      </c>
      <c r="CL882" s="88">
        <f t="shared" si="308"/>
        <v>28</v>
      </c>
    </row>
    <row r="883" spans="81:90" x14ac:dyDescent="0.25">
      <c r="CC883" s="114">
        <f t="shared" si="305"/>
        <v>0</v>
      </c>
      <c r="CD883" s="114">
        <f t="shared" si="301"/>
        <v>4.1366253329685687</v>
      </c>
      <c r="CE883" s="114">
        <f t="shared" si="302"/>
        <v>0</v>
      </c>
      <c r="CF883" s="114">
        <f t="shared" si="303"/>
        <v>0</v>
      </c>
      <c r="CH883" s="114">
        <f t="shared" si="306"/>
        <v>109</v>
      </c>
      <c r="CI883" s="88">
        <f t="shared" si="308"/>
        <v>29</v>
      </c>
      <c r="CJ883" s="88">
        <f t="shared" si="308"/>
        <v>30</v>
      </c>
      <c r="CK883" s="88">
        <f t="shared" si="308"/>
        <v>31</v>
      </c>
      <c r="CL883" s="88">
        <f t="shared" si="308"/>
        <v>32</v>
      </c>
    </row>
    <row r="884" spans="81:90" x14ac:dyDescent="0.25">
      <c r="CC884" s="114">
        <f t="shared" si="305"/>
        <v>4.1366253329685687</v>
      </c>
      <c r="CD884" s="114">
        <f t="shared" si="301"/>
        <v>0</v>
      </c>
      <c r="CE884" s="114">
        <f t="shared" si="302"/>
        <v>0</v>
      </c>
      <c r="CF884" s="114">
        <f t="shared" si="303"/>
        <v>0</v>
      </c>
      <c r="CH884" s="114">
        <f t="shared" si="306"/>
        <v>110</v>
      </c>
      <c r="CI884" s="88">
        <f t="shared" si="308"/>
        <v>1</v>
      </c>
      <c r="CJ884" s="88">
        <f t="shared" si="308"/>
        <v>2</v>
      </c>
      <c r="CK884" s="88">
        <f t="shared" si="308"/>
        <v>3</v>
      </c>
      <c r="CL884" s="88">
        <f t="shared" si="308"/>
        <v>4</v>
      </c>
    </row>
    <row r="885" spans="81:90" x14ac:dyDescent="0.25">
      <c r="CC885" s="114">
        <f t="shared" si="305"/>
        <v>4.1366253329685687</v>
      </c>
      <c r="CD885" s="114">
        <f t="shared" si="301"/>
        <v>0</v>
      </c>
      <c r="CE885" s="114">
        <f t="shared" si="302"/>
        <v>0</v>
      </c>
      <c r="CF885" s="114">
        <f t="shared" si="303"/>
        <v>0</v>
      </c>
      <c r="CH885" s="114">
        <f t="shared" si="306"/>
        <v>110</v>
      </c>
      <c r="CI885" s="88">
        <f t="shared" ref="CI885:CL891" si="309">CI877</f>
        <v>5</v>
      </c>
      <c r="CJ885" s="88">
        <f t="shared" si="309"/>
        <v>6</v>
      </c>
      <c r="CK885" s="88">
        <f t="shared" si="309"/>
        <v>7</v>
      </c>
      <c r="CL885" s="88">
        <f t="shared" si="309"/>
        <v>8</v>
      </c>
    </row>
    <row r="886" spans="81:90" x14ac:dyDescent="0.25">
      <c r="CC886" s="114">
        <f t="shared" si="305"/>
        <v>4.1366253329685687</v>
      </c>
      <c r="CD886" s="114">
        <f t="shared" si="301"/>
        <v>0</v>
      </c>
      <c r="CE886" s="114">
        <f t="shared" si="302"/>
        <v>0</v>
      </c>
      <c r="CF886" s="114">
        <f t="shared" si="303"/>
        <v>0</v>
      </c>
      <c r="CH886" s="114">
        <f t="shared" si="306"/>
        <v>110</v>
      </c>
      <c r="CI886" s="88">
        <f t="shared" si="309"/>
        <v>9</v>
      </c>
      <c r="CJ886" s="88">
        <f t="shared" si="309"/>
        <v>10</v>
      </c>
      <c r="CK886" s="88">
        <f t="shared" si="309"/>
        <v>11</v>
      </c>
      <c r="CL886" s="88">
        <f t="shared" si="309"/>
        <v>12</v>
      </c>
    </row>
    <row r="887" spans="81:90" x14ac:dyDescent="0.25">
      <c r="CC887" s="114">
        <f t="shared" si="305"/>
        <v>4.1366253329685687</v>
      </c>
      <c r="CD887" s="114">
        <f t="shared" si="301"/>
        <v>0</v>
      </c>
      <c r="CE887" s="114">
        <f t="shared" si="302"/>
        <v>0</v>
      </c>
      <c r="CF887" s="114">
        <f t="shared" si="303"/>
        <v>0</v>
      </c>
      <c r="CH887" s="114">
        <f t="shared" si="306"/>
        <v>110</v>
      </c>
      <c r="CI887" s="88">
        <f t="shared" si="309"/>
        <v>13</v>
      </c>
      <c r="CJ887" s="88">
        <f t="shared" si="309"/>
        <v>14</v>
      </c>
      <c r="CK887" s="88">
        <f t="shared" si="309"/>
        <v>15</v>
      </c>
      <c r="CL887" s="88">
        <f t="shared" si="309"/>
        <v>16</v>
      </c>
    </row>
    <row r="888" spans="81:90" x14ac:dyDescent="0.25">
      <c r="CC888" s="114">
        <f t="shared" si="305"/>
        <v>0</v>
      </c>
      <c r="CD888" s="114">
        <f t="shared" si="301"/>
        <v>0</v>
      </c>
      <c r="CE888" s="114">
        <f t="shared" si="302"/>
        <v>0</v>
      </c>
      <c r="CF888" s="114">
        <f t="shared" si="303"/>
        <v>0</v>
      </c>
      <c r="CH888" s="114">
        <f t="shared" si="306"/>
        <v>110</v>
      </c>
      <c r="CI888" s="88">
        <f t="shared" si="309"/>
        <v>17</v>
      </c>
      <c r="CJ888" s="88">
        <f t="shared" si="309"/>
        <v>18</v>
      </c>
      <c r="CK888" s="88">
        <f t="shared" si="309"/>
        <v>19</v>
      </c>
      <c r="CL888" s="88">
        <f t="shared" si="309"/>
        <v>20</v>
      </c>
    </row>
    <row r="889" spans="81:90" x14ac:dyDescent="0.25">
      <c r="CC889" s="114">
        <f t="shared" si="305"/>
        <v>0</v>
      </c>
      <c r="CD889" s="114">
        <f t="shared" si="301"/>
        <v>4.1366253329685687</v>
      </c>
      <c r="CE889" s="114">
        <f t="shared" si="302"/>
        <v>0</v>
      </c>
      <c r="CF889" s="114">
        <f t="shared" si="303"/>
        <v>0</v>
      </c>
      <c r="CH889" s="114">
        <f t="shared" si="306"/>
        <v>110</v>
      </c>
      <c r="CI889" s="88">
        <f t="shared" si="309"/>
        <v>21</v>
      </c>
      <c r="CJ889" s="88">
        <f t="shared" si="309"/>
        <v>22</v>
      </c>
      <c r="CK889" s="88">
        <f t="shared" si="309"/>
        <v>23</v>
      </c>
      <c r="CL889" s="88">
        <f t="shared" si="309"/>
        <v>24</v>
      </c>
    </row>
    <row r="890" spans="81:90" x14ac:dyDescent="0.25">
      <c r="CC890" s="114">
        <f t="shared" si="305"/>
        <v>0</v>
      </c>
      <c r="CD890" s="114">
        <f t="shared" si="301"/>
        <v>4.1366253329685687</v>
      </c>
      <c r="CE890" s="114">
        <f t="shared" si="302"/>
        <v>0</v>
      </c>
      <c r="CF890" s="114">
        <f t="shared" si="303"/>
        <v>0</v>
      </c>
      <c r="CH890" s="114">
        <f t="shared" si="306"/>
        <v>110</v>
      </c>
      <c r="CI890" s="88">
        <f t="shared" si="309"/>
        <v>25</v>
      </c>
      <c r="CJ890" s="88">
        <f t="shared" si="309"/>
        <v>26</v>
      </c>
      <c r="CK890" s="88">
        <f t="shared" si="309"/>
        <v>27</v>
      </c>
      <c r="CL890" s="88">
        <f t="shared" si="309"/>
        <v>28</v>
      </c>
    </row>
    <row r="891" spans="81:90" x14ac:dyDescent="0.25">
      <c r="CC891" s="114">
        <f t="shared" si="305"/>
        <v>0</v>
      </c>
      <c r="CD891" s="114">
        <f t="shared" si="301"/>
        <v>4.1366253329685687</v>
      </c>
      <c r="CE891" s="114">
        <f t="shared" si="302"/>
        <v>0</v>
      </c>
      <c r="CF891" s="114">
        <f t="shared" si="303"/>
        <v>0</v>
      </c>
      <c r="CH891" s="114">
        <f t="shared" si="306"/>
        <v>110</v>
      </c>
      <c r="CI891" s="88">
        <f t="shared" si="309"/>
        <v>29</v>
      </c>
      <c r="CJ891" s="88">
        <f t="shared" si="309"/>
        <v>30</v>
      </c>
      <c r="CK891" s="88">
        <f t="shared" si="309"/>
        <v>31</v>
      </c>
      <c r="CL891" s="88">
        <f t="shared" si="309"/>
        <v>32</v>
      </c>
    </row>
    <row r="892" spans="81:90" x14ac:dyDescent="0.25">
      <c r="CC892" s="114"/>
      <c r="CD892" s="114"/>
      <c r="CE892" s="114"/>
      <c r="CF892" s="114"/>
      <c r="CH892" s="114"/>
      <c r="CI892" s="88"/>
      <c r="CJ892" s="88"/>
      <c r="CK892" s="88"/>
      <c r="CL892" s="88"/>
    </row>
  </sheetData>
  <mergeCells count="1">
    <mergeCell ref="A1:AM1"/>
  </mergeCells>
  <conditionalFormatting sqref="A11:D120">
    <cfRule type="expression" dxfId="19" priority="120">
      <formula>AND($G11="Best Fit",$U11&gt;4000)</formula>
    </cfRule>
  </conditionalFormatting>
  <conditionalFormatting sqref="G11:G120">
    <cfRule type="expression" dxfId="18" priority="3">
      <formula>$G11="Requested"</formula>
    </cfRule>
  </conditionalFormatting>
  <conditionalFormatting sqref="I11:I120">
    <cfRule type="expression" dxfId="17" priority="119">
      <formula>$I11&gt;$Y11</formula>
    </cfRule>
  </conditionalFormatting>
  <conditionalFormatting sqref="K11:L120">
    <cfRule type="expression" dxfId="16" priority="4" stopIfTrue="1">
      <formula>$K11&gt;$D11</formula>
    </cfRule>
    <cfRule type="expression" dxfId="15" priority="7">
      <formula>$G11="Requested"</formula>
    </cfRule>
  </conditionalFormatting>
  <conditionalFormatting sqref="M11:M120">
    <cfRule type="expression" dxfId="14" priority="2">
      <formula>$P11&gt;1</formula>
    </cfRule>
  </conditionalFormatting>
  <conditionalFormatting sqref="N11:N120">
    <cfRule type="expression" dxfId="13" priority="9">
      <formula>$N11&gt;$F$5</formula>
    </cfRule>
  </conditionalFormatting>
  <conditionalFormatting sqref="O11:O120">
    <cfRule type="colorScale" priority="5">
      <colorScale>
        <cfvo type="num" val="0"/>
        <cfvo type="num" val="1"/>
        <cfvo type="num" val="3"/>
        <color rgb="FF63BE7B"/>
        <color rgb="FFFFC000"/>
        <color rgb="FFFF0000"/>
      </colorScale>
    </cfRule>
  </conditionalFormatting>
  <conditionalFormatting sqref="P11:P120">
    <cfRule type="colorScale" priority="6">
      <colorScale>
        <cfvo type="num" val="0"/>
        <cfvo type="num" val="0.2"/>
        <cfvo type="num" val="1"/>
        <color theme="9" tint="0.59999389629810485"/>
        <color rgb="FFFFEB84"/>
        <color rgb="FFFF0000"/>
      </colorScale>
    </cfRule>
  </conditionalFormatting>
  <dataValidations count="15">
    <dataValidation type="decimal" allowBlank="1" showInputMessage="1" showErrorMessage="1" error="Minimum 1mm/s maximum 4000mm/s" prompt="Maximum 4000" sqref="H11:H120" xr:uid="{00000000-0002-0000-0400-000000000000}">
      <formula1>1</formula1>
      <formula2>4000</formula2>
    </dataValidation>
    <dataValidation type="decimal" errorStyle="warning" allowBlank="1" showInputMessage="1" showErrorMessage="1" error="Maximum 100000" prompt="Max 100000" sqref="I11:I120" xr:uid="{00000000-0002-0000-0400-000001000000}">
      <formula1>1</formula1>
      <formula2>100000</formula2>
    </dataValidation>
    <dataValidation type="decimal" errorStyle="warning" allowBlank="1" showInputMessage="1" showErrorMessage="1" error="Max 4000000" prompt="Max 4000000" sqref="J11:J120" xr:uid="{00000000-0002-0000-0400-000002000000}">
      <formula1>1</formula1>
      <formula2>4000000</formula2>
    </dataValidation>
    <dataValidation allowBlank="1" showInputMessage="1" showErrorMessage="1" promptTitle="Allowed Time" prompt="If a Process Step how long it will process_x000a_If a Move Step how long the move should take" sqref="D11:D120" xr:uid="{00000000-0002-0000-0400-000003000000}"/>
    <dataValidation type="list" allowBlank="1" showInputMessage="1" showErrorMessage="1" promptTitle="Best Fit Or Requested" prompt="Best fit calculates the motion based on distance and time_x000a_Requested calculates the motion time based on Velcocity Accel and Jerk " sqref="G11:G120" xr:uid="{00000000-0002-0000-0400-000004000000}">
      <formula1>CalculationMethod</formula1>
    </dataValidation>
    <dataValidation allowBlank="1" showInputMessage="1" showErrorMessage="1" prompt="Blue, Move time is calculated based on the Requested values_x000a_Red, move time is longer than Move/Process time" sqref="K11:L120" xr:uid="{00000000-0002-0000-0400-000005000000}"/>
    <dataValidation type="list" allowBlank="1" showInputMessage="1" showErrorMessage="1" prompt="What type of module is this move performed on" sqref="E11:E120" xr:uid="{00000000-0002-0000-0400-000006000000}">
      <formula1>Module_Type</formula1>
    </dataValidation>
    <dataValidation allowBlank="1" showInputMessage="1" showErrorMessage="1" prompt="Peak Force Required" sqref="M11:M120" xr:uid="{00000000-0002-0000-0400-000007000000}"/>
    <dataValidation allowBlank="1" showInputMessage="1" showErrorMessage="1" prompt="Peak Current Required" sqref="N11:N120" xr:uid="{00000000-0002-0000-0400-000008000000}"/>
    <dataValidation allowBlank="1" showInputMessage="1" showErrorMessage="1" prompt="Rated current can be delivered continuously" sqref="O12:O120" xr:uid="{00000000-0002-0000-0400-000009000000}"/>
    <dataValidation allowBlank="1" showInputMessage="1" showErrorMessage="1" prompt="100% Rated current can be delivered continuously" sqref="O11" xr:uid="{00000000-0002-0000-0400-00000A000000}"/>
    <dataValidation allowBlank="1" showInputMessage="1" showErrorMessage="1" prompt="up to 100% Peak Current can only for short times_x000a_&gt;100% peak the move is not possible" sqref="P12:P120" xr:uid="{00000000-0002-0000-0400-00000B000000}"/>
    <dataValidation type="list" allowBlank="1" showInputMessage="1" showErrorMessage="1" promptTitle="Lifting vs Horizontal" prompt="If the motion is a vertical Lift " sqref="F11:F120" xr:uid="{00000000-0002-0000-0400-00000C000000}">
      <formula1>Lifting_Horizontal</formula1>
    </dataValidation>
    <dataValidation allowBlank="1" showInputMessage="1" showErrorMessage="1" promptTitle="Best Fit" prompt="Best Fit has no constant accel phase and is the softest possible move for the given time but has a high peak accel (force).  Higher jerk parameters can complete the move in the same time, with lower peak force but result in  higher power draw" sqref="G10" xr:uid="{00000000-0002-0000-0400-00000D000000}"/>
    <dataValidation allowBlank="1" showInputMessage="1" showErrorMessage="1" prompt="Peak Current can be applied for short times only and  I2T must be taken into consideration_x000a_&gt;100% peak is not possible" sqref="P11" xr:uid="{00000000-0002-0000-0400-00000E000000}"/>
  </dataValidation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L894"/>
  <sheetViews>
    <sheetView zoomScaleNormal="100" workbookViewId="0">
      <selection activeCell="I2" sqref="I2"/>
    </sheetView>
  </sheetViews>
  <sheetFormatPr baseColWidth="10" defaultColWidth="9.109375" defaultRowHeight="13.2" x14ac:dyDescent="0.25"/>
  <cols>
    <col min="1" max="3" width="11.5546875" style="10" customWidth="1"/>
    <col min="4" max="4" width="14.109375" style="10" customWidth="1"/>
    <col min="5" max="5" width="12" style="10" customWidth="1"/>
    <col min="6" max="6" width="13.5546875" style="10" customWidth="1"/>
    <col min="7" max="7" width="21.6640625" style="10" customWidth="1"/>
    <col min="8" max="8" width="13.109375" style="10" customWidth="1"/>
    <col min="9" max="9" width="13.88671875" style="10" customWidth="1"/>
    <col min="10" max="10" width="13.109375" style="10" customWidth="1"/>
    <col min="11" max="12" width="12.33203125" style="10" customWidth="1"/>
    <col min="13" max="13" width="17.6640625" style="10" customWidth="1"/>
    <col min="14" max="14" width="9.109375" style="10" customWidth="1"/>
    <col min="15" max="15" width="12.44140625" style="10" customWidth="1"/>
    <col min="16" max="16" width="10.44140625" style="10" customWidth="1"/>
    <col min="17" max="17" width="16.44140625" style="10" bestFit="1" customWidth="1"/>
    <col min="18" max="18" width="10.88671875" style="10" customWidth="1"/>
    <col min="19" max="19" width="13.6640625" style="10" customWidth="1"/>
    <col min="20" max="20" width="10.5546875" style="10" customWidth="1"/>
    <col min="21" max="21" width="13" style="10" customWidth="1"/>
    <col min="22" max="22" width="13.6640625" style="10" customWidth="1"/>
    <col min="23" max="23" width="13.6640625" style="10" bestFit="1" customWidth="1"/>
    <col min="24" max="25" width="11.6640625" style="10" customWidth="1"/>
    <col min="26" max="26" width="19.109375" style="10" customWidth="1"/>
    <col min="27" max="27" width="13.6640625" style="10" customWidth="1"/>
    <col min="28" max="28" width="12.33203125" style="10" customWidth="1"/>
    <col min="29" max="29" width="11.5546875" style="10" customWidth="1"/>
    <col min="30" max="30" width="11.33203125" style="10" customWidth="1"/>
    <col min="31" max="31" width="13.5546875" style="10" customWidth="1"/>
    <col min="32" max="32" width="13.6640625" style="10" customWidth="1"/>
    <col min="33" max="33" width="12.33203125" style="10" customWidth="1"/>
    <col min="34" max="34" width="12.5546875" style="10" customWidth="1"/>
    <col min="35" max="35" width="12.44140625" style="10" customWidth="1"/>
    <col min="36" max="36" width="13.5546875" style="10" customWidth="1"/>
    <col min="37" max="37" width="12.6640625" style="10" customWidth="1"/>
    <col min="38" max="38" width="13.109375" style="10" customWidth="1"/>
    <col min="39" max="39" width="19.33203125" style="10" customWidth="1"/>
    <col min="40" max="40" width="18" style="10" customWidth="1"/>
    <col min="41" max="41" width="20.6640625" style="10" customWidth="1"/>
    <col min="42" max="42" width="16.109375" style="10" customWidth="1"/>
    <col min="43" max="43" width="14.5546875" style="10" customWidth="1"/>
    <col min="44" max="44" width="10.109375" style="10" customWidth="1"/>
    <col min="45" max="46" width="14.88671875" style="10" customWidth="1"/>
    <col min="47" max="47" width="13.109375" style="10" customWidth="1"/>
    <col min="48" max="48" width="2" style="10" customWidth="1"/>
    <col min="49" max="49" width="2.6640625" style="10" customWidth="1"/>
    <col min="50" max="50" width="10.109375" style="10" customWidth="1"/>
    <col min="51" max="52" width="12.33203125" style="10" customWidth="1"/>
    <col min="53" max="53" width="13.88671875" style="10" customWidth="1"/>
    <col min="54" max="54" width="7.88671875" style="10" customWidth="1"/>
    <col min="55" max="55" width="12.33203125" style="10" customWidth="1"/>
    <col min="56" max="56" width="12.109375" style="10" customWidth="1"/>
    <col min="57" max="57" width="13.88671875" style="10" customWidth="1"/>
    <col min="58" max="58" width="9.109375" style="10" customWidth="1"/>
    <col min="59" max="59" width="10.109375" style="10" customWidth="1"/>
    <col min="60" max="60" width="9.109375" style="10" customWidth="1"/>
    <col min="61" max="62" width="10.109375" style="10" customWidth="1"/>
    <col min="63" max="63" width="9.5546875" style="10" customWidth="1"/>
    <col min="64" max="64" width="10.5546875" style="10" customWidth="1"/>
    <col min="65" max="65" width="10.44140625" style="10" customWidth="1"/>
    <col min="66" max="66" width="10.109375" style="10" customWidth="1"/>
    <col min="67" max="67" width="9.5546875" style="10" customWidth="1"/>
    <col min="68" max="69" width="10.5546875" style="10" customWidth="1"/>
    <col min="70" max="71" width="9.5546875" style="10" customWidth="1"/>
    <col min="72" max="72" width="11.109375" style="10" customWidth="1"/>
    <col min="73" max="73" width="10.109375" style="10" customWidth="1"/>
    <col min="74" max="74" width="11.109375" style="10" customWidth="1"/>
    <col min="75" max="76" width="10.109375" style="10" customWidth="1"/>
    <col min="77" max="77" width="12.109375" style="10" customWidth="1"/>
    <col min="78" max="78" width="9.6640625" style="10" customWidth="1"/>
    <col min="79" max="79" width="12.6640625" style="10" customWidth="1"/>
    <col min="80" max="83" width="11.109375" style="10" customWidth="1"/>
    <col min="84" max="85" width="11.33203125" style="10" customWidth="1"/>
    <col min="86" max="87" width="9.5546875" style="10" customWidth="1"/>
    <col min="88" max="89" width="11.109375" style="10" customWidth="1"/>
    <col min="90" max="90" width="9.5546875" style="10" customWidth="1"/>
    <col min="91" max="92" width="9.33203125" style="10" customWidth="1"/>
    <col min="93" max="93" width="9.109375" style="10" customWidth="1"/>
    <col min="94" max="103" width="9.109375" style="10" hidden="1" customWidth="1"/>
    <col min="104" max="105" width="13.6640625" style="10" hidden="1" customWidth="1"/>
    <col min="106" max="113" width="9.109375" style="10" hidden="1" customWidth="1"/>
    <col min="114" max="16384" width="9.109375" style="10"/>
  </cols>
  <sheetData>
    <row r="1" spans="1:116" ht="39" customHeight="1" thickBot="1" x14ac:dyDescent="0.3">
      <c r="A1" s="564" t="s">
        <v>773</v>
      </c>
      <c r="B1" s="564"/>
      <c r="C1" s="564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  <c r="X1" s="563"/>
      <c r="Y1" s="563"/>
      <c r="Z1" s="563"/>
      <c r="AA1" s="563"/>
      <c r="AB1" s="563"/>
      <c r="AC1" s="563"/>
      <c r="AD1" s="563"/>
      <c r="AE1" s="563"/>
      <c r="AF1" s="563"/>
      <c r="AG1" s="563"/>
      <c r="AH1" s="563"/>
      <c r="AI1" s="563"/>
      <c r="AJ1" s="563"/>
      <c r="AK1" s="563"/>
      <c r="AL1" s="563"/>
      <c r="AM1" s="563"/>
      <c r="AN1" s="563"/>
      <c r="BA1" s="20"/>
      <c r="BB1" s="21"/>
      <c r="BC1" s="21"/>
      <c r="BD1" s="21"/>
      <c r="BE1" s="21"/>
    </row>
    <row r="2" spans="1:116" ht="13.8" thickBot="1" x14ac:dyDescent="0.3">
      <c r="A2" s="10" t="s">
        <v>774</v>
      </c>
      <c r="I2" s="45"/>
      <c r="J2" s="246" t="s">
        <v>342</v>
      </c>
      <c r="AE2" s="376" t="s">
        <v>344</v>
      </c>
      <c r="AF2" s="376" t="s">
        <v>501</v>
      </c>
      <c r="AG2" s="376" t="s">
        <v>376</v>
      </c>
      <c r="AH2" s="376" t="s">
        <v>378</v>
      </c>
      <c r="AI2" s="376" t="s">
        <v>377</v>
      </c>
      <c r="AJ2" s="377" t="s">
        <v>448</v>
      </c>
      <c r="AK2" s="246" t="s">
        <v>698</v>
      </c>
      <c r="AM2" s="22"/>
      <c r="AN2" s="22"/>
    </row>
    <row r="3" spans="1:116" x14ac:dyDescent="0.25">
      <c r="J3" s="182"/>
      <c r="AE3"/>
      <c r="AF3"/>
      <c r="AG3"/>
      <c r="AH3"/>
      <c r="AI3"/>
      <c r="AJ3" s="216"/>
      <c r="AK3" s="182"/>
      <c r="AM3" s="22"/>
      <c r="AN3" s="22"/>
    </row>
    <row r="4" spans="1:116" x14ac:dyDescent="0.25">
      <c r="J4" s="182"/>
      <c r="AE4"/>
      <c r="AF4"/>
      <c r="AG4"/>
      <c r="AH4"/>
      <c r="AI4"/>
      <c r="AJ4" s="216"/>
      <c r="AK4" s="182"/>
      <c r="AM4" s="22"/>
      <c r="AN4" s="22"/>
    </row>
    <row r="5" spans="1:116" ht="13.8" thickBot="1" x14ac:dyDescent="0.3">
      <c r="E5" s="256" t="s">
        <v>575</v>
      </c>
      <c r="G5"/>
      <c r="I5" s="234" t="s">
        <v>213</v>
      </c>
      <c r="J5" s="247" t="s">
        <v>343</v>
      </c>
      <c r="AE5" s="248">
        <f>'Project description'!C207</f>
        <v>0.68493150684931514</v>
      </c>
      <c r="AF5" s="248">
        <f>'Project description'!C279</f>
        <v>5</v>
      </c>
      <c r="AG5" s="248">
        <f>'Project description'!L183/'Project description'!C203*1000</f>
        <v>4078.2122905027932</v>
      </c>
      <c r="AH5" s="248">
        <f>AI5/$F$7</f>
        <v>7.3</v>
      </c>
      <c r="AI5" s="248">
        <f>'Project description'!C272</f>
        <v>87.6</v>
      </c>
      <c r="AJ5" s="249">
        <f>$F$8*AH5</f>
        <v>27.01</v>
      </c>
      <c r="AK5" s="247">
        <f>'Project description'!C189</f>
        <v>0</v>
      </c>
      <c r="AM5" s="22"/>
      <c r="AN5" s="22"/>
    </row>
    <row r="6" spans="1:116" x14ac:dyDescent="0.25">
      <c r="E6" s="166" t="s">
        <v>338</v>
      </c>
      <c r="F6" s="160">
        <f>'Project description'!I6</f>
        <v>1.79</v>
      </c>
      <c r="G6" s="213" t="s">
        <v>64</v>
      </c>
      <c r="I6" s="234" t="s">
        <v>339</v>
      </c>
      <c r="J6" s="247">
        <f>'Project description'!C170</f>
        <v>4.1008860997750002E-2</v>
      </c>
      <c r="AE6" s="248">
        <f>'Project description'!C206</f>
        <v>0.72115384615384603</v>
      </c>
      <c r="AF6" s="248">
        <f>'Project description'!C278</f>
        <v>5</v>
      </c>
      <c r="AG6" s="248">
        <f>'Project description'!L181/'Project description'!C203*1000</f>
        <v>2990.6642210829095</v>
      </c>
      <c r="AH6" s="248">
        <f>AI6/$F$7</f>
        <v>6.9333333333333336</v>
      </c>
      <c r="AI6" s="248">
        <f>'Project description'!C275</f>
        <v>83.2</v>
      </c>
      <c r="AJ6" s="249">
        <f>$F$8*AH6</f>
        <v>25.653333333333336</v>
      </c>
      <c r="AK6" s="247">
        <f>'Project description'!C192</f>
        <v>0</v>
      </c>
      <c r="AM6" s="22"/>
      <c r="AN6" s="22"/>
    </row>
    <row r="7" spans="1:116" x14ac:dyDescent="0.25">
      <c r="E7" s="167" t="s">
        <v>379</v>
      </c>
      <c r="F7" s="242">
        <f>'Project description'!C203</f>
        <v>12</v>
      </c>
      <c r="G7" s="216" t="s">
        <v>65</v>
      </c>
      <c r="I7" s="244" t="s">
        <v>340</v>
      </c>
      <c r="J7" s="250">
        <f>'Project description'!C171</f>
        <v>0.20055317549775001</v>
      </c>
      <c r="AE7" s="251">
        <f>'Project description'!C205</f>
        <v>0.68493150684931514</v>
      </c>
      <c r="AF7" s="251">
        <f>'Project description'!C277</f>
        <v>5</v>
      </c>
      <c r="AG7" s="251">
        <f>'Project description'!L178/'Project description'!C203*1000</f>
        <v>3680.8452330303876</v>
      </c>
      <c r="AH7" s="248">
        <f>AI7/$F$7</f>
        <v>7.3</v>
      </c>
      <c r="AI7" s="251">
        <f>'Project description'!C274</f>
        <v>87.6</v>
      </c>
      <c r="AJ7" s="249">
        <f>$F$8*AH7</f>
        <v>27.01</v>
      </c>
      <c r="AK7" s="250">
        <f>'Project description'!C195</f>
        <v>0</v>
      </c>
      <c r="AM7" s="22"/>
      <c r="AN7" s="22"/>
    </row>
    <row r="8" spans="1:116" ht="13.8" thickBot="1" x14ac:dyDescent="0.3">
      <c r="A8" s="12"/>
      <c r="D8" s="10" t="s">
        <v>772</v>
      </c>
      <c r="E8" s="168" t="s">
        <v>447</v>
      </c>
      <c r="F8" s="243">
        <v>3.7</v>
      </c>
      <c r="G8" s="221" t="s">
        <v>65</v>
      </c>
      <c r="I8" s="245" t="s">
        <v>341</v>
      </c>
      <c r="J8" s="252">
        <f>'Project description'!C172</f>
        <v>0.76111457609775013</v>
      </c>
      <c r="AE8" s="253">
        <f>'Project description'!C204</f>
        <v>0.68493150684931514</v>
      </c>
      <c r="AF8" s="253">
        <f>'Project description'!C276</f>
        <v>5</v>
      </c>
      <c r="AG8" s="253">
        <f>'Project description'!L175/'Project description'!C203*1000</f>
        <v>3879.600907315652</v>
      </c>
      <c r="AH8" s="248">
        <f>AI8/$F$7</f>
        <v>7.3</v>
      </c>
      <c r="AI8" s="253">
        <f>'Project description'!C273</f>
        <v>87.6</v>
      </c>
      <c r="AJ8" s="255">
        <f>$F$8*AH8</f>
        <v>27.01</v>
      </c>
      <c r="AK8" s="252">
        <f>'Project description'!C198</f>
        <v>0</v>
      </c>
      <c r="AM8" s="22"/>
      <c r="AN8" s="22"/>
    </row>
    <row r="9" spans="1:116" ht="13.8" thickBot="1" x14ac:dyDescent="0.3">
      <c r="A9" s="82"/>
      <c r="B9" s="82"/>
      <c r="C9" s="82"/>
      <c r="D9" s="82"/>
      <c r="E9" s="82"/>
      <c r="AF9" s="22"/>
      <c r="AG9" s="22"/>
      <c r="AH9" s="22"/>
      <c r="AI9" s="22"/>
      <c r="AJ9" s="22"/>
      <c r="AK9" s="22"/>
      <c r="AL9" s="22"/>
      <c r="AM9" s="22"/>
      <c r="BJ9"/>
      <c r="CX9" s="87" t="s">
        <v>487</v>
      </c>
      <c r="CY9" s="40"/>
      <c r="CZ9" s="40"/>
      <c r="DA9" s="40"/>
      <c r="DB9" s="87" t="s">
        <v>490</v>
      </c>
      <c r="DC9" s="40"/>
      <c r="DD9" s="40"/>
      <c r="DE9" s="87" t="s">
        <v>488</v>
      </c>
      <c r="DF9" s="40"/>
      <c r="DG9" s="40"/>
      <c r="DH9" s="40"/>
      <c r="DI9" s="87" t="s">
        <v>489</v>
      </c>
      <c r="DJ9" s="40"/>
      <c r="DK9" s="40"/>
      <c r="DL9" s="40"/>
    </row>
    <row r="10" spans="1:116" ht="13.8" thickBot="1" x14ac:dyDescent="0.3">
      <c r="H10" s="10" t="s">
        <v>452</v>
      </c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O10" s="10" t="s">
        <v>380</v>
      </c>
      <c r="AU10" s="83" t="s">
        <v>390</v>
      </c>
      <c r="AV10" s="44"/>
      <c r="AW10" s="44"/>
      <c r="AX10" s="44"/>
      <c r="AY10" s="110"/>
      <c r="AZ10" s="110"/>
      <c r="BA10" s="44"/>
      <c r="BB10" s="119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141"/>
      <c r="BZ10" s="142"/>
      <c r="CC10" s="10" t="s">
        <v>462</v>
      </c>
    </row>
    <row r="11" spans="1:116" s="30" customFormat="1" ht="14.4" thickBot="1" x14ac:dyDescent="0.3">
      <c r="A11" s="99"/>
      <c r="B11" s="99"/>
      <c r="C11" s="99"/>
      <c r="D11" s="100"/>
      <c r="E11" s="99"/>
      <c r="F11" s="258"/>
      <c r="G11" s="99"/>
      <c r="H11" s="259"/>
      <c r="I11" s="260"/>
      <c r="J11" s="260"/>
      <c r="K11" s="103" t="s">
        <v>454</v>
      </c>
      <c r="L11" s="104"/>
      <c r="M11" s="104"/>
      <c r="N11" s="104"/>
      <c r="O11" s="104"/>
      <c r="P11" s="104"/>
      <c r="Q11" s="104"/>
      <c r="R11" s="104"/>
      <c r="S11" s="147"/>
      <c r="T11" s="134"/>
      <c r="U11" s="104" t="s">
        <v>426</v>
      </c>
      <c r="V11" s="104"/>
      <c r="W11" s="104"/>
      <c r="X11" s="104"/>
      <c r="Y11" s="104"/>
      <c r="Z11" s="105"/>
      <c r="AA11" s="107" t="s">
        <v>434</v>
      </c>
      <c r="AB11" s="108"/>
      <c r="AC11" s="108"/>
      <c r="AD11" s="109"/>
      <c r="AE11" s="23" t="s">
        <v>5</v>
      </c>
      <c r="AF11" s="24"/>
      <c r="AG11" s="25" t="s">
        <v>6</v>
      </c>
      <c r="AH11" s="24"/>
      <c r="AI11" s="25" t="s">
        <v>7</v>
      </c>
      <c r="AJ11" s="25"/>
      <c r="AK11" s="25"/>
      <c r="AL11" s="25"/>
      <c r="AM11" s="24"/>
      <c r="AN11" s="25" t="s">
        <v>9</v>
      </c>
      <c r="AO11" s="26"/>
      <c r="AP11" s="27"/>
      <c r="AQ11" s="28"/>
      <c r="AR11" s="29"/>
      <c r="AU11" s="120" t="s">
        <v>446</v>
      </c>
      <c r="AV11" s="121"/>
      <c r="AW11" s="121"/>
      <c r="AX11" s="122"/>
      <c r="AY11" s="120"/>
      <c r="AZ11" s="121" t="s">
        <v>385</v>
      </c>
      <c r="BA11" s="121"/>
      <c r="BB11" s="122"/>
      <c r="BC11" s="120"/>
      <c r="BD11" s="121" t="s">
        <v>386</v>
      </c>
      <c r="BE11" s="121"/>
      <c r="BF11" s="122"/>
      <c r="BG11" s="120"/>
      <c r="BH11" s="121" t="s">
        <v>407</v>
      </c>
      <c r="BI11" s="121"/>
      <c r="BJ11" s="122"/>
      <c r="BK11" s="120"/>
      <c r="BL11" s="121" t="s">
        <v>408</v>
      </c>
      <c r="BM11" s="121"/>
      <c r="BN11" s="122"/>
      <c r="BO11" s="120"/>
      <c r="BP11" s="121" t="s">
        <v>409</v>
      </c>
      <c r="BQ11" s="121"/>
      <c r="BR11" s="122"/>
      <c r="BS11" s="120"/>
      <c r="BT11" s="121" t="s">
        <v>410</v>
      </c>
      <c r="BU11" s="121"/>
      <c r="BV11" s="122"/>
      <c r="BW11" s="120"/>
      <c r="BX11" s="121" t="s">
        <v>411</v>
      </c>
      <c r="BY11" s="121"/>
      <c r="BZ11" s="122"/>
    </row>
    <row r="12" spans="1:116" s="40" customFormat="1" ht="84" thickBot="1" x14ac:dyDescent="4.2">
      <c r="A12" s="94" t="s">
        <v>764</v>
      </c>
      <c r="B12" s="94" t="s">
        <v>765</v>
      </c>
      <c r="C12" s="94" t="s">
        <v>766</v>
      </c>
      <c r="D12" s="31" t="s">
        <v>767</v>
      </c>
      <c r="E12" s="31" t="s">
        <v>441</v>
      </c>
      <c r="F12" s="106" t="s">
        <v>699</v>
      </c>
      <c r="G12" s="101" t="s">
        <v>421</v>
      </c>
      <c r="H12" s="106" t="s">
        <v>427</v>
      </c>
      <c r="I12" s="106" t="s">
        <v>429</v>
      </c>
      <c r="J12" s="146" t="s">
        <v>428</v>
      </c>
      <c r="K12" s="125" t="s">
        <v>768</v>
      </c>
      <c r="L12" s="412" t="s">
        <v>769</v>
      </c>
      <c r="M12" s="106" t="s">
        <v>443</v>
      </c>
      <c r="N12" s="106" t="s">
        <v>259</v>
      </c>
      <c r="O12" s="31" t="s">
        <v>445</v>
      </c>
      <c r="P12" s="31" t="s">
        <v>444</v>
      </c>
      <c r="Q12" s="31" t="s">
        <v>503</v>
      </c>
      <c r="R12" s="31" t="s">
        <v>578</v>
      </c>
      <c r="S12" s="261" t="s">
        <v>453</v>
      </c>
      <c r="T12" s="135"/>
      <c r="U12" s="90" t="s">
        <v>417</v>
      </c>
      <c r="V12" s="90" t="s">
        <v>418</v>
      </c>
      <c r="W12" s="90" t="s">
        <v>419</v>
      </c>
      <c r="X12" s="32" t="s">
        <v>255</v>
      </c>
      <c r="Y12" s="32" t="s">
        <v>754</v>
      </c>
      <c r="Z12" s="31" t="s">
        <v>431</v>
      </c>
      <c r="AA12" s="125" t="s">
        <v>435</v>
      </c>
      <c r="AB12" s="106" t="s">
        <v>425</v>
      </c>
      <c r="AC12" s="106" t="s">
        <v>258</v>
      </c>
      <c r="AD12" s="126" t="s">
        <v>257</v>
      </c>
      <c r="AE12" s="34" t="s">
        <v>432</v>
      </c>
      <c r="AF12" s="36" t="s">
        <v>433</v>
      </c>
      <c r="AG12" s="35" t="s">
        <v>260</v>
      </c>
      <c r="AH12" s="36" t="s">
        <v>261</v>
      </c>
      <c r="AI12" s="125" t="s">
        <v>262</v>
      </c>
      <c r="AJ12" s="106" t="s">
        <v>450</v>
      </c>
      <c r="AK12" s="106" t="s">
        <v>451</v>
      </c>
      <c r="AL12" s="106" t="s">
        <v>263</v>
      </c>
      <c r="AM12" s="145" t="s">
        <v>8</v>
      </c>
      <c r="AN12" s="35" t="s">
        <v>264</v>
      </c>
      <c r="AO12" s="37" t="s">
        <v>260</v>
      </c>
      <c r="AP12" s="38" t="s">
        <v>265</v>
      </c>
      <c r="AQ12" s="39" t="s">
        <v>266</v>
      </c>
      <c r="AR12" s="33" t="s">
        <v>430</v>
      </c>
      <c r="AS12" s="31" t="s">
        <v>442</v>
      </c>
      <c r="AT12" s="95"/>
      <c r="AU12" s="111" t="s">
        <v>381</v>
      </c>
      <c r="AV12" s="96"/>
      <c r="AW12" s="96"/>
      <c r="AX12" s="96" t="s">
        <v>412</v>
      </c>
      <c r="AY12" s="84" t="s">
        <v>382</v>
      </c>
      <c r="AZ12" s="85" t="s">
        <v>383</v>
      </c>
      <c r="BA12" s="85" t="s">
        <v>384</v>
      </c>
      <c r="BB12" s="123" t="s">
        <v>406</v>
      </c>
      <c r="BC12" s="84" t="s">
        <v>387</v>
      </c>
      <c r="BD12" s="85" t="s">
        <v>388</v>
      </c>
      <c r="BE12" s="85" t="s">
        <v>389</v>
      </c>
      <c r="BF12" s="123" t="s">
        <v>406</v>
      </c>
      <c r="BG12" s="84" t="s">
        <v>391</v>
      </c>
      <c r="BH12" s="85" t="s">
        <v>392</v>
      </c>
      <c r="BI12" s="85" t="s">
        <v>393</v>
      </c>
      <c r="BJ12" s="123" t="s">
        <v>406</v>
      </c>
      <c r="BK12" s="84" t="s">
        <v>394</v>
      </c>
      <c r="BL12" s="85" t="s">
        <v>395</v>
      </c>
      <c r="BM12" s="85" t="s">
        <v>396</v>
      </c>
      <c r="BN12" s="123" t="s">
        <v>406</v>
      </c>
      <c r="BO12" s="84" t="s">
        <v>400</v>
      </c>
      <c r="BP12" s="85" t="s">
        <v>401</v>
      </c>
      <c r="BQ12" s="85" t="s">
        <v>402</v>
      </c>
      <c r="BR12" s="123" t="s">
        <v>406</v>
      </c>
      <c r="BS12" s="84" t="s">
        <v>397</v>
      </c>
      <c r="BT12" s="85" t="s">
        <v>398</v>
      </c>
      <c r="BU12" s="85" t="s">
        <v>399</v>
      </c>
      <c r="BV12" s="123" t="s">
        <v>406</v>
      </c>
      <c r="BW12" s="84" t="s">
        <v>403</v>
      </c>
      <c r="BX12" s="85" t="s">
        <v>404</v>
      </c>
      <c r="BY12" s="85" t="s">
        <v>405</v>
      </c>
      <c r="BZ12" s="124" t="s">
        <v>406</v>
      </c>
      <c r="CC12" s="87" t="s">
        <v>406</v>
      </c>
      <c r="CD12" s="87" t="s">
        <v>414</v>
      </c>
      <c r="CE12" s="87" t="s">
        <v>461</v>
      </c>
      <c r="CF12" s="87" t="s">
        <v>413</v>
      </c>
      <c r="CG12" s="87"/>
      <c r="CH12" s="22" t="s">
        <v>456</v>
      </c>
      <c r="CI12" s="22" t="s">
        <v>457</v>
      </c>
      <c r="CJ12" s="22" t="s">
        <v>458</v>
      </c>
      <c r="CK12" s="22" t="s">
        <v>459</v>
      </c>
      <c r="CL12" s="150" t="s">
        <v>460</v>
      </c>
      <c r="CP12" s="96" t="s">
        <v>497</v>
      </c>
      <c r="CQ12" s="96" t="s">
        <v>498</v>
      </c>
      <c r="CR12" s="96" t="s">
        <v>500</v>
      </c>
      <c r="CS12" s="96" t="s">
        <v>502</v>
      </c>
      <c r="CT12" s="96"/>
      <c r="CU12" s="96"/>
      <c r="CV12" s="96" t="s">
        <v>495</v>
      </c>
      <c r="CW12" s="96" t="s">
        <v>496</v>
      </c>
      <c r="CX12" s="87" t="s">
        <v>491</v>
      </c>
      <c r="CY12" s="87" t="s">
        <v>492</v>
      </c>
      <c r="CZ12" s="87" t="s">
        <v>493</v>
      </c>
      <c r="DA12" s="87"/>
      <c r="DF12" s="159" t="s">
        <v>494</v>
      </c>
      <c r="DH12" s="87" t="s">
        <v>499</v>
      </c>
    </row>
    <row r="13" spans="1:116" s="42" customFormat="1" ht="13.8" thickBot="1" x14ac:dyDescent="0.3">
      <c r="A13" s="140">
        <v>500</v>
      </c>
      <c r="B13" s="410"/>
      <c r="C13" s="410"/>
      <c r="D13" s="41">
        <v>0.2</v>
      </c>
      <c r="E13" s="98" t="s">
        <v>213</v>
      </c>
      <c r="F13" s="171" t="s">
        <v>546</v>
      </c>
      <c r="G13" s="137" t="s">
        <v>423</v>
      </c>
      <c r="H13" s="132">
        <v>4000</v>
      </c>
      <c r="I13" s="132">
        <v>48888.888888888883</v>
      </c>
      <c r="J13" s="148">
        <f>20*I13</f>
        <v>977777.77777777764</v>
      </c>
      <c r="K13" s="151">
        <f>4*AO13+2*AP13+AQ13</f>
        <v>0.25834848429756074</v>
      </c>
      <c r="L13" s="413"/>
      <c r="M13" s="139">
        <f t="shared" ref="M13:M44" si="0">IF(AC13&lt;=0,0,IF(E13="Straight",N13*AH$5,IF(E13="180° Curve",N13*AH$6,IF(E13="45° Curve",N13*AH$7,IF(E13="22.5° Curve",N13*AH$8)))))</f>
        <v>92.511111111111106</v>
      </c>
      <c r="N13" s="139">
        <f t="shared" ref="N13:N20" si="1">IF(AC13&lt;=0,0,IF(E13="Straight",IF(F13="Lifting",AS13/AG$5+AK$5+AE$5,AS13/AG$5+AE$5),IF(E13="180° Curve",IF(F13="Lifting",AS13/AG$6+AK$6+AE$6,AS13/AG$6+AE$6),IF(E13="45° Curve",IF(F13="Lifting",AS13/AG$7+AK$7+AE$7,AS13/AG$7+AE$7),IF(E13="22.5° Curve",IF(F13="Lifting",AS13/AG$8+AK$8+AE$8,AS13/AG$8+AE$8))))))</f>
        <v>12.672754946727549</v>
      </c>
      <c r="O13" s="133">
        <f t="shared" ref="O13:O71" si="2">N13/3.7</f>
        <v>3.425068904520959</v>
      </c>
      <c r="P13" s="149">
        <f t="shared" ref="P13:P76" si="3">IF((N13-$F$8)&gt;0,(N13-$F$8)/($F$7-$F$8),0)</f>
        <v>1.0810548128587407</v>
      </c>
      <c r="Q13" s="316">
        <f>N13*N13*1.1+BD13/1000*M13</f>
        <v>421.67597943444014</v>
      </c>
      <c r="R13" s="317">
        <f t="shared" ref="R13:R76" si="4">AS13</f>
        <v>48888.888888888883</v>
      </c>
      <c r="S13" s="318">
        <f>K13</f>
        <v>0.25834848429756074</v>
      </c>
      <c r="T13" s="136"/>
      <c r="U13" s="102">
        <f t="shared" ref="U13:U44" si="5">IF(D13&gt;0,IF((4/D13)*(A13/2)&lt;4000,(4/D13)*(A13/2),4000),0)</f>
        <v>4000</v>
      </c>
      <c r="V13" s="77">
        <f t="shared" ref="V13:V44" si="6">IF(D13&gt;0,IF((4/D13)*U13&lt;Y13,(4/D13)*U13,Y13),0)</f>
        <v>40000</v>
      </c>
      <c r="W13" s="77">
        <f>IF(D13&gt;0,IF(((4/D13)*(4/D13)*U13)&lt;4000000,(4/D13)*(4/D13)*U13,4000000),0)</f>
        <v>1600000</v>
      </c>
      <c r="X13" s="75">
        <f>'Project description'!$I$6</f>
        <v>1.79</v>
      </c>
      <c r="Y13" s="75">
        <f>VLOOKUP(E13,'Project description'!$H$21:$I$24,2,0)</f>
        <v>40000</v>
      </c>
      <c r="Z13" s="74">
        <f t="shared" ref="Z13:Z76" si="7">A13</f>
        <v>500</v>
      </c>
      <c r="AA13" s="143">
        <f t="shared" ref="AA13:AA76" si="8">A13</f>
        <v>500</v>
      </c>
      <c r="AB13" s="76">
        <f t="shared" ref="AB13:AB44" si="9">IF($G13="Best Fit",U13,H13)</f>
        <v>4000</v>
      </c>
      <c r="AC13" s="76">
        <f t="shared" ref="AC13:AC44" si="10">IF($G13="Best Fit",V13,I13)</f>
        <v>48888.888888888883</v>
      </c>
      <c r="AD13" s="76">
        <f t="shared" ref="AD13:AD44" si="11">IF($G13="Best Fit",W13,J13)</f>
        <v>977777.77777777764</v>
      </c>
      <c r="AE13" s="57">
        <f t="shared" ref="AE13:AE44" si="12">IF(AD13 &lt;&gt; 0,POWER(A13/(2*AD13),1/3),0)</f>
        <v>6.3469724810360145E-2</v>
      </c>
      <c r="AF13" s="58" t="str">
        <f t="shared" ref="AF13:AF71" si="13">IF(AND(AD13*AE13&lt;AC13,AD13*AE13*AE13&lt;AB13),"JerkOnly",IF(AD13*AB13&lt;AC13*AC13,"JerkVelocity","AccelReached"))</f>
        <v>AccelReached</v>
      </c>
      <c r="AG13" s="59">
        <f t="shared" ref="AG13:AG71" si="14">IF(AND(AF13="JerkVelocity",AD13&lt;&gt;0),SQRT((AB13/AD13)),0)</f>
        <v>0</v>
      </c>
      <c r="AH13" s="60">
        <f t="shared" ref="AH13:AH44" si="15">IF(AND(AF13="JerkVelocity",AB13 &gt; 0),A13/AB13-2*AG13,0)</f>
        <v>0</v>
      </c>
      <c r="AI13" s="61">
        <f t="shared" ref="AI13:AI71" si="16">IF(AND(AF13="AccelReached",AD13 &lt;&gt;0),AC13/AD13,0)</f>
        <v>0.05</v>
      </c>
      <c r="AJ13" s="62">
        <f t="shared" ref="AJ13:AJ71" si="17">IF(AF13="AccelReached",AC13*AI13/2,0)</f>
        <v>1222.2222222222222</v>
      </c>
      <c r="AK13" s="61">
        <f>IF(AND(AF13="AccelReached",AC13&lt;&gt;0),(AB13-2*AJ13)/AC13,0)</f>
        <v>3.1818181818181822E-2</v>
      </c>
      <c r="AL13" s="61">
        <f t="shared" ref="AL13:AL44" si="18">IF(AND(AF13="AccelReached", AB13&lt;&gt;0),(A13-(AI13*AJ13*4+AK13*AJ13*2+AC13*AK13*AI13*2 +AK13*AK13*AC13))/AB13,0)</f>
        <v>-6.8181818181818413E-3</v>
      </c>
      <c r="AM13" s="63" t="str">
        <f t="shared" ref="AM13:AM71" si="19">IF(AL13&gt;0,"VelocityReached","AccelLimited")</f>
        <v>AccelLimited</v>
      </c>
      <c r="AN13" s="61">
        <f t="shared" ref="AN13:AN44" si="20">IF(AND(AM13="AccelLimited",AF13="AccelReached",AC13&lt;&gt;0),-1.5*AI13+SQRT(AI13*AI13/4+A13/AC13),0)</f>
        <v>2.9174242148780366E-2</v>
      </c>
      <c r="AO13" s="64">
        <f t="shared" ref="AO13:AO71" si="21">IF(AI13&lt;&gt;0,AI13,IF(AG13&lt;&gt;0,AG13,AE13))</f>
        <v>0.05</v>
      </c>
      <c r="AP13" s="64">
        <f>IF(AM13="AccelLimited",AN13,AK13)</f>
        <v>2.9174242148780366E-2</v>
      </c>
      <c r="AQ13" s="65">
        <f t="shared" ref="AQ13:AQ71" si="22">IF(AL13&gt;0,AL13,IF(AH13&gt;0,AH13,0))</f>
        <v>0</v>
      </c>
      <c r="AR13" s="78">
        <f t="shared" ref="AR13:AR71" si="23">AO13*AO13*AD13+AP13*AC13</f>
        <v>3870.7407272737064</v>
      </c>
      <c r="AS13" s="76">
        <f t="shared" ref="AS13:AS71" si="24">IF(OR(AN13&gt;0,AL13&gt;0),AC13,AO13*AD13)</f>
        <v>48888.888888888883</v>
      </c>
      <c r="AT13" s="138"/>
      <c r="AU13" s="115">
        <v>0</v>
      </c>
      <c r="AV13" s="112"/>
      <c r="AW13" s="112"/>
      <c r="AX13" s="116">
        <v>0</v>
      </c>
      <c r="AY13" s="115">
        <f>1/6*AD13*AO13*AO13*AO13+AU13 + B13*AO13</f>
        <v>20.370370370370367</v>
      </c>
      <c r="AZ13" s="113">
        <f>0.5*AD13*AO13*AO13 + B13</f>
        <v>1222.2222222222222</v>
      </c>
      <c r="BA13" s="113">
        <f t="shared" ref="BA13:BA71" si="25">AD13*AO13</f>
        <v>48888.888888888883</v>
      </c>
      <c r="BB13" s="116">
        <f t="shared" ref="BB13:BB71" si="26">AO13+AX13</f>
        <v>0.05</v>
      </c>
      <c r="BC13" s="114">
        <f t="shared" ref="BC13:BC71" si="27">AY13+AZ13*AP13+0.5*BA13*AP13*AP13</f>
        <v>76.833334006685035</v>
      </c>
      <c r="BD13" s="113">
        <f>AZ13+AS13*AP13</f>
        <v>2648.5185050514847</v>
      </c>
      <c r="BE13" s="112">
        <f>BA13</f>
        <v>48888.888888888883</v>
      </c>
      <c r="BF13" s="116">
        <f>BB13+AP13</f>
        <v>7.9174242148780369E-2</v>
      </c>
      <c r="BG13" s="117">
        <f t="shared" ref="BG13:BG71" si="28">BC13+BD13*AO13+0.5*BE13*AO13*AO13-1/6*AD13*AO13*AO13*AO13</f>
        <v>250.00000000000006</v>
      </c>
      <c r="BH13" s="112">
        <f t="shared" ref="BH13:BH71" si="29">BD13+BE13*AO13-0.5*AD13*AO13*AO13</f>
        <v>3870.7407272737069</v>
      </c>
      <c r="BI13" s="112">
        <f t="shared" ref="BI13:BI71" si="30">BE13-AD13*AO13</f>
        <v>0</v>
      </c>
      <c r="BJ13" s="116">
        <f t="shared" ref="BJ13:BJ71" si="31">BF13+AO13</f>
        <v>0.12917424214878037</v>
      </c>
      <c r="BK13" s="115">
        <f t="shared" ref="BK13:BK71" si="32">BG13+AQ13*AB13</f>
        <v>250.00000000000006</v>
      </c>
      <c r="BL13" s="112">
        <f>BH13</f>
        <v>3870.7407272737069</v>
      </c>
      <c r="BM13" s="112">
        <f>BI13</f>
        <v>0</v>
      </c>
      <c r="BN13" s="116">
        <f t="shared" ref="BN13:BN71" si="33">BJ13+AQ13</f>
        <v>0.12917424214878037</v>
      </c>
      <c r="BO13" s="115">
        <f t="shared" ref="BO13:BO71" si="34">BK13+BL13*AO13-0.5*BM13*AO13*AO13-1/6*AD13*AO13*AO13*AO13</f>
        <v>423.16666599331501</v>
      </c>
      <c r="BP13" s="112">
        <f t="shared" ref="BP13:BP71" si="35">BL13+BM13*AO13-0.5*AD13*AO13*AO13</f>
        <v>2648.5185050514847</v>
      </c>
      <c r="BQ13" s="112">
        <f t="shared" ref="BQ13:BQ71" si="36">BM13-AD13*AO13</f>
        <v>-48888.888888888883</v>
      </c>
      <c r="BR13" s="116">
        <f t="shared" ref="BR13:BR71" si="37">BN13+AO13</f>
        <v>0.17917424214878036</v>
      </c>
      <c r="BS13" s="117">
        <f t="shared" ref="BS13:BS71" si="38">BO13+BP13*AP13+0.5*BQ13*AP13*AP13</f>
        <v>479.62962962962968</v>
      </c>
      <c r="BT13" s="113">
        <f t="shared" ref="BT13:BT71" si="39">BP13+BQ13*AP13</f>
        <v>1222.2222222222224</v>
      </c>
      <c r="BU13" s="113">
        <f t="shared" ref="BU13:BU71" si="40">BQ13</f>
        <v>-48888.888888888883</v>
      </c>
      <c r="BV13" s="116">
        <f>BR13+AP13</f>
        <v>0.20834848429756073</v>
      </c>
      <c r="BW13" s="117">
        <f t="shared" ref="BW13:BW71" si="41">BS13+BT13*AO13+0.5*BU13*AO13*AO13+1/6*AD13*AO13*AO13*AO13</f>
        <v>500.00000000000006</v>
      </c>
      <c r="BX13" s="112">
        <f t="shared" ref="BX13:BX71" si="42">BT13+BU13*AO13+0.5*AD13*AO13*AO13</f>
        <v>0</v>
      </c>
      <c r="BY13" s="112">
        <f t="shared" ref="BY13:BY71" si="43">BU13+AD13*AO13</f>
        <v>0</v>
      </c>
      <c r="BZ13" s="116">
        <f t="shared" ref="BZ13:BZ71" si="44">BV13+AO13</f>
        <v>0.25834848429756074</v>
      </c>
      <c r="CA13" s="161"/>
      <c r="CB13"/>
      <c r="CC13" s="114">
        <f>INDEX($AU$13:$BZ$122,$CH13,CL13)</f>
        <v>0</v>
      </c>
      <c r="CD13" s="114">
        <f>INDEX($AU$13:$BZ$122,$CH13,CI13)</f>
        <v>0</v>
      </c>
      <c r="CE13" s="114">
        <f>INDEX($AU$13:$BZ$122,$CH13,CJ13)</f>
        <v>0</v>
      </c>
      <c r="CF13" s="114">
        <f>INDEX($AU$13:$BZ$122,$CH13,CK13)</f>
        <v>0</v>
      </c>
      <c r="CG13" s="114"/>
      <c r="CH13" s="113">
        <v>1</v>
      </c>
      <c r="CI13" s="113">
        <v>1</v>
      </c>
      <c r="CJ13" s="113">
        <f t="shared" ref="CJ13:CL32" si="45">CI13+1</f>
        <v>2</v>
      </c>
      <c r="CK13" s="113">
        <f t="shared" si="45"/>
        <v>3</v>
      </c>
      <c r="CL13" s="113">
        <f t="shared" si="45"/>
        <v>4</v>
      </c>
      <c r="CM13" s="113"/>
      <c r="CN13" s="162"/>
      <c r="CO13" s="162"/>
      <c r="CP13">
        <f>CR13*CV13</f>
        <v>245.01738970065179</v>
      </c>
      <c r="CQ13"/>
      <c r="CR13">
        <f t="shared" ref="CR13:CR52" si="46">CW13*$F$6+$AF$5</f>
        <v>92.511111111111106</v>
      </c>
      <c r="CS13"/>
      <c r="CT13"/>
      <c r="CU13"/>
      <c r="CV13" s="161">
        <f>(CY13+(CX13-CZ13*DH13)*DH13-0.5*CZ13*DH13*DH13)</f>
        <v>2.6485185050514848</v>
      </c>
      <c r="CW13" s="161">
        <f>CX13-CZ13*DH13</f>
        <v>48.888888888888886</v>
      </c>
      <c r="CX13" s="161">
        <f>BE13/1000</f>
        <v>48.888888888888886</v>
      </c>
      <c r="CY13" s="161">
        <f>BD13/1000</f>
        <v>2.6485185050514848</v>
      </c>
      <c r="CZ13" s="163">
        <f>AD13/1000</f>
        <v>977.7777777777776</v>
      </c>
      <c r="DA13" s="161"/>
      <c r="DB13" s="161">
        <f>4.5*CZ13*CZ13</f>
        <v>4302222.2222222202</v>
      </c>
      <c r="DC13" s="161">
        <f>5*CX13*CZ13</f>
        <v>239012.34567901227</v>
      </c>
      <c r="DD13" s="161">
        <f>CX13*CX13-CY13*CZ13</f>
        <v>-199.53908148243909</v>
      </c>
      <c r="DE13" s="161"/>
      <c r="DF13" s="161">
        <f>SQRT(DC13*DC13-4*DB13*DD13)</f>
        <v>246090.93292765968</v>
      </c>
      <c r="DG13" s="161">
        <f>(DC13-DF13)/(2*DB13)</f>
        <v>-8.2266638995127494E-4</v>
      </c>
      <c r="DH13" s="161">
        <f>IF(DG13&gt;0,DG13,0)</f>
        <v>0</v>
      </c>
    </row>
    <row r="14" spans="1:116" s="42" customFormat="1" ht="13.8" thickBot="1" x14ac:dyDescent="0.3">
      <c r="A14" s="315">
        <v>500</v>
      </c>
      <c r="B14" s="411"/>
      <c r="C14" s="411"/>
      <c r="D14" s="307">
        <v>0.36197688231851005</v>
      </c>
      <c r="E14" s="309" t="s">
        <v>337</v>
      </c>
      <c r="F14" s="308" t="s">
        <v>547</v>
      </c>
      <c r="G14" s="310" t="s">
        <v>422</v>
      </c>
      <c r="H14" s="311">
        <v>4000</v>
      </c>
      <c r="I14" s="311">
        <v>37000</v>
      </c>
      <c r="J14" s="148">
        <f t="shared" ref="J14:J20" si="47">20*I14</f>
        <v>740000</v>
      </c>
      <c r="K14" s="313">
        <f>4*AO14+2*AP14+AQ14</f>
        <v>0.36197688231851005</v>
      </c>
      <c r="L14" s="414"/>
      <c r="M14" s="314">
        <f t="shared" si="0"/>
        <v>75.773837763622751</v>
      </c>
      <c r="N14" s="139">
        <f t="shared" si="1"/>
        <v>10.92891890821482</v>
      </c>
      <c r="O14" s="133">
        <f t="shared" si="2"/>
        <v>2.9537618670850865</v>
      </c>
      <c r="P14" s="80">
        <f t="shared" si="3"/>
        <v>0.87095408532708662</v>
      </c>
      <c r="Q14" s="316">
        <f>N14*N14*1.1+BD14/1000*M14</f>
        <v>236.0520763824199</v>
      </c>
      <c r="R14" s="320">
        <f t="shared" si="4"/>
        <v>30527.997748325917</v>
      </c>
      <c r="S14" s="321">
        <f t="shared" ref="S14:S45" si="48">S13+K14</f>
        <v>0.62032536661607085</v>
      </c>
      <c r="T14" s="136"/>
      <c r="U14" s="102">
        <f t="shared" si="5"/>
        <v>2762.6073620913776</v>
      </c>
      <c r="V14" s="77">
        <f t="shared" si="6"/>
        <v>30527.997748325917</v>
      </c>
      <c r="W14" s="77">
        <f>IF(D14&gt;0,IF(((4/D14)*(4/D14)*U14)&lt;4000000,(4/D14)*(4/D14)*U14,4000000),0)</f>
        <v>337347.48531773669</v>
      </c>
      <c r="X14" s="75">
        <f>'Project description'!$I$6</f>
        <v>1.79</v>
      </c>
      <c r="Y14" s="75">
        <f>VLOOKUP(E14,'Project description'!$H$21:$I$24,2,0)</f>
        <v>33731.241647406285</v>
      </c>
      <c r="Z14" s="74">
        <f t="shared" si="7"/>
        <v>500</v>
      </c>
      <c r="AA14" s="144">
        <f t="shared" si="8"/>
        <v>500</v>
      </c>
      <c r="AB14" s="76">
        <f t="shared" si="9"/>
        <v>2762.6073620913776</v>
      </c>
      <c r="AC14" s="76">
        <f t="shared" si="10"/>
        <v>30527.997748325917</v>
      </c>
      <c r="AD14" s="76">
        <f t="shared" si="11"/>
        <v>337347.48531773669</v>
      </c>
      <c r="AE14" s="66">
        <f t="shared" si="12"/>
        <v>9.0494220579627513E-2</v>
      </c>
      <c r="AF14" s="67" t="str">
        <f t="shared" si="13"/>
        <v>AccelReached</v>
      </c>
      <c r="AG14" s="66">
        <f t="shared" si="14"/>
        <v>0</v>
      </c>
      <c r="AH14" s="68">
        <f t="shared" si="15"/>
        <v>0</v>
      </c>
      <c r="AI14" s="61">
        <f t="shared" si="16"/>
        <v>9.0494220579627513E-2</v>
      </c>
      <c r="AJ14" s="62">
        <f t="shared" si="17"/>
        <v>1381.3036810456888</v>
      </c>
      <c r="AK14" s="61">
        <f t="shared" ref="AK14:AK71" si="49">IF(AND(AF14="AccelReached",AC14&lt;&gt;0),(AB14-2*AJ14)/AC14,0)</f>
        <v>0</v>
      </c>
      <c r="AL14" s="61">
        <f t="shared" si="18"/>
        <v>-2.0576003539560477E-17</v>
      </c>
      <c r="AM14" s="69" t="str">
        <f t="shared" si="19"/>
        <v>AccelLimited</v>
      </c>
      <c r="AN14" s="61">
        <f t="shared" si="20"/>
        <v>0</v>
      </c>
      <c r="AO14" s="70">
        <f t="shared" si="21"/>
        <v>9.0494220579627513E-2</v>
      </c>
      <c r="AP14" s="64">
        <f t="shared" ref="AP14:AP71" si="50">IF(AM14="AccelLimited",AN14,AK14)</f>
        <v>0</v>
      </c>
      <c r="AQ14" s="72">
        <f t="shared" si="22"/>
        <v>0</v>
      </c>
      <c r="AR14" s="79">
        <f t="shared" si="23"/>
        <v>2762.6073620913776</v>
      </c>
      <c r="AS14" s="77">
        <f t="shared" si="24"/>
        <v>30527.997748325917</v>
      </c>
      <c r="AT14" s="138"/>
      <c r="AU14" s="115">
        <v>0</v>
      </c>
      <c r="AV14" s="113"/>
      <c r="AW14" s="113"/>
      <c r="AX14" s="118">
        <f>S13</f>
        <v>0.25834848429756074</v>
      </c>
      <c r="AY14" s="117">
        <f t="shared" ref="AY14:AY71" si="51">1/6*AD14*AO14*AO14*AO14+AU14</f>
        <v>41.666666666666671</v>
      </c>
      <c r="AZ14" s="113">
        <f t="shared" ref="AZ14:AZ71" si="52">0.5*AD14*AO14*AO14</f>
        <v>1381.3036810456888</v>
      </c>
      <c r="BA14" s="113">
        <f t="shared" si="25"/>
        <v>30527.997748325917</v>
      </c>
      <c r="BB14" s="118">
        <f t="shared" si="26"/>
        <v>0.34884270487718827</v>
      </c>
      <c r="BC14" s="114">
        <f t="shared" si="27"/>
        <v>41.666666666666671</v>
      </c>
      <c r="BD14" s="113">
        <f t="shared" ref="BD14:BD71" si="53">AZ14+AS14*AP14</f>
        <v>1381.3036810456888</v>
      </c>
      <c r="BE14" s="113">
        <f t="shared" ref="BE14:BE71" si="54">BA14</f>
        <v>30527.997748325917</v>
      </c>
      <c r="BF14" s="118">
        <f t="shared" ref="BF14:BF71" si="55">BB14+AP14</f>
        <v>0.34884270487718827</v>
      </c>
      <c r="BG14" s="117">
        <f t="shared" si="28"/>
        <v>250</v>
      </c>
      <c r="BH14" s="113">
        <f t="shared" si="29"/>
        <v>2762.6073620913776</v>
      </c>
      <c r="BI14" s="113">
        <f t="shared" si="30"/>
        <v>0</v>
      </c>
      <c r="BJ14" s="118">
        <f t="shared" si="31"/>
        <v>0.4393369254568158</v>
      </c>
      <c r="BK14" s="117">
        <f t="shared" si="32"/>
        <v>250</v>
      </c>
      <c r="BL14" s="113">
        <f t="shared" ref="BL14:BM71" si="56">BH14</f>
        <v>2762.6073620913776</v>
      </c>
      <c r="BM14" s="113">
        <f t="shared" si="56"/>
        <v>0</v>
      </c>
      <c r="BN14" s="118">
        <f t="shared" si="33"/>
        <v>0.4393369254568158</v>
      </c>
      <c r="BO14" s="117">
        <f t="shared" si="34"/>
        <v>458.33333333333331</v>
      </c>
      <c r="BP14" s="113">
        <f t="shared" si="35"/>
        <v>1381.3036810456888</v>
      </c>
      <c r="BQ14" s="113">
        <f t="shared" si="36"/>
        <v>-30527.997748325917</v>
      </c>
      <c r="BR14" s="118">
        <f t="shared" si="37"/>
        <v>0.52983114603644332</v>
      </c>
      <c r="BS14" s="117">
        <f t="shared" si="38"/>
        <v>458.33333333333331</v>
      </c>
      <c r="BT14" s="113">
        <f t="shared" si="39"/>
        <v>1381.3036810456888</v>
      </c>
      <c r="BU14" s="113">
        <f t="shared" si="40"/>
        <v>-30527.997748325917</v>
      </c>
      <c r="BV14" s="118">
        <f t="shared" ref="BV14:BV71" si="57">BR14+AP14</f>
        <v>0.52983114603644332</v>
      </c>
      <c r="BW14" s="117">
        <f t="shared" si="41"/>
        <v>500.00000000000006</v>
      </c>
      <c r="BX14" s="113">
        <f t="shared" si="42"/>
        <v>0</v>
      </c>
      <c r="BY14" s="113">
        <f t="shared" si="43"/>
        <v>0</v>
      </c>
      <c r="BZ14" s="118">
        <f t="shared" si="44"/>
        <v>0.62032536661607085</v>
      </c>
      <c r="CA14" s="161"/>
      <c r="CB14"/>
      <c r="CC14" s="114">
        <f t="shared" ref="CC14:CC77" si="58">INDEX($AU$13:$BZ$122,$CH14,CL14)</f>
        <v>0.05</v>
      </c>
      <c r="CD14" s="114">
        <f t="shared" ref="CD14:CF77" si="59">INDEX($AU$13:$BZ$122,$CH14,CI14)</f>
        <v>20.370370370370367</v>
      </c>
      <c r="CE14" s="114">
        <f t="shared" si="59"/>
        <v>1222.2222222222222</v>
      </c>
      <c r="CF14" s="114">
        <f t="shared" si="59"/>
        <v>48888.888888888883</v>
      </c>
      <c r="CG14" s="114"/>
      <c r="CH14" s="113">
        <v>1</v>
      </c>
      <c r="CI14" s="113">
        <v>5</v>
      </c>
      <c r="CJ14" s="113">
        <f t="shared" si="45"/>
        <v>6</v>
      </c>
      <c r="CK14" s="113">
        <f t="shared" si="45"/>
        <v>7</v>
      </c>
      <c r="CL14" s="113">
        <f t="shared" si="45"/>
        <v>8</v>
      </c>
      <c r="CM14" s="113"/>
      <c r="CN14" s="161"/>
      <c r="CO14" s="162"/>
      <c r="CP14">
        <f t="shared" ref="CP14:CP45" si="60">CR14*CV14</f>
        <v>87.705108064632711</v>
      </c>
      <c r="CQ14" s="161"/>
      <c r="CR14">
        <f t="shared" si="46"/>
        <v>53.573436417336353</v>
      </c>
      <c r="CS14"/>
      <c r="CT14"/>
      <c r="CU14"/>
      <c r="CV14" s="161">
        <f t="shared" ref="CV14:CV51" si="61">(CY14+(CX14-CZ14*DH14)*DH14-0.5*CZ14*DH14*DH14)</f>
        <v>1.6371006590171124</v>
      </c>
      <c r="CW14" s="161">
        <f t="shared" ref="CW14:CW50" si="62">CX14-CZ14*DH14</f>
        <v>27.135997998511929</v>
      </c>
      <c r="CX14" s="161">
        <f t="shared" ref="CX14:CX51" si="63">BE14/1000</f>
        <v>30.527997748325916</v>
      </c>
      <c r="CY14" s="161">
        <f t="shared" ref="CY14:CY51" si="64">BD14/1000</f>
        <v>1.3813036810456887</v>
      </c>
      <c r="CZ14" s="163">
        <f t="shared" ref="CZ14:CZ51" si="65">AD14/1000</f>
        <v>337.3474853177367</v>
      </c>
      <c r="DA14" s="161"/>
      <c r="DB14" s="161">
        <f t="shared" ref="DB14:DB51" si="66">4.5*CZ14*CZ14</f>
        <v>512114.96632590261</v>
      </c>
      <c r="DC14" s="161">
        <f t="shared" ref="DC14:DC51" si="67">5*CX14*CZ14</f>
        <v>51492.716360916376</v>
      </c>
      <c r="DD14" s="161">
        <f t="shared" ref="DD14:DD51" si="68">CX14*CX14-CY14*CZ14</f>
        <v>465.97932326089602</v>
      </c>
      <c r="DE14" s="161"/>
      <c r="DF14" s="161">
        <f t="shared" ref="DF14:DF52" si="69">SQRT(DC14*DC14-4*DB14*DD14)</f>
        <v>41194.173088733107</v>
      </c>
      <c r="DG14" s="161">
        <f>IF(DB14&gt;0,(DC14-DF14)/(2*DB14),0)</f>
        <v>1.0054913397736382E-2</v>
      </c>
      <c r="DH14" s="161">
        <f t="shared" ref="DH14:DH31" si="70">IF(DG14&gt;0,DG14,0)</f>
        <v>1.0054913397736382E-2</v>
      </c>
    </row>
    <row r="15" spans="1:116" s="42" customFormat="1" ht="13.8" thickBot="1" x14ac:dyDescent="0.3">
      <c r="A15" s="140">
        <v>500</v>
      </c>
      <c r="B15" s="410"/>
      <c r="C15" s="410"/>
      <c r="D15" s="41">
        <v>0.33080837132964791</v>
      </c>
      <c r="E15" s="98" t="s">
        <v>336</v>
      </c>
      <c r="F15" s="171" t="s">
        <v>546</v>
      </c>
      <c r="G15" s="137" t="s">
        <v>423</v>
      </c>
      <c r="H15" s="132">
        <v>4000</v>
      </c>
      <c r="I15" s="132">
        <v>34928.63114360506</v>
      </c>
      <c r="J15" s="148">
        <f t="shared" si="47"/>
        <v>698572.62287210114</v>
      </c>
      <c r="K15" s="151">
        <f t="shared" ref="K15:K78" si="71">4*AO15+2*AP15+AQ15</f>
        <v>0.29445779964752705</v>
      </c>
      <c r="L15" s="413"/>
      <c r="M15" s="139">
        <f t="shared" si="0"/>
        <v>74.271863174316721</v>
      </c>
      <c r="N15" s="139">
        <f t="shared" si="1"/>
        <v>10.174227832098181</v>
      </c>
      <c r="O15" s="133">
        <f t="shared" si="2"/>
        <v>2.7497913059724812</v>
      </c>
      <c r="P15" s="80">
        <f t="shared" si="3"/>
        <v>0.78002744965038318</v>
      </c>
      <c r="Q15" s="316">
        <f>N15*N15*1.1+BD15/1000*M15</f>
        <v>301.24366337006239</v>
      </c>
      <c r="R15" s="323">
        <f t="shared" si="4"/>
        <v>34928.63114360506</v>
      </c>
      <c r="S15" s="324">
        <f t="shared" si="48"/>
        <v>0.9147831662635979</v>
      </c>
      <c r="T15" s="136"/>
      <c r="U15" s="102">
        <f t="shared" si="5"/>
        <v>3022.8981085956493</v>
      </c>
      <c r="V15" s="77">
        <f t="shared" si="6"/>
        <v>36551.651899804616</v>
      </c>
      <c r="W15" s="77">
        <f t="shared" ref="W15:W46" si="72">IF(D15&gt;0,(4/D15)*(4/D15)*U15,0)</f>
        <v>441967.67757586378</v>
      </c>
      <c r="X15" s="75">
        <f>'Project description'!$I$6</f>
        <v>1.79</v>
      </c>
      <c r="Y15" s="75">
        <f>VLOOKUP(E15,'Project description'!$H$21:$I$24,2,0)</f>
        <v>40000</v>
      </c>
      <c r="Z15" s="74">
        <f t="shared" si="7"/>
        <v>500</v>
      </c>
      <c r="AA15" s="144">
        <f t="shared" si="8"/>
        <v>500</v>
      </c>
      <c r="AB15" s="76">
        <f t="shared" si="9"/>
        <v>4000</v>
      </c>
      <c r="AC15" s="76">
        <f t="shared" si="10"/>
        <v>34928.63114360506</v>
      </c>
      <c r="AD15" s="76">
        <f t="shared" si="11"/>
        <v>698572.62287210114</v>
      </c>
      <c r="AE15" s="66">
        <f t="shared" si="12"/>
        <v>7.099746065130734E-2</v>
      </c>
      <c r="AF15" s="67" t="str">
        <f t="shared" si="13"/>
        <v>AccelReached</v>
      </c>
      <c r="AG15" s="66">
        <f t="shared" si="14"/>
        <v>0</v>
      </c>
      <c r="AH15" s="68">
        <f t="shared" si="15"/>
        <v>0</v>
      </c>
      <c r="AI15" s="61">
        <f t="shared" si="16"/>
        <v>0.05</v>
      </c>
      <c r="AJ15" s="62">
        <f t="shared" si="17"/>
        <v>873.21577859012655</v>
      </c>
      <c r="AK15" s="61">
        <f t="shared" si="49"/>
        <v>6.4519231617020972E-2</v>
      </c>
      <c r="AL15" s="61">
        <f t="shared" si="18"/>
        <v>-3.9519231617020978E-2</v>
      </c>
      <c r="AM15" s="69" t="str">
        <f t="shared" si="19"/>
        <v>AccelLimited</v>
      </c>
      <c r="AN15" s="61">
        <f t="shared" si="20"/>
        <v>4.7228899823763534E-2</v>
      </c>
      <c r="AO15" s="71">
        <f t="shared" si="21"/>
        <v>0.05</v>
      </c>
      <c r="AP15" s="64">
        <f t="shared" si="50"/>
        <v>4.7228899823763534E-2</v>
      </c>
      <c r="AQ15" s="72">
        <f t="shared" si="22"/>
        <v>0</v>
      </c>
      <c r="AR15" s="79">
        <f t="shared" si="23"/>
        <v>3396.0723784427637</v>
      </c>
      <c r="AS15" s="77">
        <f t="shared" si="24"/>
        <v>34928.63114360506</v>
      </c>
      <c r="AT15" s="138"/>
      <c r="AU15" s="115">
        <v>0</v>
      </c>
      <c r="AV15" s="113"/>
      <c r="AW15" s="113"/>
      <c r="AX15" s="118">
        <f t="shared" ref="AX15:AX78" si="73">S14</f>
        <v>0.62032536661607085</v>
      </c>
      <c r="AY15" s="117">
        <f t="shared" si="51"/>
        <v>14.553596309835442</v>
      </c>
      <c r="AZ15" s="113">
        <f t="shared" si="52"/>
        <v>873.21577859012655</v>
      </c>
      <c r="BA15" s="113">
        <f t="shared" si="25"/>
        <v>34928.63114360506</v>
      </c>
      <c r="BB15" s="118">
        <f t="shared" si="26"/>
        <v>0.67032536661607089</v>
      </c>
      <c r="BC15" s="114">
        <f t="shared" si="27"/>
        <v>94.749977387697271</v>
      </c>
      <c r="BD15" s="113">
        <f t="shared" si="53"/>
        <v>2522.8565998526374</v>
      </c>
      <c r="BE15" s="113">
        <f t="shared" si="54"/>
        <v>34928.63114360506</v>
      </c>
      <c r="BF15" s="118">
        <f t="shared" si="55"/>
        <v>0.71755426643983444</v>
      </c>
      <c r="BG15" s="117">
        <f t="shared" si="28"/>
        <v>250.00000000000006</v>
      </c>
      <c r="BH15" s="113">
        <f t="shared" si="29"/>
        <v>3396.0723784427637</v>
      </c>
      <c r="BI15" s="113">
        <f t="shared" si="30"/>
        <v>0</v>
      </c>
      <c r="BJ15" s="118">
        <f t="shared" si="31"/>
        <v>0.76755426643983449</v>
      </c>
      <c r="BK15" s="117">
        <f t="shared" si="32"/>
        <v>250.00000000000006</v>
      </c>
      <c r="BL15" s="113">
        <f t="shared" si="56"/>
        <v>3396.0723784427637</v>
      </c>
      <c r="BM15" s="113">
        <f t="shared" si="56"/>
        <v>0</v>
      </c>
      <c r="BN15" s="118">
        <f t="shared" si="33"/>
        <v>0.76755426643983449</v>
      </c>
      <c r="BO15" s="117">
        <f t="shared" si="34"/>
        <v>405.25002261230281</v>
      </c>
      <c r="BP15" s="113">
        <f t="shared" si="35"/>
        <v>2522.8565998526374</v>
      </c>
      <c r="BQ15" s="113">
        <f t="shared" si="36"/>
        <v>-34928.63114360506</v>
      </c>
      <c r="BR15" s="118">
        <f t="shared" si="37"/>
        <v>0.81755426643983453</v>
      </c>
      <c r="BS15" s="117">
        <f t="shared" si="38"/>
        <v>485.44640369016463</v>
      </c>
      <c r="BT15" s="113">
        <f t="shared" si="39"/>
        <v>873.21577859012677</v>
      </c>
      <c r="BU15" s="113">
        <f>BQ15</f>
        <v>-34928.63114360506</v>
      </c>
      <c r="BV15" s="118">
        <f t="shared" si="57"/>
        <v>0.86478316626359808</v>
      </c>
      <c r="BW15" s="117">
        <f t="shared" si="41"/>
        <v>500.00000000000006</v>
      </c>
      <c r="BX15" s="113">
        <f t="shared" si="42"/>
        <v>0</v>
      </c>
      <c r="BY15" s="113">
        <f t="shared" si="43"/>
        <v>0</v>
      </c>
      <c r="BZ15" s="118">
        <f t="shared" si="44"/>
        <v>0.91478316626359812</v>
      </c>
      <c r="CA15" s="161"/>
      <c r="CB15"/>
      <c r="CC15" s="114">
        <f t="shared" si="58"/>
        <v>7.9174242148780369E-2</v>
      </c>
      <c r="CD15" s="114">
        <f t="shared" si="59"/>
        <v>76.833334006685035</v>
      </c>
      <c r="CE15" s="114">
        <f t="shared" si="59"/>
        <v>2648.5185050514847</v>
      </c>
      <c r="CF15" s="114">
        <f t="shared" si="59"/>
        <v>48888.888888888883</v>
      </c>
      <c r="CG15" s="114"/>
      <c r="CH15" s="113">
        <v>1</v>
      </c>
      <c r="CI15" s="113">
        <v>9</v>
      </c>
      <c r="CJ15" s="113">
        <f t="shared" si="45"/>
        <v>10</v>
      </c>
      <c r="CK15" s="113">
        <f t="shared" si="45"/>
        <v>11</v>
      </c>
      <c r="CL15" s="113">
        <f t="shared" si="45"/>
        <v>12</v>
      </c>
      <c r="CM15" s="113"/>
      <c r="CN15" s="162"/>
      <c r="CO15" s="162"/>
      <c r="CP15">
        <f t="shared" si="60"/>
        <v>170.34895341125087</v>
      </c>
      <c r="CQ15" s="161"/>
      <c r="CR15">
        <f t="shared" si="46"/>
        <v>67.522249747053053</v>
      </c>
      <c r="CS15"/>
      <c r="CT15"/>
      <c r="CU15"/>
      <c r="CV15" s="161">
        <f t="shared" si="61"/>
        <v>2.5228565998526373</v>
      </c>
      <c r="CW15" s="161">
        <f t="shared" si="62"/>
        <v>34.92863114360506</v>
      </c>
      <c r="CX15" s="161">
        <f t="shared" si="63"/>
        <v>34.92863114360506</v>
      </c>
      <c r="CY15" s="161">
        <f t="shared" si="64"/>
        <v>2.5228565998526373</v>
      </c>
      <c r="CZ15" s="163">
        <f t="shared" si="65"/>
        <v>698.57262287210119</v>
      </c>
      <c r="DA15" s="161"/>
      <c r="DB15" s="161">
        <f t="shared" si="66"/>
        <v>2196016.6924188314</v>
      </c>
      <c r="DC15" s="161">
        <f t="shared" si="67"/>
        <v>122000.92735660174</v>
      </c>
      <c r="DD15" s="161">
        <f t="shared" si="68"/>
        <v>-542.38927852323059</v>
      </c>
      <c r="DE15" s="161"/>
      <c r="DF15" s="161">
        <f t="shared" si="69"/>
        <v>140173.49932699438</v>
      </c>
      <c r="DG15" s="161">
        <f t="shared" ref="DG15:DG52" si="74">IF(DB15&gt;0,(DC15-DF15)/(2*DB15),0)</f>
        <v>-4.1376215474883812E-3</v>
      </c>
      <c r="DH15" s="161">
        <f t="shared" si="70"/>
        <v>0</v>
      </c>
    </row>
    <row r="16" spans="1:116" s="42" customFormat="1" ht="13.8" thickBot="1" x14ac:dyDescent="0.3">
      <c r="A16" s="315">
        <v>500</v>
      </c>
      <c r="B16" s="411"/>
      <c r="C16" s="411"/>
      <c r="D16" s="307">
        <v>0.32501635740208185</v>
      </c>
      <c r="E16" s="309" t="s">
        <v>335</v>
      </c>
      <c r="F16" s="308" t="s">
        <v>546</v>
      </c>
      <c r="G16" s="310" t="s">
        <v>423</v>
      </c>
      <c r="H16" s="311">
        <v>4000</v>
      </c>
      <c r="I16" s="311">
        <v>37040.164067596379</v>
      </c>
      <c r="J16" s="148">
        <f t="shared" si="47"/>
        <v>740803.28135192755</v>
      </c>
      <c r="K16" s="313">
        <f t="shared" si="71"/>
        <v>0.2876876967248102</v>
      </c>
      <c r="L16" s="414"/>
      <c r="M16" s="314">
        <f t="shared" si="0"/>
        <v>74.696137348452751</v>
      </c>
      <c r="N16" s="139">
        <f t="shared" si="1"/>
        <v>10.232347581979829</v>
      </c>
      <c r="O16" s="133">
        <f t="shared" si="2"/>
        <v>2.7654993464810347</v>
      </c>
      <c r="P16" s="80">
        <f t="shared" si="3"/>
        <v>0.78702982915419617</v>
      </c>
      <c r="Q16" s="316">
        <f>N16*N16*1.1+BD16/1000*M16</f>
        <v>305.64524267696828</v>
      </c>
      <c r="R16" s="320">
        <f t="shared" si="4"/>
        <v>37040.164067596379</v>
      </c>
      <c r="S16" s="321">
        <f t="shared" si="48"/>
        <v>1.2024708629884082</v>
      </c>
      <c r="T16" s="136"/>
      <c r="U16" s="102">
        <f t="shared" si="5"/>
        <v>3076.768221738721</v>
      </c>
      <c r="V16" s="77">
        <f t="shared" si="6"/>
        <v>37866.010761205005</v>
      </c>
      <c r="W16" s="77">
        <f t="shared" si="72"/>
        <v>466019.75437636807</v>
      </c>
      <c r="X16" s="75">
        <f>'Project description'!$I$6</f>
        <v>1.79</v>
      </c>
      <c r="Y16" s="75">
        <f>VLOOKUP(E16,'Project description'!$H$21:$I$24,2,0)</f>
        <v>40000</v>
      </c>
      <c r="Z16" s="74">
        <f t="shared" si="7"/>
        <v>500</v>
      </c>
      <c r="AA16" s="144">
        <f t="shared" si="8"/>
        <v>500</v>
      </c>
      <c r="AB16" s="76">
        <f t="shared" si="9"/>
        <v>4000</v>
      </c>
      <c r="AC16" s="76">
        <f t="shared" si="10"/>
        <v>37040.164067596379</v>
      </c>
      <c r="AD16" s="76">
        <f t="shared" si="11"/>
        <v>740803.28135192755</v>
      </c>
      <c r="AE16" s="66">
        <f t="shared" si="12"/>
        <v>6.9621873171807624E-2</v>
      </c>
      <c r="AF16" s="67" t="str">
        <f t="shared" si="13"/>
        <v>AccelReached</v>
      </c>
      <c r="AG16" s="66">
        <f t="shared" si="14"/>
        <v>0</v>
      </c>
      <c r="AH16" s="68">
        <f t="shared" si="15"/>
        <v>0</v>
      </c>
      <c r="AI16" s="61">
        <f t="shared" si="16"/>
        <v>0.05</v>
      </c>
      <c r="AJ16" s="62">
        <f t="shared" si="17"/>
        <v>926.00410168990948</v>
      </c>
      <c r="AK16" s="61">
        <f t="shared" si="49"/>
        <v>5.7990882348690667E-2</v>
      </c>
      <c r="AL16" s="61">
        <f t="shared" si="18"/>
        <v>-3.2990882348690659E-2</v>
      </c>
      <c r="AM16" s="69" t="str">
        <f t="shared" si="19"/>
        <v>AccelLimited</v>
      </c>
      <c r="AN16" s="61">
        <f t="shared" si="20"/>
        <v>4.3843848362405083E-2</v>
      </c>
      <c r="AO16" s="71">
        <f t="shared" si="21"/>
        <v>0.05</v>
      </c>
      <c r="AP16" s="64">
        <f t="shared" si="50"/>
        <v>4.3843848362405083E-2</v>
      </c>
      <c r="AQ16" s="72">
        <f t="shared" si="22"/>
        <v>0</v>
      </c>
      <c r="AR16" s="79">
        <f t="shared" si="23"/>
        <v>3475.9915400781201</v>
      </c>
      <c r="AS16" s="77">
        <f t="shared" si="24"/>
        <v>37040.164067596379</v>
      </c>
      <c r="AT16" s="138"/>
      <c r="AU16" s="115">
        <v>0</v>
      </c>
      <c r="AV16" s="113"/>
      <c r="AW16" s="113"/>
      <c r="AX16" s="118">
        <f t="shared" si="73"/>
        <v>0.9147831662635979</v>
      </c>
      <c r="AY16" s="117">
        <f t="shared" si="51"/>
        <v>15.433401694831828</v>
      </c>
      <c r="AZ16" s="113">
        <f t="shared" si="52"/>
        <v>926.00410168990948</v>
      </c>
      <c r="BA16" s="113">
        <f t="shared" si="25"/>
        <v>37040.164067596379</v>
      </c>
      <c r="BB16" s="118">
        <f t="shared" si="26"/>
        <v>0.96478316626359795</v>
      </c>
      <c r="BC16" s="114">
        <f t="shared" si="27"/>
        <v>91.633824690925834</v>
      </c>
      <c r="BD16" s="113">
        <f t="shared" si="53"/>
        <v>2549.9874383882106</v>
      </c>
      <c r="BE16" s="113">
        <f t="shared" si="54"/>
        <v>37040.164067596379</v>
      </c>
      <c r="BF16" s="118">
        <f t="shared" si="55"/>
        <v>1.008627014626003</v>
      </c>
      <c r="BG16" s="117">
        <f t="shared" si="28"/>
        <v>250.00000000000003</v>
      </c>
      <c r="BH16" s="113">
        <f t="shared" si="29"/>
        <v>3475.9915400781201</v>
      </c>
      <c r="BI16" s="113">
        <f t="shared" si="30"/>
        <v>0</v>
      </c>
      <c r="BJ16" s="118">
        <f t="shared" si="31"/>
        <v>1.0586270146260031</v>
      </c>
      <c r="BK16" s="117">
        <f t="shared" si="32"/>
        <v>250.00000000000003</v>
      </c>
      <c r="BL16" s="113">
        <f t="shared" si="56"/>
        <v>3475.9915400781201</v>
      </c>
      <c r="BM16" s="113">
        <f t="shared" si="56"/>
        <v>0</v>
      </c>
      <c r="BN16" s="118">
        <f t="shared" si="33"/>
        <v>1.0586270146260031</v>
      </c>
      <c r="BO16" s="117">
        <f t="shared" si="34"/>
        <v>408.36617530907421</v>
      </c>
      <c r="BP16" s="113">
        <f t="shared" si="35"/>
        <v>2549.9874383882106</v>
      </c>
      <c r="BQ16" s="113">
        <f t="shared" si="36"/>
        <v>-37040.164067596379</v>
      </c>
      <c r="BR16" s="118">
        <f t="shared" si="37"/>
        <v>1.1086270146260031</v>
      </c>
      <c r="BS16" s="117">
        <f t="shared" si="38"/>
        <v>484.56659830516827</v>
      </c>
      <c r="BT16" s="113">
        <f t="shared" si="39"/>
        <v>926.00410168990948</v>
      </c>
      <c r="BU16" s="113">
        <f t="shared" si="40"/>
        <v>-37040.164067596379</v>
      </c>
      <c r="BV16" s="118">
        <f t="shared" si="57"/>
        <v>1.1524708629884082</v>
      </c>
      <c r="BW16" s="117">
        <f t="shared" si="41"/>
        <v>500.00000000000017</v>
      </c>
      <c r="BX16" s="113">
        <f t="shared" si="42"/>
        <v>0</v>
      </c>
      <c r="BY16" s="113">
        <f t="shared" si="43"/>
        <v>0</v>
      </c>
      <c r="BZ16" s="118">
        <f t="shared" si="44"/>
        <v>1.2024708629884082</v>
      </c>
      <c r="CA16" s="161"/>
      <c r="CB16"/>
      <c r="CC16" s="114">
        <f t="shared" si="58"/>
        <v>0.12917424214878037</v>
      </c>
      <c r="CD16" s="114">
        <f t="shared" si="59"/>
        <v>250.00000000000006</v>
      </c>
      <c r="CE16" s="114">
        <f t="shared" si="59"/>
        <v>3870.7407272737069</v>
      </c>
      <c r="CF16" s="114">
        <f t="shared" si="59"/>
        <v>0</v>
      </c>
      <c r="CG16" s="114"/>
      <c r="CH16" s="113">
        <v>1</v>
      </c>
      <c r="CI16" s="113">
        <v>13</v>
      </c>
      <c r="CJ16" s="113">
        <f t="shared" si="45"/>
        <v>14</v>
      </c>
      <c r="CK16" s="113">
        <f t="shared" si="45"/>
        <v>15</v>
      </c>
      <c r="CL16" s="113">
        <f t="shared" si="45"/>
        <v>16</v>
      </c>
      <c r="CM16" s="113"/>
      <c r="CN16" s="161"/>
      <c r="CO16" s="162"/>
      <c r="CP16">
        <f t="shared" si="60"/>
        <v>181.81893321983543</v>
      </c>
      <c r="CQ16" s="161"/>
      <c r="CR16">
        <f t="shared" si="46"/>
        <v>71.301893680997523</v>
      </c>
      <c r="CS16"/>
      <c r="CT16"/>
      <c r="CU16"/>
      <c r="CV16" s="161">
        <f t="shared" si="61"/>
        <v>2.5499874383882108</v>
      </c>
      <c r="CW16" s="161">
        <f t="shared" si="62"/>
        <v>37.040164067596379</v>
      </c>
      <c r="CX16" s="161">
        <f t="shared" si="63"/>
        <v>37.040164067596379</v>
      </c>
      <c r="CY16" s="161">
        <f t="shared" si="64"/>
        <v>2.5499874383882108</v>
      </c>
      <c r="CZ16" s="163">
        <f t="shared" si="65"/>
        <v>740.80328135192758</v>
      </c>
      <c r="DA16" s="161"/>
      <c r="DB16" s="161">
        <f t="shared" si="66"/>
        <v>2469552.7574780243</v>
      </c>
      <c r="DC16" s="161">
        <f t="shared" si="67"/>
        <v>137197.3754154458</v>
      </c>
      <c r="DD16" s="161">
        <f t="shared" si="68"/>
        <v>-517.06530760972487</v>
      </c>
      <c r="DE16" s="161"/>
      <c r="DF16" s="161">
        <f t="shared" si="69"/>
        <v>154695.83073147785</v>
      </c>
      <c r="DG16" s="161">
        <f t="shared" si="74"/>
        <v>-3.5428389336986583E-3</v>
      </c>
      <c r="DH16" s="161">
        <f t="shared" si="70"/>
        <v>0</v>
      </c>
    </row>
    <row r="17" spans="1:112" s="42" customFormat="1" ht="13.8" thickBot="1" x14ac:dyDescent="0.3">
      <c r="A17" s="140">
        <v>500</v>
      </c>
      <c r="B17" s="410"/>
      <c r="C17" s="410"/>
      <c r="D17" s="41">
        <v>0.49828511143019416</v>
      </c>
      <c r="E17" s="98" t="s">
        <v>213</v>
      </c>
      <c r="F17" s="171" t="s">
        <v>546</v>
      </c>
      <c r="G17" s="137" t="s">
        <v>423</v>
      </c>
      <c r="H17" s="132">
        <v>4000</v>
      </c>
      <c r="I17" s="132">
        <v>13456.140350877193</v>
      </c>
      <c r="J17" s="148">
        <f t="shared" si="47"/>
        <v>269122.80701754388</v>
      </c>
      <c r="K17" s="151">
        <f t="shared" si="71"/>
        <v>0.4387557459214747</v>
      </c>
      <c r="L17" s="413"/>
      <c r="M17" s="139">
        <f t="shared" si="0"/>
        <v>29.086491228070177</v>
      </c>
      <c r="N17" s="139">
        <f t="shared" si="1"/>
        <v>3.9844508531602982</v>
      </c>
      <c r="O17" s="133">
        <f t="shared" si="2"/>
        <v>1.0768786089622426</v>
      </c>
      <c r="P17" s="80">
        <f t="shared" si="3"/>
        <v>3.4271187127746752E-2</v>
      </c>
      <c r="Q17" s="322">
        <f t="shared" ref="Q17:Q48" si="75">M17*BD17/1000/0.66</f>
        <v>85.618683653687839</v>
      </c>
      <c r="R17" s="323">
        <f t="shared" si="4"/>
        <v>13456.140350877193</v>
      </c>
      <c r="S17" s="324">
        <f t="shared" si="48"/>
        <v>1.641226608909883</v>
      </c>
      <c r="T17" s="136"/>
      <c r="U17" s="102">
        <f t="shared" si="5"/>
        <v>2006.8831619908681</v>
      </c>
      <c r="V17" s="77">
        <f t="shared" si="6"/>
        <v>16110.320103529859</v>
      </c>
      <c r="W17" s="77">
        <f t="shared" si="72"/>
        <v>129326.1206002282</v>
      </c>
      <c r="X17" s="75">
        <f>'Project description'!$I$6</f>
        <v>1.79</v>
      </c>
      <c r="Y17" s="75">
        <f>VLOOKUP(E17,'Project description'!$H$21:$I$24,2,0)</f>
        <v>40000</v>
      </c>
      <c r="Z17" s="74">
        <f t="shared" si="7"/>
        <v>500</v>
      </c>
      <c r="AA17" s="144">
        <f t="shared" si="8"/>
        <v>500</v>
      </c>
      <c r="AB17" s="76">
        <f t="shared" si="9"/>
        <v>4000</v>
      </c>
      <c r="AC17" s="76">
        <f t="shared" si="10"/>
        <v>13456.140350877193</v>
      </c>
      <c r="AD17" s="76">
        <f t="shared" si="11"/>
        <v>269122.80701754388</v>
      </c>
      <c r="AE17" s="66">
        <f t="shared" si="12"/>
        <v>9.7573039722972779E-2</v>
      </c>
      <c r="AF17" s="67" t="str">
        <f t="shared" si="13"/>
        <v>AccelReached</v>
      </c>
      <c r="AG17" s="66">
        <f t="shared" si="14"/>
        <v>0</v>
      </c>
      <c r="AH17" s="68">
        <f t="shared" si="15"/>
        <v>0</v>
      </c>
      <c r="AI17" s="61">
        <f t="shared" si="16"/>
        <v>4.9999999999999996E-2</v>
      </c>
      <c r="AJ17" s="62">
        <f t="shared" si="17"/>
        <v>336.40350877192981</v>
      </c>
      <c r="AK17" s="61">
        <f t="shared" si="49"/>
        <v>0.24726205997392439</v>
      </c>
      <c r="AL17" s="61">
        <f t="shared" si="18"/>
        <v>-0.22226205997392434</v>
      </c>
      <c r="AM17" s="69" t="str">
        <f t="shared" si="19"/>
        <v>AccelLimited</v>
      </c>
      <c r="AN17" s="61">
        <f t="shared" si="20"/>
        <v>0.11937787296073736</v>
      </c>
      <c r="AO17" s="73">
        <f t="shared" si="21"/>
        <v>4.9999999999999996E-2</v>
      </c>
      <c r="AP17" s="64">
        <f t="shared" si="50"/>
        <v>0.11937787296073736</v>
      </c>
      <c r="AQ17" s="72">
        <f t="shared" si="22"/>
        <v>0</v>
      </c>
      <c r="AR17" s="79">
        <f t="shared" si="23"/>
        <v>2279.1724308927292</v>
      </c>
      <c r="AS17" s="77">
        <f t="shared" si="24"/>
        <v>13456.140350877193</v>
      </c>
      <c r="AT17" s="138"/>
      <c r="AU17" s="115">
        <v>0</v>
      </c>
      <c r="AV17" s="113"/>
      <c r="AW17" s="113"/>
      <c r="AX17" s="118">
        <f t="shared" si="73"/>
        <v>1.2024708629884082</v>
      </c>
      <c r="AY17" s="117">
        <f t="shared" si="51"/>
        <v>5.606725146198829</v>
      </c>
      <c r="AZ17" s="113">
        <f t="shared" si="52"/>
        <v>336.40350877192981</v>
      </c>
      <c r="BA17" s="113">
        <f t="shared" si="25"/>
        <v>13456.140350877193</v>
      </c>
      <c r="BB17" s="118">
        <f t="shared" si="26"/>
        <v>1.2524708629884083</v>
      </c>
      <c r="BC17" s="114">
        <f t="shared" si="27"/>
        <v>141.64810360156241</v>
      </c>
      <c r="BD17" s="113">
        <f t="shared" si="53"/>
        <v>1942.7689221207993</v>
      </c>
      <c r="BE17" s="113">
        <f t="shared" si="54"/>
        <v>13456.140350877193</v>
      </c>
      <c r="BF17" s="118">
        <f t="shared" si="55"/>
        <v>1.3718487359491456</v>
      </c>
      <c r="BG17" s="117">
        <f t="shared" si="28"/>
        <v>250.00000000000003</v>
      </c>
      <c r="BH17" s="113">
        <f t="shared" si="29"/>
        <v>2279.1724308927292</v>
      </c>
      <c r="BI17" s="113">
        <f t="shared" si="30"/>
        <v>0</v>
      </c>
      <c r="BJ17" s="118">
        <f t="shared" si="31"/>
        <v>1.4218487359491456</v>
      </c>
      <c r="BK17" s="117">
        <f t="shared" si="32"/>
        <v>250.00000000000003</v>
      </c>
      <c r="BL17" s="113">
        <f t="shared" si="56"/>
        <v>2279.1724308927292</v>
      </c>
      <c r="BM17" s="113">
        <f t="shared" si="56"/>
        <v>0</v>
      </c>
      <c r="BN17" s="118">
        <f t="shared" si="33"/>
        <v>1.4218487359491456</v>
      </c>
      <c r="BO17" s="117">
        <f t="shared" si="34"/>
        <v>358.35189639843765</v>
      </c>
      <c r="BP17" s="113">
        <f t="shared" si="35"/>
        <v>1942.7689221207993</v>
      </c>
      <c r="BQ17" s="113">
        <f t="shared" si="36"/>
        <v>-13456.140350877193</v>
      </c>
      <c r="BR17" s="118">
        <f t="shared" si="37"/>
        <v>1.4718487359491457</v>
      </c>
      <c r="BS17" s="117">
        <f t="shared" si="38"/>
        <v>494.39327485380124</v>
      </c>
      <c r="BT17" s="113">
        <f t="shared" si="39"/>
        <v>336.40350877192986</v>
      </c>
      <c r="BU17" s="113">
        <f t="shared" si="40"/>
        <v>-13456.140350877193</v>
      </c>
      <c r="BV17" s="118">
        <f t="shared" si="57"/>
        <v>1.591226608909883</v>
      </c>
      <c r="BW17" s="117">
        <f t="shared" si="41"/>
        <v>500.00000000000006</v>
      </c>
      <c r="BX17" s="113">
        <f t="shared" si="42"/>
        <v>0</v>
      </c>
      <c r="BY17" s="113">
        <f t="shared" si="43"/>
        <v>0</v>
      </c>
      <c r="BZ17" s="118">
        <f t="shared" si="44"/>
        <v>1.641226608909883</v>
      </c>
      <c r="CA17" s="161"/>
      <c r="CB17"/>
      <c r="CC17" s="114">
        <f t="shared" si="58"/>
        <v>0.12917424214878037</v>
      </c>
      <c r="CD17" s="114">
        <f t="shared" si="59"/>
        <v>250.00000000000006</v>
      </c>
      <c r="CE17" s="114">
        <f t="shared" si="59"/>
        <v>3870.7407272737069</v>
      </c>
      <c r="CF17" s="114">
        <f t="shared" si="59"/>
        <v>0</v>
      </c>
      <c r="CG17" s="114"/>
      <c r="CH17" s="113">
        <v>1</v>
      </c>
      <c r="CI17" s="113">
        <v>17</v>
      </c>
      <c r="CJ17" s="113">
        <f t="shared" si="45"/>
        <v>18</v>
      </c>
      <c r="CK17" s="113">
        <f t="shared" si="45"/>
        <v>19</v>
      </c>
      <c r="CL17" s="113">
        <f t="shared" si="45"/>
        <v>20</v>
      </c>
      <c r="CM17" s="113"/>
      <c r="CN17" s="162"/>
      <c r="CO17" s="162"/>
      <c r="CP17">
        <f t="shared" si="60"/>
        <v>56.508331211433983</v>
      </c>
      <c r="CQ17" s="161"/>
      <c r="CR17">
        <f t="shared" si="46"/>
        <v>29.086491228070177</v>
      </c>
      <c r="CS17"/>
      <c r="CT17"/>
      <c r="CU17"/>
      <c r="CV17" s="161">
        <f t="shared" si="61"/>
        <v>1.9427689221207993</v>
      </c>
      <c r="CW17" s="161">
        <f t="shared" si="62"/>
        <v>13.456140350877194</v>
      </c>
      <c r="CX17" s="161">
        <f t="shared" si="63"/>
        <v>13.456140350877194</v>
      </c>
      <c r="CY17" s="161">
        <f t="shared" si="64"/>
        <v>1.9427689221207993</v>
      </c>
      <c r="CZ17" s="163">
        <f t="shared" si="65"/>
        <v>269.12280701754389</v>
      </c>
      <c r="DA17" s="161"/>
      <c r="DB17" s="161">
        <f t="shared" si="66"/>
        <v>325921.88365650974</v>
      </c>
      <c r="DC17" s="161">
        <f t="shared" si="67"/>
        <v>18106.771314250542</v>
      </c>
      <c r="DD17" s="161">
        <f t="shared" si="68"/>
        <v>-341.77571256509219</v>
      </c>
      <c r="DE17" s="161"/>
      <c r="DF17" s="161">
        <f t="shared" si="69"/>
        <v>27810.499879283165</v>
      </c>
      <c r="DG17" s="161">
        <f t="shared" si="74"/>
        <v>-1.4886586405562471E-2</v>
      </c>
      <c r="DH17" s="161">
        <f t="shared" si="70"/>
        <v>0</v>
      </c>
    </row>
    <row r="18" spans="1:112" s="42" customFormat="1" ht="13.8" thickBot="1" x14ac:dyDescent="0.3">
      <c r="A18" s="315">
        <v>500</v>
      </c>
      <c r="B18" s="411"/>
      <c r="C18" s="411"/>
      <c r="D18" s="307">
        <v>0.57627698439445352</v>
      </c>
      <c r="E18" s="309" t="s">
        <v>337</v>
      </c>
      <c r="F18" s="308" t="s">
        <v>547</v>
      </c>
      <c r="G18" s="310" t="s">
        <v>423</v>
      </c>
      <c r="H18" s="311">
        <v>4000</v>
      </c>
      <c r="I18" s="311">
        <v>1310.2619236746311</v>
      </c>
      <c r="J18" s="148">
        <f t="shared" si="47"/>
        <v>26205.238473492624</v>
      </c>
      <c r="K18" s="313">
        <f t="shared" si="71"/>
        <v>1.2864919586125527</v>
      </c>
      <c r="L18" s="414"/>
      <c r="M18" s="314">
        <f t="shared" si="0"/>
        <v>8.0376137203130469</v>
      </c>
      <c r="N18" s="139">
        <f t="shared" si="1"/>
        <v>1.1592712096605355</v>
      </c>
      <c r="O18" s="133">
        <f t="shared" si="2"/>
        <v>0.3133165431514961</v>
      </c>
      <c r="P18" s="80">
        <f t="shared" si="3"/>
        <v>0</v>
      </c>
      <c r="Q18" s="319">
        <f t="shared" si="75"/>
        <v>9.0672937809609397</v>
      </c>
      <c r="R18" s="320">
        <f t="shared" si="4"/>
        <v>1310.2619236746311</v>
      </c>
      <c r="S18" s="321">
        <f t="shared" si="48"/>
        <v>2.9277185675224358</v>
      </c>
      <c r="T18" s="136"/>
      <c r="U18" s="102">
        <f t="shared" si="5"/>
        <v>1735.2766587594863</v>
      </c>
      <c r="V18" s="77">
        <f t="shared" si="6"/>
        <v>12044.740329741946</v>
      </c>
      <c r="W18" s="77">
        <f t="shared" si="72"/>
        <v>83603.827020080949</v>
      </c>
      <c r="X18" s="75">
        <f>'Project description'!$I$6</f>
        <v>1.79</v>
      </c>
      <c r="Y18" s="75">
        <f>VLOOKUP(E18,'Project description'!$H$21:$I$24,2,0)</f>
        <v>33731.241647406285</v>
      </c>
      <c r="Z18" s="74">
        <f t="shared" si="7"/>
        <v>500</v>
      </c>
      <c r="AA18" s="144">
        <f t="shared" si="8"/>
        <v>500</v>
      </c>
      <c r="AB18" s="76">
        <f t="shared" si="9"/>
        <v>4000</v>
      </c>
      <c r="AC18" s="76">
        <f t="shared" si="10"/>
        <v>1310.2619236746311</v>
      </c>
      <c r="AD18" s="76">
        <f t="shared" si="11"/>
        <v>26205.238473492624</v>
      </c>
      <c r="AE18" s="66">
        <f t="shared" si="12"/>
        <v>0.21208858639990708</v>
      </c>
      <c r="AF18" s="67" t="str">
        <f t="shared" si="13"/>
        <v>AccelReached</v>
      </c>
      <c r="AG18" s="66">
        <f t="shared" si="14"/>
        <v>0</v>
      </c>
      <c r="AH18" s="68">
        <f t="shared" si="15"/>
        <v>0</v>
      </c>
      <c r="AI18" s="61">
        <f t="shared" si="16"/>
        <v>4.9999999999999996E-2</v>
      </c>
      <c r="AJ18" s="62">
        <f t="shared" si="17"/>
        <v>32.756548091865774</v>
      </c>
      <c r="AK18" s="61">
        <f t="shared" si="49"/>
        <v>3.0028247274270132</v>
      </c>
      <c r="AL18" s="61">
        <f t="shared" si="18"/>
        <v>-2.9778247274270129</v>
      </c>
      <c r="AM18" s="69" t="str">
        <f t="shared" si="19"/>
        <v>AccelLimited</v>
      </c>
      <c r="AN18" s="61">
        <f t="shared" si="20"/>
        <v>0.54324597930627638</v>
      </c>
      <c r="AO18" s="70">
        <f t="shared" si="21"/>
        <v>4.9999999999999996E-2</v>
      </c>
      <c r="AP18" s="64">
        <f t="shared" si="50"/>
        <v>0.54324597930627638</v>
      </c>
      <c r="AQ18" s="72">
        <f t="shared" si="22"/>
        <v>0</v>
      </c>
      <c r="AR18" s="79">
        <f t="shared" si="23"/>
        <v>777.3076180580822</v>
      </c>
      <c r="AS18" s="77">
        <f t="shared" si="24"/>
        <v>1310.2619236746311</v>
      </c>
      <c r="AT18" s="138"/>
      <c r="AU18" s="115">
        <v>0</v>
      </c>
      <c r="AV18" s="113"/>
      <c r="AW18" s="113"/>
      <c r="AX18" s="118">
        <f t="shared" si="73"/>
        <v>1.641226608909883</v>
      </c>
      <c r="AY18" s="117">
        <f t="shared" si="51"/>
        <v>0.54594246819776293</v>
      </c>
      <c r="AZ18" s="113">
        <f t="shared" si="52"/>
        <v>32.756548091865774</v>
      </c>
      <c r="BA18" s="113">
        <f t="shared" si="25"/>
        <v>1310.2619236746311</v>
      </c>
      <c r="BB18" s="118">
        <f t="shared" si="26"/>
        <v>1.6912266089098831</v>
      </c>
      <c r="BC18" s="114">
        <f t="shared" si="27"/>
        <v>211.68056156529371</v>
      </c>
      <c r="BD18" s="113">
        <f t="shared" si="53"/>
        <v>744.55106996621635</v>
      </c>
      <c r="BE18" s="113">
        <f t="shared" si="54"/>
        <v>1310.2619236746311</v>
      </c>
      <c r="BF18" s="118">
        <f t="shared" si="55"/>
        <v>2.2344725882161596</v>
      </c>
      <c r="BG18" s="117">
        <f t="shared" si="28"/>
        <v>250.00000000000006</v>
      </c>
      <c r="BH18" s="113">
        <f t="shared" si="29"/>
        <v>777.3076180580822</v>
      </c>
      <c r="BI18" s="113">
        <f t="shared" si="30"/>
        <v>0</v>
      </c>
      <c r="BJ18" s="118">
        <f t="shared" si="31"/>
        <v>2.2844725882161594</v>
      </c>
      <c r="BK18" s="117">
        <f t="shared" si="32"/>
        <v>250.00000000000006</v>
      </c>
      <c r="BL18" s="113">
        <f t="shared" si="56"/>
        <v>777.3076180580822</v>
      </c>
      <c r="BM18" s="113">
        <f t="shared" si="56"/>
        <v>0</v>
      </c>
      <c r="BN18" s="118">
        <f t="shared" si="33"/>
        <v>2.2844725882161594</v>
      </c>
      <c r="BO18" s="117">
        <f t="shared" si="34"/>
        <v>288.3194384347064</v>
      </c>
      <c r="BP18" s="113">
        <f t="shared" si="35"/>
        <v>744.55106996621646</v>
      </c>
      <c r="BQ18" s="113">
        <f t="shared" si="36"/>
        <v>-1310.2619236746311</v>
      </c>
      <c r="BR18" s="118">
        <f t="shared" si="37"/>
        <v>2.3344725882161592</v>
      </c>
      <c r="BS18" s="117">
        <f t="shared" si="38"/>
        <v>499.45405753180239</v>
      </c>
      <c r="BT18" s="113">
        <f t="shared" si="39"/>
        <v>32.756548091865852</v>
      </c>
      <c r="BU18" s="113">
        <f t="shared" si="40"/>
        <v>-1310.2619236746311</v>
      </c>
      <c r="BV18" s="118">
        <f t="shared" si="57"/>
        <v>2.8777185675224355</v>
      </c>
      <c r="BW18" s="117">
        <f t="shared" si="41"/>
        <v>500.00000000000017</v>
      </c>
      <c r="BX18" s="113">
        <f t="shared" si="42"/>
        <v>7.815970093361102E-14</v>
      </c>
      <c r="BY18" s="113">
        <f t="shared" si="43"/>
        <v>0</v>
      </c>
      <c r="BZ18" s="118">
        <f t="shared" si="44"/>
        <v>2.9277185675224353</v>
      </c>
      <c r="CA18" s="161"/>
      <c r="CB18"/>
      <c r="CC18" s="114">
        <f t="shared" si="58"/>
        <v>0.17917424214878036</v>
      </c>
      <c r="CD18" s="114">
        <f t="shared" si="59"/>
        <v>423.16666599331501</v>
      </c>
      <c r="CE18" s="114">
        <f t="shared" si="59"/>
        <v>2648.5185050514847</v>
      </c>
      <c r="CF18" s="114">
        <f t="shared" si="59"/>
        <v>-48888.888888888883</v>
      </c>
      <c r="CG18" s="114"/>
      <c r="CH18" s="113">
        <v>1</v>
      </c>
      <c r="CI18" s="113">
        <v>21</v>
      </c>
      <c r="CJ18" s="113">
        <f t="shared" si="45"/>
        <v>22</v>
      </c>
      <c r="CK18" s="113">
        <f t="shared" si="45"/>
        <v>23</v>
      </c>
      <c r="CL18" s="113">
        <f t="shared" si="45"/>
        <v>24</v>
      </c>
      <c r="CM18" s="113"/>
      <c r="CN18" s="161"/>
      <c r="CO18" s="162"/>
      <c r="CP18">
        <f t="shared" si="60"/>
        <v>5.4690022316332936</v>
      </c>
      <c r="CQ18" s="161"/>
      <c r="CR18">
        <f t="shared" si="46"/>
        <v>7.3453688433775897</v>
      </c>
      <c r="CS18"/>
      <c r="CT18"/>
      <c r="CU18"/>
      <c r="CV18" s="161">
        <f t="shared" si="61"/>
        <v>0.74455106996621634</v>
      </c>
      <c r="CW18" s="161">
        <f t="shared" si="62"/>
        <v>1.3102619236746311</v>
      </c>
      <c r="CX18" s="161">
        <f t="shared" si="63"/>
        <v>1.3102619236746311</v>
      </c>
      <c r="CY18" s="161">
        <f t="shared" si="64"/>
        <v>0.74455106996621634</v>
      </c>
      <c r="CZ18" s="163">
        <f t="shared" si="65"/>
        <v>26.205238473492624</v>
      </c>
      <c r="DA18" s="161"/>
      <c r="DB18" s="161">
        <f t="shared" si="66"/>
        <v>3090.2153555367809</v>
      </c>
      <c r="DC18" s="161">
        <f t="shared" si="67"/>
        <v>171.6786308631545</v>
      </c>
      <c r="DD18" s="161">
        <f t="shared" si="68"/>
        <v>-17.794352035527247</v>
      </c>
      <c r="DE18" s="161"/>
      <c r="DF18" s="161">
        <f t="shared" si="69"/>
        <v>499.42674327983394</v>
      </c>
      <c r="DG18" s="161">
        <f t="shared" si="74"/>
        <v>-5.3029979258476058E-2</v>
      </c>
      <c r="DH18" s="161">
        <f t="shared" si="70"/>
        <v>0</v>
      </c>
    </row>
    <row r="19" spans="1:112" s="42" customFormat="1" ht="13.8" thickBot="1" x14ac:dyDescent="0.3">
      <c r="A19" s="140">
        <v>500</v>
      </c>
      <c r="B19" s="410"/>
      <c r="C19" s="410"/>
      <c r="D19" s="41">
        <v>0.51762464811085918</v>
      </c>
      <c r="E19" s="98" t="s">
        <v>336</v>
      </c>
      <c r="F19" s="171" t="s">
        <v>547</v>
      </c>
      <c r="G19" s="137" t="s">
        <v>422</v>
      </c>
      <c r="H19" s="132">
        <v>4000</v>
      </c>
      <c r="I19" s="132">
        <v>2896.5479087706212</v>
      </c>
      <c r="J19" s="148">
        <f t="shared" si="47"/>
        <v>57930.958175412423</v>
      </c>
      <c r="K19" s="151">
        <f t="shared" si="71"/>
        <v>0.51762464811085918</v>
      </c>
      <c r="L19" s="413"/>
      <c r="M19" s="139">
        <f t="shared" si="0"/>
        <v>34.607749498336396</v>
      </c>
      <c r="N19" s="139">
        <f t="shared" si="1"/>
        <v>4.7407876025118352</v>
      </c>
      <c r="O19" s="133">
        <f t="shared" si="2"/>
        <v>1.2812939466248203</v>
      </c>
      <c r="P19" s="80">
        <f t="shared" si="3"/>
        <v>0.12539609668817289</v>
      </c>
      <c r="Q19" s="322">
        <f t="shared" si="75"/>
        <v>50.650586558967646</v>
      </c>
      <c r="R19" s="323">
        <f t="shared" si="4"/>
        <v>14928.978575576626</v>
      </c>
      <c r="S19" s="324">
        <f t="shared" si="48"/>
        <v>3.445343215633295</v>
      </c>
      <c r="T19" s="136"/>
      <c r="U19" s="102">
        <f t="shared" si="5"/>
        <v>1931.9018204593515</v>
      </c>
      <c r="V19" s="77">
        <f t="shared" si="6"/>
        <v>14928.978575576624</v>
      </c>
      <c r="W19" s="77">
        <f t="shared" si="72"/>
        <v>115365.28355102055</v>
      </c>
      <c r="X19" s="75">
        <f>'Project description'!$I$6</f>
        <v>1.79</v>
      </c>
      <c r="Y19" s="75">
        <f>VLOOKUP(E19,'Project description'!$H$21:$I$24,2,0)</f>
        <v>40000</v>
      </c>
      <c r="Z19" s="74">
        <f t="shared" si="7"/>
        <v>500</v>
      </c>
      <c r="AA19" s="144">
        <f t="shared" si="8"/>
        <v>500</v>
      </c>
      <c r="AB19" s="76">
        <f t="shared" si="9"/>
        <v>1931.9018204593515</v>
      </c>
      <c r="AC19" s="76">
        <f t="shared" si="10"/>
        <v>14928.978575576624</v>
      </c>
      <c r="AD19" s="76">
        <f t="shared" si="11"/>
        <v>115365.28355102055</v>
      </c>
      <c r="AE19" s="66">
        <f t="shared" si="12"/>
        <v>0.12940616202771482</v>
      </c>
      <c r="AF19" s="67" t="str">
        <f t="shared" si="13"/>
        <v>AccelReached</v>
      </c>
      <c r="AG19" s="66">
        <f t="shared" si="14"/>
        <v>0</v>
      </c>
      <c r="AH19" s="68">
        <f t="shared" si="15"/>
        <v>0</v>
      </c>
      <c r="AI19" s="61">
        <f t="shared" si="16"/>
        <v>0.12940616202771479</v>
      </c>
      <c r="AJ19" s="62">
        <f t="shared" si="17"/>
        <v>965.95091022967574</v>
      </c>
      <c r="AK19" s="61">
        <f t="shared" si="49"/>
        <v>0</v>
      </c>
      <c r="AL19" s="61">
        <f t="shared" si="18"/>
        <v>0</v>
      </c>
      <c r="AM19" s="69" t="str">
        <f t="shared" si="19"/>
        <v>AccelLimited</v>
      </c>
      <c r="AN19" s="61">
        <f t="shared" si="20"/>
        <v>0</v>
      </c>
      <c r="AO19" s="71">
        <f t="shared" si="21"/>
        <v>0.12940616202771479</v>
      </c>
      <c r="AP19" s="64">
        <f t="shared" si="50"/>
        <v>0</v>
      </c>
      <c r="AQ19" s="72">
        <f t="shared" si="22"/>
        <v>0</v>
      </c>
      <c r="AR19" s="79">
        <f t="shared" si="23"/>
        <v>1931.9018204593517</v>
      </c>
      <c r="AS19" s="77">
        <f t="shared" si="24"/>
        <v>14928.978575576626</v>
      </c>
      <c r="AT19" s="138"/>
      <c r="AU19" s="115">
        <v>0</v>
      </c>
      <c r="AV19" s="113"/>
      <c r="AW19" s="113"/>
      <c r="AX19" s="118">
        <f t="shared" si="73"/>
        <v>2.9277185675224358</v>
      </c>
      <c r="AY19" s="117">
        <f t="shared" si="51"/>
        <v>41.666666666666664</v>
      </c>
      <c r="AZ19" s="113">
        <f t="shared" si="52"/>
        <v>965.95091022967586</v>
      </c>
      <c r="BA19" s="113">
        <f t="shared" si="25"/>
        <v>14928.978575576626</v>
      </c>
      <c r="BB19" s="118">
        <f t="shared" si="26"/>
        <v>3.0571247295501505</v>
      </c>
      <c r="BC19" s="114">
        <f>AY19+AZ19*AP19+0.5*BA19*AP19*AP19</f>
        <v>41.666666666666664</v>
      </c>
      <c r="BD19" s="113">
        <f>AZ19+AS19*AP19</f>
        <v>965.95091022967586</v>
      </c>
      <c r="BE19" s="113">
        <f t="shared" si="54"/>
        <v>14928.978575576626</v>
      </c>
      <c r="BF19" s="118">
        <f t="shared" si="55"/>
        <v>3.0571247295501505</v>
      </c>
      <c r="BG19" s="117">
        <f>BC19+BD19*AO19+0.5*BE19*AO19*AO19-1/6*AD19*AO19*AO19*AO19</f>
        <v>250.00000000000009</v>
      </c>
      <c r="BH19" s="113">
        <f t="shared" si="29"/>
        <v>1931.9018204593515</v>
      </c>
      <c r="BI19" s="113">
        <f t="shared" si="30"/>
        <v>0</v>
      </c>
      <c r="BJ19" s="118">
        <f t="shared" si="31"/>
        <v>3.1865308915778652</v>
      </c>
      <c r="BK19" s="117">
        <f>BG19+AQ19*AB19</f>
        <v>250.00000000000009</v>
      </c>
      <c r="BL19" s="113">
        <f t="shared" si="56"/>
        <v>1931.9018204593515</v>
      </c>
      <c r="BM19" s="113">
        <f t="shared" si="56"/>
        <v>0</v>
      </c>
      <c r="BN19" s="118">
        <f t="shared" si="33"/>
        <v>3.1865308915778652</v>
      </c>
      <c r="BO19" s="117">
        <f t="shared" si="34"/>
        <v>458.33333333333343</v>
      </c>
      <c r="BP19" s="113">
        <f t="shared" si="35"/>
        <v>965.95091022967563</v>
      </c>
      <c r="BQ19" s="113">
        <f t="shared" si="36"/>
        <v>-14928.978575576626</v>
      </c>
      <c r="BR19" s="118">
        <f t="shared" si="37"/>
        <v>3.3159370536055799</v>
      </c>
      <c r="BS19" s="117">
        <f>BO19+BP19*AP19+0.5*BQ19*AP19*AP19</f>
        <v>458.33333333333343</v>
      </c>
      <c r="BT19" s="113">
        <f>BP19+BQ19*AP19</f>
        <v>965.95091022967563</v>
      </c>
      <c r="BU19" s="113">
        <f t="shared" si="40"/>
        <v>-14928.978575576626</v>
      </c>
      <c r="BV19" s="118">
        <f t="shared" si="57"/>
        <v>3.3159370536055799</v>
      </c>
      <c r="BW19" s="117">
        <f>BS19+BT19*AO19+0.5*BU19*AO19*AO19+1/6*AD19*AO19*AO19*AO19</f>
        <v>500.00000000000006</v>
      </c>
      <c r="BX19" s="113">
        <f t="shared" si="42"/>
        <v>0</v>
      </c>
      <c r="BY19" s="113">
        <f t="shared" si="43"/>
        <v>0</v>
      </c>
      <c r="BZ19" s="118">
        <f t="shared" si="44"/>
        <v>3.4453432156332946</v>
      </c>
      <c r="CA19" s="161"/>
      <c r="CB19"/>
      <c r="CC19" s="114">
        <f t="shared" si="58"/>
        <v>0.20834848429756073</v>
      </c>
      <c r="CD19" s="114">
        <f t="shared" si="59"/>
        <v>479.62962962962968</v>
      </c>
      <c r="CE19" s="114">
        <f t="shared" si="59"/>
        <v>1222.2222222222224</v>
      </c>
      <c r="CF19" s="114">
        <f t="shared" si="59"/>
        <v>-48888.888888888883</v>
      </c>
      <c r="CG19" s="114"/>
      <c r="CH19" s="113">
        <v>1</v>
      </c>
      <c r="CI19" s="113">
        <v>25</v>
      </c>
      <c r="CJ19" s="113">
        <f t="shared" si="45"/>
        <v>26</v>
      </c>
      <c r="CK19" s="113">
        <f t="shared" si="45"/>
        <v>27</v>
      </c>
      <c r="CL19" s="113">
        <f t="shared" si="45"/>
        <v>28</v>
      </c>
      <c r="CM19" s="113"/>
      <c r="CN19" s="162"/>
      <c r="CO19" s="162"/>
      <c r="CP19">
        <f t="shared" si="60"/>
        <v>32.91807717091848</v>
      </c>
      <c r="CQ19" s="161"/>
      <c r="CR19">
        <f t="shared" si="46"/>
        <v>28.753663689139699</v>
      </c>
      <c r="CS19"/>
      <c r="CT19"/>
      <c r="CU19"/>
      <c r="CV19" s="161">
        <f t="shared" si="61"/>
        <v>1.1448307084203564</v>
      </c>
      <c r="CW19" s="161">
        <f t="shared" si="62"/>
        <v>13.270203178290334</v>
      </c>
      <c r="CX19" s="161">
        <f t="shared" si="63"/>
        <v>14.928978575576625</v>
      </c>
      <c r="CY19" s="161">
        <f t="shared" si="64"/>
        <v>0.96595091022967583</v>
      </c>
      <c r="CZ19" s="163">
        <f t="shared" si="65"/>
        <v>115.36528355102055</v>
      </c>
      <c r="DA19" s="161"/>
      <c r="DB19" s="161">
        <f t="shared" si="66"/>
        <v>59891.168919633186</v>
      </c>
      <c r="DC19" s="161">
        <f t="shared" si="67"/>
        <v>8611.4292324925409</v>
      </c>
      <c r="DD19" s="161">
        <f t="shared" si="68"/>
        <v>111.43720065501293</v>
      </c>
      <c r="DE19" s="161"/>
      <c r="DF19" s="161">
        <f t="shared" si="69"/>
        <v>6889.1433859940325</v>
      </c>
      <c r="DG19" s="161">
        <f t="shared" si="74"/>
        <v>1.4378462447523865E-2</v>
      </c>
      <c r="DH19" s="161">
        <f t="shared" si="70"/>
        <v>1.4378462447523865E-2</v>
      </c>
    </row>
    <row r="20" spans="1:112" s="42" customFormat="1" ht="13.8" thickBot="1" x14ac:dyDescent="0.3">
      <c r="A20" s="315">
        <v>500</v>
      </c>
      <c r="B20" s="411"/>
      <c r="C20" s="411"/>
      <c r="D20" s="307">
        <v>0.50733873795538931</v>
      </c>
      <c r="E20" s="309" t="s">
        <v>335</v>
      </c>
      <c r="F20" s="308" t="s">
        <v>547</v>
      </c>
      <c r="G20" s="310" t="s">
        <v>423</v>
      </c>
      <c r="H20" s="311">
        <v>4000</v>
      </c>
      <c r="I20" s="311">
        <v>3264.8806732612757</v>
      </c>
      <c r="J20" s="148">
        <f t="shared" si="47"/>
        <v>65297.613465225513</v>
      </c>
      <c r="K20" s="313">
        <f t="shared" si="71"/>
        <v>0.83427024383203507</v>
      </c>
      <c r="L20" s="414"/>
      <c r="M20" s="314">
        <f t="shared" si="0"/>
        <v>11.143319759995141</v>
      </c>
      <c r="N20" s="139">
        <f t="shared" si="1"/>
        <v>1.5264821589034439</v>
      </c>
      <c r="O20" s="133">
        <f t="shared" si="2"/>
        <v>0.4125627456495794</v>
      </c>
      <c r="P20" s="80">
        <f t="shared" si="3"/>
        <v>0</v>
      </c>
      <c r="Q20" s="319">
        <f t="shared" si="75"/>
        <v>18.85973687928584</v>
      </c>
      <c r="R20" s="320">
        <f t="shared" si="4"/>
        <v>3264.8806732612757</v>
      </c>
      <c r="S20" s="321">
        <f t="shared" si="48"/>
        <v>4.2796134594653301</v>
      </c>
      <c r="T20" s="136"/>
      <c r="U20" s="102">
        <f t="shared" si="5"/>
        <v>1971.0696723653907</v>
      </c>
      <c r="V20" s="77">
        <f t="shared" si="6"/>
        <v>15540.462613274434</v>
      </c>
      <c r="W20" s="77">
        <f t="shared" si="72"/>
        <v>122525.33820621377</v>
      </c>
      <c r="X20" s="75">
        <f>'Project description'!$I$6</f>
        <v>1.79</v>
      </c>
      <c r="Y20" s="75">
        <f>VLOOKUP(E20,'Project description'!$H$21:$I$24,2,0)</f>
        <v>40000</v>
      </c>
      <c r="Z20" s="74">
        <f t="shared" si="7"/>
        <v>500</v>
      </c>
      <c r="AA20" s="144">
        <f t="shared" si="8"/>
        <v>500</v>
      </c>
      <c r="AB20" s="76">
        <f t="shared" si="9"/>
        <v>4000</v>
      </c>
      <c r="AC20" s="76">
        <f t="shared" si="10"/>
        <v>3264.8806732612757</v>
      </c>
      <c r="AD20" s="76">
        <f t="shared" si="11"/>
        <v>65297.613465225513</v>
      </c>
      <c r="AE20" s="66">
        <f t="shared" si="12"/>
        <v>0.15643991332131843</v>
      </c>
      <c r="AF20" s="67" t="str">
        <f t="shared" si="13"/>
        <v>AccelReached</v>
      </c>
      <c r="AG20" s="66">
        <f t="shared" si="14"/>
        <v>0</v>
      </c>
      <c r="AH20" s="68">
        <f t="shared" si="15"/>
        <v>0</v>
      </c>
      <c r="AI20" s="61">
        <f t="shared" si="16"/>
        <v>0.05</v>
      </c>
      <c r="AJ20" s="62">
        <f t="shared" si="17"/>
        <v>81.622016831531894</v>
      </c>
      <c r="AK20" s="61">
        <f t="shared" si="49"/>
        <v>1.1751596307207199</v>
      </c>
      <c r="AL20" s="61">
        <f t="shared" si="18"/>
        <v>-1.1501596307207198</v>
      </c>
      <c r="AM20" s="69" t="str">
        <f t="shared" si="19"/>
        <v>AccelLimited</v>
      </c>
      <c r="AN20" s="61">
        <f t="shared" si="20"/>
        <v>0.31713512191601756</v>
      </c>
      <c r="AO20" s="71">
        <f t="shared" si="21"/>
        <v>0.05</v>
      </c>
      <c r="AP20" s="64">
        <f t="shared" si="50"/>
        <v>0.31713512191601756</v>
      </c>
      <c r="AQ20" s="72">
        <f t="shared" si="22"/>
        <v>0</v>
      </c>
      <c r="AR20" s="79">
        <f t="shared" si="23"/>
        <v>1198.652364019028</v>
      </c>
      <c r="AS20" s="76">
        <f t="shared" si="24"/>
        <v>3264.8806732612757</v>
      </c>
      <c r="AT20" s="138"/>
      <c r="AU20" s="115">
        <v>0</v>
      </c>
      <c r="AV20" s="113"/>
      <c r="AW20" s="113"/>
      <c r="AX20" s="118">
        <f t="shared" si="73"/>
        <v>3.445343215633295</v>
      </c>
      <c r="AY20" s="117">
        <f t="shared" si="51"/>
        <v>1.3603669471921984</v>
      </c>
      <c r="AZ20" s="113">
        <f t="shared" si="52"/>
        <v>81.622016831531894</v>
      </c>
      <c r="BA20" s="113">
        <f t="shared" si="25"/>
        <v>3264.8806732612757</v>
      </c>
      <c r="BB20" s="118">
        <f t="shared" si="26"/>
        <v>3.4953432156332949</v>
      </c>
      <c r="BC20" s="114">
        <f t="shared" si="27"/>
        <v>191.42774874624075</v>
      </c>
      <c r="BD20" s="113">
        <f t="shared" si="53"/>
        <v>1117.0303471874961</v>
      </c>
      <c r="BE20" s="113">
        <f t="shared" si="54"/>
        <v>3264.8806732612757</v>
      </c>
      <c r="BF20" s="118">
        <f t="shared" si="55"/>
        <v>3.8124783375493125</v>
      </c>
      <c r="BG20" s="117">
        <f t="shared" si="28"/>
        <v>249.99999999999994</v>
      </c>
      <c r="BH20" s="113">
        <f t="shared" si="29"/>
        <v>1198.652364019028</v>
      </c>
      <c r="BI20" s="113">
        <f t="shared" si="30"/>
        <v>0</v>
      </c>
      <c r="BJ20" s="118">
        <f t="shared" si="31"/>
        <v>3.8624783375493124</v>
      </c>
      <c r="BK20" s="117">
        <f t="shared" si="32"/>
        <v>249.99999999999994</v>
      </c>
      <c r="BL20" s="113">
        <f t="shared" si="56"/>
        <v>1198.652364019028</v>
      </c>
      <c r="BM20" s="113">
        <f t="shared" si="56"/>
        <v>0</v>
      </c>
      <c r="BN20" s="118">
        <f t="shared" si="33"/>
        <v>3.8624783375493124</v>
      </c>
      <c r="BO20" s="117">
        <f t="shared" si="34"/>
        <v>308.57225125375919</v>
      </c>
      <c r="BP20" s="113">
        <f t="shared" si="35"/>
        <v>1117.0303471874961</v>
      </c>
      <c r="BQ20" s="113">
        <f t="shared" si="36"/>
        <v>-3264.8806732612757</v>
      </c>
      <c r="BR20" s="118">
        <f t="shared" si="37"/>
        <v>3.9124783375493122</v>
      </c>
      <c r="BS20" s="117">
        <f t="shared" si="38"/>
        <v>498.63963305280771</v>
      </c>
      <c r="BT20" s="113">
        <f t="shared" si="39"/>
        <v>81.622016831531937</v>
      </c>
      <c r="BU20" s="113">
        <f t="shared" si="40"/>
        <v>-3264.8806732612757</v>
      </c>
      <c r="BV20" s="118">
        <f t="shared" si="57"/>
        <v>4.2296134594653294</v>
      </c>
      <c r="BW20" s="117">
        <f t="shared" si="41"/>
        <v>499.99999999999989</v>
      </c>
      <c r="BX20" s="113">
        <f t="shared" si="42"/>
        <v>0</v>
      </c>
      <c r="BY20" s="113">
        <f t="shared" si="43"/>
        <v>0</v>
      </c>
      <c r="BZ20" s="118">
        <f t="shared" si="44"/>
        <v>4.2796134594653292</v>
      </c>
      <c r="CA20" s="161"/>
      <c r="CB20"/>
      <c r="CC20" s="114">
        <f t="shared" si="58"/>
        <v>0.25834848429756074</v>
      </c>
      <c r="CD20" s="114">
        <f t="shared" si="59"/>
        <v>500.00000000000006</v>
      </c>
      <c r="CE20" s="114">
        <f t="shared" si="59"/>
        <v>0</v>
      </c>
      <c r="CF20" s="114">
        <f t="shared" si="59"/>
        <v>0</v>
      </c>
      <c r="CG20" s="114"/>
      <c r="CH20" s="113">
        <v>1</v>
      </c>
      <c r="CI20" s="113">
        <v>29</v>
      </c>
      <c r="CJ20" s="113">
        <f t="shared" si="45"/>
        <v>30</v>
      </c>
      <c r="CK20" s="113">
        <f t="shared" si="45"/>
        <v>31</v>
      </c>
      <c r="CL20" s="113">
        <f t="shared" si="45"/>
        <v>32</v>
      </c>
      <c r="CM20" s="113"/>
      <c r="CN20" s="161"/>
      <c r="CO20" s="162"/>
      <c r="CP20">
        <f t="shared" si="60"/>
        <v>12.113229453579512</v>
      </c>
      <c r="CQ20" s="161"/>
      <c r="CR20">
        <f t="shared" si="46"/>
        <v>10.844136405137684</v>
      </c>
      <c r="CS20"/>
      <c r="CT20"/>
      <c r="CU20"/>
      <c r="CV20" s="161">
        <f t="shared" si="61"/>
        <v>1.1170303471874961</v>
      </c>
      <c r="CW20" s="161">
        <f t="shared" si="62"/>
        <v>3.2648806732612758</v>
      </c>
      <c r="CX20" s="161">
        <f t="shared" si="63"/>
        <v>3.2648806732612758</v>
      </c>
      <c r="CY20" s="161">
        <f t="shared" si="64"/>
        <v>1.1170303471874961</v>
      </c>
      <c r="CZ20" s="163">
        <f t="shared" si="65"/>
        <v>65.29761346522551</v>
      </c>
      <c r="DA20" s="161"/>
      <c r="DB20" s="161">
        <f t="shared" si="66"/>
        <v>19187.002459142997</v>
      </c>
      <c r="DC20" s="161">
        <f t="shared" si="67"/>
        <v>1065.9445810635</v>
      </c>
      <c r="DD20" s="161">
        <f t="shared" si="68"/>
        <v>-62.279970028940767</v>
      </c>
      <c r="DE20" s="161"/>
      <c r="DF20" s="161">
        <f t="shared" si="69"/>
        <v>2432.3037643972834</v>
      </c>
      <c r="DG20" s="161">
        <f t="shared" si="74"/>
        <v>-3.560637432145336E-2</v>
      </c>
      <c r="DH20" s="161">
        <f t="shared" si="70"/>
        <v>0</v>
      </c>
    </row>
    <row r="21" spans="1:112" s="42" customFormat="1" ht="13.8" thickBot="1" x14ac:dyDescent="0.3">
      <c r="A21" s="140">
        <v>500</v>
      </c>
      <c r="B21" s="410"/>
      <c r="C21" s="410"/>
      <c r="D21" s="41">
        <v>0</v>
      </c>
      <c r="E21" s="98" t="s">
        <v>213</v>
      </c>
      <c r="F21" s="171" t="s">
        <v>546</v>
      </c>
      <c r="G21" s="137" t="s">
        <v>422</v>
      </c>
      <c r="H21" s="132">
        <v>3500</v>
      </c>
      <c r="I21" s="132">
        <v>30000</v>
      </c>
      <c r="J21" s="148">
        <v>800000</v>
      </c>
      <c r="K21" s="151">
        <f t="shared" si="71"/>
        <v>0</v>
      </c>
      <c r="L21" s="413"/>
      <c r="M21" s="139">
        <f t="shared" si="0"/>
        <v>0</v>
      </c>
      <c r="N21" s="139">
        <f t="shared" ref="N21:N52" si="76">IF(AC21&lt;=0,0,IF(E21="Straight",IF(F21="Lifting",AS21/AG$5+AE$5+AK$5,AS21/AG$5+AE$5),IF(E21="180° Curve",IF(F21="Lifting",AS21/AG$6+AE$6+AK$6,AS21/AG$6+AE$6),IF(E21="45° Curve",IF(F21="Lifting",AS21/AG$7+AE$7+AK$7,AS21/AG$7+AE$7),IF(E21="22.5° Curve",IF(F21="Lifting",AS21/AG$8+AE$8+AK$8,AS21/AG$8+AE$8))))))</f>
        <v>0</v>
      </c>
      <c r="O21" s="133">
        <f t="shared" si="2"/>
        <v>0</v>
      </c>
      <c r="P21" s="80">
        <f t="shared" si="3"/>
        <v>0</v>
      </c>
      <c r="Q21" s="322">
        <f t="shared" si="75"/>
        <v>0</v>
      </c>
      <c r="R21" s="323">
        <f t="shared" si="4"/>
        <v>0</v>
      </c>
      <c r="S21" s="324">
        <f t="shared" si="48"/>
        <v>4.2796134594653301</v>
      </c>
      <c r="T21" s="136"/>
      <c r="U21" s="102">
        <f t="shared" si="5"/>
        <v>0</v>
      </c>
      <c r="V21" s="77">
        <f t="shared" si="6"/>
        <v>0</v>
      </c>
      <c r="W21" s="77">
        <f t="shared" si="72"/>
        <v>0</v>
      </c>
      <c r="X21" s="75">
        <f>'Project description'!$I$6</f>
        <v>1.79</v>
      </c>
      <c r="Y21" s="75">
        <f>VLOOKUP(E21,'Project description'!$H$21:$I$24,2,0)</f>
        <v>40000</v>
      </c>
      <c r="Z21" s="74">
        <f t="shared" si="7"/>
        <v>500</v>
      </c>
      <c r="AA21" s="144">
        <f t="shared" si="8"/>
        <v>500</v>
      </c>
      <c r="AB21" s="76">
        <f t="shared" si="9"/>
        <v>0</v>
      </c>
      <c r="AC21" s="76">
        <f t="shared" si="10"/>
        <v>0</v>
      </c>
      <c r="AD21" s="76">
        <f t="shared" si="11"/>
        <v>0</v>
      </c>
      <c r="AE21" s="66">
        <f t="shared" si="12"/>
        <v>0</v>
      </c>
      <c r="AF21" s="67" t="str">
        <f t="shared" si="13"/>
        <v>AccelReached</v>
      </c>
      <c r="AG21" s="66">
        <f t="shared" si="14"/>
        <v>0</v>
      </c>
      <c r="AH21" s="68">
        <f t="shared" si="15"/>
        <v>0</v>
      </c>
      <c r="AI21" s="61">
        <f t="shared" si="16"/>
        <v>0</v>
      </c>
      <c r="AJ21" s="62">
        <f t="shared" si="17"/>
        <v>0</v>
      </c>
      <c r="AK21" s="61">
        <f t="shared" si="49"/>
        <v>0</v>
      </c>
      <c r="AL21" s="61">
        <f t="shared" si="18"/>
        <v>0</v>
      </c>
      <c r="AM21" s="69" t="str">
        <f t="shared" si="19"/>
        <v>AccelLimited</v>
      </c>
      <c r="AN21" s="61">
        <f t="shared" si="20"/>
        <v>0</v>
      </c>
      <c r="AO21" s="71">
        <f t="shared" si="21"/>
        <v>0</v>
      </c>
      <c r="AP21" s="64">
        <f t="shared" si="50"/>
        <v>0</v>
      </c>
      <c r="AQ21" s="72">
        <f t="shared" si="22"/>
        <v>0</v>
      </c>
      <c r="AR21" s="79">
        <f t="shared" si="23"/>
        <v>0</v>
      </c>
      <c r="AS21" s="77">
        <f t="shared" si="24"/>
        <v>0</v>
      </c>
      <c r="AT21" s="138"/>
      <c r="AU21" s="115">
        <v>0</v>
      </c>
      <c r="AV21" s="113"/>
      <c r="AW21" s="113"/>
      <c r="AX21" s="118">
        <f t="shared" si="73"/>
        <v>4.2796134594653301</v>
      </c>
      <c r="AY21" s="117">
        <f t="shared" si="51"/>
        <v>0</v>
      </c>
      <c r="AZ21" s="113">
        <f t="shared" si="52"/>
        <v>0</v>
      </c>
      <c r="BA21" s="113">
        <f t="shared" si="25"/>
        <v>0</v>
      </c>
      <c r="BB21" s="118">
        <f t="shared" si="26"/>
        <v>4.2796134594653301</v>
      </c>
      <c r="BC21" s="114">
        <f t="shared" si="27"/>
        <v>0</v>
      </c>
      <c r="BD21" s="113">
        <f t="shared" si="53"/>
        <v>0</v>
      </c>
      <c r="BE21" s="113">
        <f t="shared" si="54"/>
        <v>0</v>
      </c>
      <c r="BF21" s="118">
        <f t="shared" si="55"/>
        <v>4.2796134594653301</v>
      </c>
      <c r="BG21" s="117">
        <f t="shared" si="28"/>
        <v>0</v>
      </c>
      <c r="BH21" s="113">
        <f t="shared" si="29"/>
        <v>0</v>
      </c>
      <c r="BI21" s="113">
        <f t="shared" si="30"/>
        <v>0</v>
      </c>
      <c r="BJ21" s="118">
        <f t="shared" si="31"/>
        <v>4.2796134594653301</v>
      </c>
      <c r="BK21" s="117">
        <f t="shared" si="32"/>
        <v>0</v>
      </c>
      <c r="BL21" s="113">
        <f t="shared" si="56"/>
        <v>0</v>
      </c>
      <c r="BM21" s="113">
        <f t="shared" si="56"/>
        <v>0</v>
      </c>
      <c r="BN21" s="118">
        <f t="shared" si="33"/>
        <v>4.2796134594653301</v>
      </c>
      <c r="BO21" s="117">
        <f t="shared" si="34"/>
        <v>0</v>
      </c>
      <c r="BP21" s="113">
        <f t="shared" si="35"/>
        <v>0</v>
      </c>
      <c r="BQ21" s="113">
        <f t="shared" si="36"/>
        <v>0</v>
      </c>
      <c r="BR21" s="118">
        <f t="shared" si="37"/>
        <v>4.2796134594653301</v>
      </c>
      <c r="BS21" s="117">
        <f t="shared" si="38"/>
        <v>0</v>
      </c>
      <c r="BT21" s="113">
        <f t="shared" si="39"/>
        <v>0</v>
      </c>
      <c r="BU21" s="113">
        <f t="shared" si="40"/>
        <v>0</v>
      </c>
      <c r="BV21" s="118">
        <f t="shared" si="57"/>
        <v>4.2796134594653301</v>
      </c>
      <c r="BW21" s="117">
        <f t="shared" si="41"/>
        <v>0</v>
      </c>
      <c r="BX21" s="113">
        <f t="shared" si="42"/>
        <v>0</v>
      </c>
      <c r="BY21" s="113">
        <f t="shared" si="43"/>
        <v>0</v>
      </c>
      <c r="BZ21" s="118">
        <f t="shared" si="44"/>
        <v>4.2796134594653301</v>
      </c>
      <c r="CA21" s="161"/>
      <c r="CB21"/>
      <c r="CC21" s="114">
        <f t="shared" si="58"/>
        <v>0.25834848429756074</v>
      </c>
      <c r="CD21" s="114">
        <f t="shared" si="59"/>
        <v>0</v>
      </c>
      <c r="CE21" s="114">
        <f t="shared" si="59"/>
        <v>0</v>
      </c>
      <c r="CF21" s="114">
        <f t="shared" si="59"/>
        <v>0</v>
      </c>
      <c r="CG21" s="114"/>
      <c r="CH21" s="113">
        <v>2</v>
      </c>
      <c r="CI21" s="113">
        <v>1</v>
      </c>
      <c r="CJ21" s="113">
        <f t="shared" si="45"/>
        <v>2</v>
      </c>
      <c r="CK21" s="113">
        <f t="shared" si="45"/>
        <v>3</v>
      </c>
      <c r="CL21" s="113">
        <f t="shared" si="45"/>
        <v>4</v>
      </c>
      <c r="CM21" s="113"/>
      <c r="CN21" s="162"/>
      <c r="CO21" s="162"/>
      <c r="CP21">
        <f t="shared" si="60"/>
        <v>0</v>
      </c>
      <c r="CQ21" s="161"/>
      <c r="CR21">
        <f t="shared" si="46"/>
        <v>5</v>
      </c>
      <c r="CS21"/>
      <c r="CT21"/>
      <c r="CU21"/>
      <c r="CV21" s="161">
        <f t="shared" si="61"/>
        <v>0</v>
      </c>
      <c r="CW21" s="161">
        <f t="shared" si="62"/>
        <v>0</v>
      </c>
      <c r="CX21" s="161">
        <f t="shared" si="63"/>
        <v>0</v>
      </c>
      <c r="CY21" s="161">
        <f t="shared" si="64"/>
        <v>0</v>
      </c>
      <c r="CZ21" s="163">
        <f t="shared" si="65"/>
        <v>0</v>
      </c>
      <c r="DA21" s="161"/>
      <c r="DB21" s="161">
        <f t="shared" si="66"/>
        <v>0</v>
      </c>
      <c r="DC21" s="161">
        <f t="shared" si="67"/>
        <v>0</v>
      </c>
      <c r="DD21" s="161">
        <f t="shared" si="68"/>
        <v>0</v>
      </c>
      <c r="DE21" s="161"/>
      <c r="DF21" s="161">
        <f t="shared" si="69"/>
        <v>0</v>
      </c>
      <c r="DG21" s="161">
        <f t="shared" si="74"/>
        <v>0</v>
      </c>
      <c r="DH21" s="161">
        <f t="shared" si="70"/>
        <v>0</v>
      </c>
    </row>
    <row r="22" spans="1:112" s="42" customFormat="1" ht="13.8" thickBot="1" x14ac:dyDescent="0.3">
      <c r="A22" s="315">
        <v>0</v>
      </c>
      <c r="B22" s="411"/>
      <c r="C22" s="411"/>
      <c r="D22" s="307">
        <v>0</v>
      </c>
      <c r="E22" s="309" t="s">
        <v>213</v>
      </c>
      <c r="F22" s="308" t="s">
        <v>546</v>
      </c>
      <c r="G22" s="310" t="s">
        <v>422</v>
      </c>
      <c r="H22" s="311">
        <v>3500</v>
      </c>
      <c r="I22" s="311">
        <v>30000</v>
      </c>
      <c r="J22" s="312">
        <v>800000</v>
      </c>
      <c r="K22" s="313">
        <f t="shared" si="71"/>
        <v>0</v>
      </c>
      <c r="L22" s="414"/>
      <c r="M22" s="314">
        <f t="shared" si="0"/>
        <v>0</v>
      </c>
      <c r="N22" s="139">
        <f t="shared" si="76"/>
        <v>0</v>
      </c>
      <c r="O22" s="133">
        <f t="shared" si="2"/>
        <v>0</v>
      </c>
      <c r="P22" s="80">
        <f t="shared" si="3"/>
        <v>0</v>
      </c>
      <c r="Q22" s="319">
        <f t="shared" si="75"/>
        <v>0</v>
      </c>
      <c r="R22" s="320">
        <f t="shared" si="4"/>
        <v>0</v>
      </c>
      <c r="S22" s="321">
        <f t="shared" si="48"/>
        <v>4.2796134594653301</v>
      </c>
      <c r="T22" s="136"/>
      <c r="U22" s="102">
        <f t="shared" si="5"/>
        <v>0</v>
      </c>
      <c r="V22" s="77">
        <f t="shared" si="6"/>
        <v>0</v>
      </c>
      <c r="W22" s="77">
        <f t="shared" si="72"/>
        <v>0</v>
      </c>
      <c r="X22" s="75">
        <f>'Project description'!$I$6</f>
        <v>1.79</v>
      </c>
      <c r="Y22" s="75">
        <f>VLOOKUP(E22,'Project description'!$H$21:$I$24,2,0)</f>
        <v>40000</v>
      </c>
      <c r="Z22" s="74">
        <f t="shared" si="7"/>
        <v>0</v>
      </c>
      <c r="AA22" s="144">
        <f t="shared" si="8"/>
        <v>0</v>
      </c>
      <c r="AB22" s="76">
        <f t="shared" si="9"/>
        <v>0</v>
      </c>
      <c r="AC22" s="76">
        <f t="shared" si="10"/>
        <v>0</v>
      </c>
      <c r="AD22" s="76">
        <f t="shared" si="11"/>
        <v>0</v>
      </c>
      <c r="AE22" s="66">
        <f t="shared" si="12"/>
        <v>0</v>
      </c>
      <c r="AF22" s="67" t="str">
        <f t="shared" si="13"/>
        <v>AccelReached</v>
      </c>
      <c r="AG22" s="66">
        <f t="shared" si="14"/>
        <v>0</v>
      </c>
      <c r="AH22" s="68">
        <f t="shared" si="15"/>
        <v>0</v>
      </c>
      <c r="AI22" s="61">
        <f t="shared" si="16"/>
        <v>0</v>
      </c>
      <c r="AJ22" s="62">
        <f t="shared" si="17"/>
        <v>0</v>
      </c>
      <c r="AK22" s="61">
        <f t="shared" si="49"/>
        <v>0</v>
      </c>
      <c r="AL22" s="61">
        <f t="shared" si="18"/>
        <v>0</v>
      </c>
      <c r="AM22" s="69" t="str">
        <f t="shared" si="19"/>
        <v>AccelLimited</v>
      </c>
      <c r="AN22" s="61">
        <f t="shared" si="20"/>
        <v>0</v>
      </c>
      <c r="AO22" s="71">
        <f t="shared" si="21"/>
        <v>0</v>
      </c>
      <c r="AP22" s="64">
        <f t="shared" si="50"/>
        <v>0</v>
      </c>
      <c r="AQ22" s="72">
        <f t="shared" si="22"/>
        <v>0</v>
      </c>
      <c r="AR22" s="79">
        <f t="shared" si="23"/>
        <v>0</v>
      </c>
      <c r="AS22" s="76">
        <f t="shared" si="24"/>
        <v>0</v>
      </c>
      <c r="AT22" s="138"/>
      <c r="AU22" s="115">
        <v>0</v>
      </c>
      <c r="AV22" s="113"/>
      <c r="AW22" s="113"/>
      <c r="AX22" s="118">
        <f t="shared" si="73"/>
        <v>4.2796134594653301</v>
      </c>
      <c r="AY22" s="117">
        <f t="shared" si="51"/>
        <v>0</v>
      </c>
      <c r="AZ22" s="113">
        <f t="shared" si="52"/>
        <v>0</v>
      </c>
      <c r="BA22" s="113">
        <f t="shared" si="25"/>
        <v>0</v>
      </c>
      <c r="BB22" s="118">
        <f t="shared" si="26"/>
        <v>4.2796134594653301</v>
      </c>
      <c r="BC22" s="114">
        <f t="shared" si="27"/>
        <v>0</v>
      </c>
      <c r="BD22" s="113">
        <f t="shared" si="53"/>
        <v>0</v>
      </c>
      <c r="BE22" s="113">
        <f t="shared" si="54"/>
        <v>0</v>
      </c>
      <c r="BF22" s="118">
        <f t="shared" si="55"/>
        <v>4.2796134594653301</v>
      </c>
      <c r="BG22" s="117">
        <f t="shared" si="28"/>
        <v>0</v>
      </c>
      <c r="BH22" s="113">
        <f t="shared" si="29"/>
        <v>0</v>
      </c>
      <c r="BI22" s="113">
        <f t="shared" si="30"/>
        <v>0</v>
      </c>
      <c r="BJ22" s="118">
        <f t="shared" si="31"/>
        <v>4.2796134594653301</v>
      </c>
      <c r="BK22" s="117">
        <f t="shared" si="32"/>
        <v>0</v>
      </c>
      <c r="BL22" s="113">
        <f t="shared" si="56"/>
        <v>0</v>
      </c>
      <c r="BM22" s="113">
        <f t="shared" si="56"/>
        <v>0</v>
      </c>
      <c r="BN22" s="118">
        <f t="shared" si="33"/>
        <v>4.2796134594653301</v>
      </c>
      <c r="BO22" s="117">
        <f t="shared" si="34"/>
        <v>0</v>
      </c>
      <c r="BP22" s="113">
        <f t="shared" si="35"/>
        <v>0</v>
      </c>
      <c r="BQ22" s="113">
        <f t="shared" si="36"/>
        <v>0</v>
      </c>
      <c r="BR22" s="118">
        <f t="shared" si="37"/>
        <v>4.2796134594653301</v>
      </c>
      <c r="BS22" s="117">
        <f t="shared" si="38"/>
        <v>0</v>
      </c>
      <c r="BT22" s="113">
        <f t="shared" si="39"/>
        <v>0</v>
      </c>
      <c r="BU22" s="113">
        <f t="shared" si="40"/>
        <v>0</v>
      </c>
      <c r="BV22" s="118">
        <f t="shared" si="57"/>
        <v>4.2796134594653301</v>
      </c>
      <c r="BW22" s="117">
        <f t="shared" si="41"/>
        <v>0</v>
      </c>
      <c r="BX22" s="113">
        <f t="shared" si="42"/>
        <v>0</v>
      </c>
      <c r="BY22" s="113">
        <f t="shared" si="43"/>
        <v>0</v>
      </c>
      <c r="BZ22" s="118">
        <f t="shared" si="44"/>
        <v>4.2796134594653301</v>
      </c>
      <c r="CA22" s="161"/>
      <c r="CB22"/>
      <c r="CC22" s="114">
        <f t="shared" si="58"/>
        <v>0.34884270487718827</v>
      </c>
      <c r="CD22" s="114">
        <f t="shared" si="59"/>
        <v>41.666666666666671</v>
      </c>
      <c r="CE22" s="114">
        <f t="shared" si="59"/>
        <v>1381.3036810456888</v>
      </c>
      <c r="CF22" s="114">
        <f t="shared" si="59"/>
        <v>30527.997748325917</v>
      </c>
      <c r="CG22" s="114"/>
      <c r="CH22" s="113">
        <v>2</v>
      </c>
      <c r="CI22" s="113">
        <v>5</v>
      </c>
      <c r="CJ22" s="113">
        <f t="shared" si="45"/>
        <v>6</v>
      </c>
      <c r="CK22" s="113">
        <f t="shared" si="45"/>
        <v>7</v>
      </c>
      <c r="CL22" s="113">
        <f t="shared" si="45"/>
        <v>8</v>
      </c>
      <c r="CM22" s="113"/>
      <c r="CN22" s="161"/>
      <c r="CO22" s="162"/>
      <c r="CP22">
        <f t="shared" si="60"/>
        <v>0</v>
      </c>
      <c r="CQ22" s="161"/>
      <c r="CR22">
        <f t="shared" si="46"/>
        <v>5</v>
      </c>
      <c r="CS22"/>
      <c r="CT22"/>
      <c r="CU22"/>
      <c r="CV22" s="161">
        <f t="shared" si="61"/>
        <v>0</v>
      </c>
      <c r="CW22" s="161">
        <f t="shared" si="62"/>
        <v>0</v>
      </c>
      <c r="CX22" s="161">
        <f t="shared" si="63"/>
        <v>0</v>
      </c>
      <c r="CY22" s="161">
        <f t="shared" si="64"/>
        <v>0</v>
      </c>
      <c r="CZ22" s="163">
        <f t="shared" si="65"/>
        <v>0</v>
      </c>
      <c r="DA22" s="161"/>
      <c r="DB22" s="161">
        <f t="shared" si="66"/>
        <v>0</v>
      </c>
      <c r="DC22" s="161">
        <f t="shared" si="67"/>
        <v>0</v>
      </c>
      <c r="DD22" s="161">
        <f t="shared" si="68"/>
        <v>0</v>
      </c>
      <c r="DE22" s="161"/>
      <c r="DF22" s="161">
        <f t="shared" si="69"/>
        <v>0</v>
      </c>
      <c r="DG22" s="161">
        <f t="shared" si="74"/>
        <v>0</v>
      </c>
      <c r="DH22" s="161">
        <f t="shared" si="70"/>
        <v>0</v>
      </c>
    </row>
    <row r="23" spans="1:112" s="42" customFormat="1" ht="13.8" thickBot="1" x14ac:dyDescent="0.3">
      <c r="A23" s="140">
        <v>0</v>
      </c>
      <c r="B23" s="410"/>
      <c r="C23" s="410"/>
      <c r="D23" s="41">
        <v>0</v>
      </c>
      <c r="E23" s="98" t="s">
        <v>213</v>
      </c>
      <c r="F23" s="171" t="s">
        <v>546</v>
      </c>
      <c r="G23" s="137" t="s">
        <v>422</v>
      </c>
      <c r="H23" s="132">
        <v>3500</v>
      </c>
      <c r="I23" s="132">
        <v>30000</v>
      </c>
      <c r="J23" s="148">
        <v>800000</v>
      </c>
      <c r="K23" s="151">
        <f t="shared" si="71"/>
        <v>0</v>
      </c>
      <c r="L23" s="413"/>
      <c r="M23" s="139">
        <f t="shared" si="0"/>
        <v>0</v>
      </c>
      <c r="N23" s="139">
        <f t="shared" si="76"/>
        <v>0</v>
      </c>
      <c r="O23" s="133">
        <f t="shared" si="2"/>
        <v>0</v>
      </c>
      <c r="P23" s="80">
        <f t="shared" si="3"/>
        <v>0</v>
      </c>
      <c r="Q23" s="322">
        <f t="shared" si="75"/>
        <v>0</v>
      </c>
      <c r="R23" s="323">
        <f t="shared" si="4"/>
        <v>0</v>
      </c>
      <c r="S23" s="324">
        <f t="shared" si="48"/>
        <v>4.2796134594653301</v>
      </c>
      <c r="T23" s="136"/>
      <c r="U23" s="102">
        <f t="shared" si="5"/>
        <v>0</v>
      </c>
      <c r="V23" s="77">
        <f t="shared" si="6"/>
        <v>0</v>
      </c>
      <c r="W23" s="77">
        <f t="shared" si="72"/>
        <v>0</v>
      </c>
      <c r="X23" s="75">
        <f>'Project description'!$I$6</f>
        <v>1.79</v>
      </c>
      <c r="Y23" s="75">
        <f>VLOOKUP(E23,'Project description'!$H$21:$I$24,2,0)</f>
        <v>40000</v>
      </c>
      <c r="Z23" s="74">
        <f t="shared" si="7"/>
        <v>0</v>
      </c>
      <c r="AA23" s="144">
        <f t="shared" si="8"/>
        <v>0</v>
      </c>
      <c r="AB23" s="76">
        <f t="shared" si="9"/>
        <v>0</v>
      </c>
      <c r="AC23" s="76">
        <f t="shared" si="10"/>
        <v>0</v>
      </c>
      <c r="AD23" s="76">
        <f t="shared" si="11"/>
        <v>0</v>
      </c>
      <c r="AE23" s="66">
        <f t="shared" si="12"/>
        <v>0</v>
      </c>
      <c r="AF23" s="67" t="str">
        <f t="shared" si="13"/>
        <v>AccelReached</v>
      </c>
      <c r="AG23" s="66">
        <f t="shared" si="14"/>
        <v>0</v>
      </c>
      <c r="AH23" s="68">
        <f t="shared" si="15"/>
        <v>0</v>
      </c>
      <c r="AI23" s="61">
        <f t="shared" si="16"/>
        <v>0</v>
      </c>
      <c r="AJ23" s="62">
        <f t="shared" si="17"/>
        <v>0</v>
      </c>
      <c r="AK23" s="61">
        <f t="shared" si="49"/>
        <v>0</v>
      </c>
      <c r="AL23" s="61">
        <f t="shared" si="18"/>
        <v>0</v>
      </c>
      <c r="AM23" s="69" t="str">
        <f t="shared" si="19"/>
        <v>AccelLimited</v>
      </c>
      <c r="AN23" s="61">
        <f t="shared" si="20"/>
        <v>0</v>
      </c>
      <c r="AO23" s="71">
        <f t="shared" si="21"/>
        <v>0</v>
      </c>
      <c r="AP23" s="64">
        <f t="shared" si="50"/>
        <v>0</v>
      </c>
      <c r="AQ23" s="72">
        <f t="shared" si="22"/>
        <v>0</v>
      </c>
      <c r="AR23" s="79">
        <f t="shared" si="23"/>
        <v>0</v>
      </c>
      <c r="AS23" s="77">
        <f t="shared" si="24"/>
        <v>0</v>
      </c>
      <c r="AT23" s="138"/>
      <c r="AU23" s="115">
        <v>0</v>
      </c>
      <c r="AV23" s="113"/>
      <c r="AW23" s="113"/>
      <c r="AX23" s="118">
        <f t="shared" si="73"/>
        <v>4.2796134594653301</v>
      </c>
      <c r="AY23" s="117">
        <f t="shared" si="51"/>
        <v>0</v>
      </c>
      <c r="AZ23" s="113">
        <f t="shared" si="52"/>
        <v>0</v>
      </c>
      <c r="BA23" s="113">
        <f t="shared" si="25"/>
        <v>0</v>
      </c>
      <c r="BB23" s="118">
        <f t="shared" si="26"/>
        <v>4.2796134594653301</v>
      </c>
      <c r="BC23" s="114">
        <f t="shared" si="27"/>
        <v>0</v>
      </c>
      <c r="BD23" s="113">
        <f t="shared" si="53"/>
        <v>0</v>
      </c>
      <c r="BE23" s="113">
        <f t="shared" si="54"/>
        <v>0</v>
      </c>
      <c r="BF23" s="118">
        <f t="shared" si="55"/>
        <v>4.2796134594653301</v>
      </c>
      <c r="BG23" s="117">
        <f t="shared" si="28"/>
        <v>0</v>
      </c>
      <c r="BH23" s="113">
        <f t="shared" si="29"/>
        <v>0</v>
      </c>
      <c r="BI23" s="113">
        <f t="shared" si="30"/>
        <v>0</v>
      </c>
      <c r="BJ23" s="118">
        <f t="shared" si="31"/>
        <v>4.2796134594653301</v>
      </c>
      <c r="BK23" s="117">
        <f t="shared" si="32"/>
        <v>0</v>
      </c>
      <c r="BL23" s="113">
        <f t="shared" si="56"/>
        <v>0</v>
      </c>
      <c r="BM23" s="113">
        <f t="shared" si="56"/>
        <v>0</v>
      </c>
      <c r="BN23" s="118">
        <f t="shared" si="33"/>
        <v>4.2796134594653301</v>
      </c>
      <c r="BO23" s="117">
        <f t="shared" si="34"/>
        <v>0</v>
      </c>
      <c r="BP23" s="113">
        <f t="shared" si="35"/>
        <v>0</v>
      </c>
      <c r="BQ23" s="113">
        <f t="shared" si="36"/>
        <v>0</v>
      </c>
      <c r="BR23" s="118">
        <f t="shared" si="37"/>
        <v>4.2796134594653301</v>
      </c>
      <c r="BS23" s="117">
        <f t="shared" si="38"/>
        <v>0</v>
      </c>
      <c r="BT23" s="113">
        <f t="shared" si="39"/>
        <v>0</v>
      </c>
      <c r="BU23" s="113">
        <f t="shared" si="40"/>
        <v>0</v>
      </c>
      <c r="BV23" s="118">
        <f t="shared" si="57"/>
        <v>4.2796134594653301</v>
      </c>
      <c r="BW23" s="117">
        <f t="shared" si="41"/>
        <v>0</v>
      </c>
      <c r="BX23" s="113">
        <f t="shared" si="42"/>
        <v>0</v>
      </c>
      <c r="BY23" s="113">
        <f t="shared" si="43"/>
        <v>0</v>
      </c>
      <c r="BZ23" s="118">
        <f t="shared" si="44"/>
        <v>4.2796134594653301</v>
      </c>
      <c r="CA23" s="161"/>
      <c r="CB23"/>
      <c r="CC23" s="114">
        <f t="shared" si="58"/>
        <v>0.34884270487718827</v>
      </c>
      <c r="CD23" s="114">
        <f t="shared" si="59"/>
        <v>41.666666666666671</v>
      </c>
      <c r="CE23" s="114">
        <f t="shared" si="59"/>
        <v>1381.3036810456888</v>
      </c>
      <c r="CF23" s="114">
        <f t="shared" si="59"/>
        <v>30527.997748325917</v>
      </c>
      <c r="CG23" s="114"/>
      <c r="CH23" s="113">
        <v>2</v>
      </c>
      <c r="CI23" s="113">
        <v>9</v>
      </c>
      <c r="CJ23" s="113">
        <f t="shared" si="45"/>
        <v>10</v>
      </c>
      <c r="CK23" s="113">
        <f t="shared" si="45"/>
        <v>11</v>
      </c>
      <c r="CL23" s="113">
        <f t="shared" si="45"/>
        <v>12</v>
      </c>
      <c r="CM23" s="113"/>
      <c r="CN23" s="162"/>
      <c r="CO23" s="162"/>
      <c r="CP23">
        <f t="shared" si="60"/>
        <v>0</v>
      </c>
      <c r="CQ23" s="161"/>
      <c r="CR23">
        <f t="shared" si="46"/>
        <v>5</v>
      </c>
      <c r="CS23"/>
      <c r="CT23"/>
      <c r="CU23"/>
      <c r="CV23" s="161">
        <f t="shared" si="61"/>
        <v>0</v>
      </c>
      <c r="CW23" s="161">
        <f t="shared" si="62"/>
        <v>0</v>
      </c>
      <c r="CX23" s="161">
        <f t="shared" si="63"/>
        <v>0</v>
      </c>
      <c r="CY23" s="161">
        <f t="shared" si="64"/>
        <v>0</v>
      </c>
      <c r="CZ23" s="163">
        <f t="shared" si="65"/>
        <v>0</v>
      </c>
      <c r="DA23" s="161"/>
      <c r="DB23" s="161">
        <f t="shared" si="66"/>
        <v>0</v>
      </c>
      <c r="DC23" s="161">
        <f t="shared" si="67"/>
        <v>0</v>
      </c>
      <c r="DD23" s="161">
        <f t="shared" si="68"/>
        <v>0</v>
      </c>
      <c r="DE23" s="161"/>
      <c r="DF23" s="161">
        <f t="shared" si="69"/>
        <v>0</v>
      </c>
      <c r="DG23" s="161">
        <f t="shared" si="74"/>
        <v>0</v>
      </c>
      <c r="DH23" s="161">
        <f t="shared" si="70"/>
        <v>0</v>
      </c>
    </row>
    <row r="24" spans="1:112" s="42" customFormat="1" ht="13.8" thickBot="1" x14ac:dyDescent="0.3">
      <c r="A24" s="315">
        <v>0</v>
      </c>
      <c r="B24" s="411"/>
      <c r="C24" s="411"/>
      <c r="D24" s="307">
        <v>0</v>
      </c>
      <c r="E24" s="309" t="s">
        <v>213</v>
      </c>
      <c r="F24" s="308" t="s">
        <v>546</v>
      </c>
      <c r="G24" s="310" t="s">
        <v>422</v>
      </c>
      <c r="H24" s="311">
        <v>3500</v>
      </c>
      <c r="I24" s="311">
        <v>30000</v>
      </c>
      <c r="J24" s="312">
        <v>800000</v>
      </c>
      <c r="K24" s="313">
        <f t="shared" si="71"/>
        <v>0</v>
      </c>
      <c r="L24" s="414"/>
      <c r="M24" s="314">
        <f t="shared" si="0"/>
        <v>0</v>
      </c>
      <c r="N24" s="139">
        <f t="shared" si="76"/>
        <v>0</v>
      </c>
      <c r="O24" s="133">
        <f t="shared" si="2"/>
        <v>0</v>
      </c>
      <c r="P24" s="80">
        <f t="shared" si="3"/>
        <v>0</v>
      </c>
      <c r="Q24" s="319">
        <f t="shared" si="75"/>
        <v>0</v>
      </c>
      <c r="R24" s="320">
        <f t="shared" si="4"/>
        <v>0</v>
      </c>
      <c r="S24" s="321">
        <f t="shared" si="48"/>
        <v>4.2796134594653301</v>
      </c>
      <c r="T24" s="136"/>
      <c r="U24" s="102">
        <f t="shared" si="5"/>
        <v>0</v>
      </c>
      <c r="V24" s="77">
        <f t="shared" si="6"/>
        <v>0</v>
      </c>
      <c r="W24" s="77">
        <f t="shared" si="72"/>
        <v>0</v>
      </c>
      <c r="X24" s="75">
        <f>'Project description'!$I$6</f>
        <v>1.79</v>
      </c>
      <c r="Y24" s="75">
        <f>VLOOKUP(E24,'Project description'!$H$21:$I$24,2,0)</f>
        <v>40000</v>
      </c>
      <c r="Z24" s="74">
        <f t="shared" si="7"/>
        <v>0</v>
      </c>
      <c r="AA24" s="144">
        <f t="shared" si="8"/>
        <v>0</v>
      </c>
      <c r="AB24" s="76">
        <f t="shared" si="9"/>
        <v>0</v>
      </c>
      <c r="AC24" s="76">
        <f t="shared" si="10"/>
        <v>0</v>
      </c>
      <c r="AD24" s="76">
        <f t="shared" si="11"/>
        <v>0</v>
      </c>
      <c r="AE24" s="66">
        <f t="shared" si="12"/>
        <v>0</v>
      </c>
      <c r="AF24" s="67" t="str">
        <f t="shared" si="13"/>
        <v>AccelReached</v>
      </c>
      <c r="AG24" s="66">
        <f t="shared" si="14"/>
        <v>0</v>
      </c>
      <c r="AH24" s="68">
        <f t="shared" si="15"/>
        <v>0</v>
      </c>
      <c r="AI24" s="61">
        <f t="shared" si="16"/>
        <v>0</v>
      </c>
      <c r="AJ24" s="62">
        <f t="shared" si="17"/>
        <v>0</v>
      </c>
      <c r="AK24" s="61">
        <f t="shared" si="49"/>
        <v>0</v>
      </c>
      <c r="AL24" s="61">
        <f t="shared" si="18"/>
        <v>0</v>
      </c>
      <c r="AM24" s="69" t="str">
        <f t="shared" si="19"/>
        <v>AccelLimited</v>
      </c>
      <c r="AN24" s="61">
        <f t="shared" si="20"/>
        <v>0</v>
      </c>
      <c r="AO24" s="71">
        <f t="shared" si="21"/>
        <v>0</v>
      </c>
      <c r="AP24" s="64">
        <f t="shared" si="50"/>
        <v>0</v>
      </c>
      <c r="AQ24" s="72">
        <f t="shared" si="22"/>
        <v>0</v>
      </c>
      <c r="AR24" s="79">
        <f t="shared" si="23"/>
        <v>0</v>
      </c>
      <c r="AS24" s="76">
        <f t="shared" si="24"/>
        <v>0</v>
      </c>
      <c r="AT24" s="138"/>
      <c r="AU24" s="115">
        <v>0</v>
      </c>
      <c r="AV24" s="113"/>
      <c r="AW24" s="113"/>
      <c r="AX24" s="118">
        <f t="shared" si="73"/>
        <v>4.2796134594653301</v>
      </c>
      <c r="AY24" s="117">
        <f t="shared" si="51"/>
        <v>0</v>
      </c>
      <c r="AZ24" s="113">
        <f t="shared" si="52"/>
        <v>0</v>
      </c>
      <c r="BA24" s="113">
        <f t="shared" si="25"/>
        <v>0</v>
      </c>
      <c r="BB24" s="118">
        <f t="shared" si="26"/>
        <v>4.2796134594653301</v>
      </c>
      <c r="BC24" s="114">
        <f t="shared" si="27"/>
        <v>0</v>
      </c>
      <c r="BD24" s="113">
        <f t="shared" si="53"/>
        <v>0</v>
      </c>
      <c r="BE24" s="113">
        <f t="shared" si="54"/>
        <v>0</v>
      </c>
      <c r="BF24" s="118">
        <f t="shared" si="55"/>
        <v>4.2796134594653301</v>
      </c>
      <c r="BG24" s="117">
        <f t="shared" si="28"/>
        <v>0</v>
      </c>
      <c r="BH24" s="113">
        <f t="shared" si="29"/>
        <v>0</v>
      </c>
      <c r="BI24" s="113">
        <f t="shared" si="30"/>
        <v>0</v>
      </c>
      <c r="BJ24" s="118">
        <f t="shared" si="31"/>
        <v>4.2796134594653301</v>
      </c>
      <c r="BK24" s="117">
        <f t="shared" si="32"/>
        <v>0</v>
      </c>
      <c r="BL24" s="113">
        <f t="shared" si="56"/>
        <v>0</v>
      </c>
      <c r="BM24" s="113">
        <f t="shared" si="56"/>
        <v>0</v>
      </c>
      <c r="BN24" s="118">
        <f t="shared" si="33"/>
        <v>4.2796134594653301</v>
      </c>
      <c r="BO24" s="117">
        <f t="shared" si="34"/>
        <v>0</v>
      </c>
      <c r="BP24" s="113">
        <f t="shared" si="35"/>
        <v>0</v>
      </c>
      <c r="BQ24" s="113">
        <f t="shared" si="36"/>
        <v>0</v>
      </c>
      <c r="BR24" s="118">
        <f t="shared" si="37"/>
        <v>4.2796134594653301</v>
      </c>
      <c r="BS24" s="117">
        <f t="shared" si="38"/>
        <v>0</v>
      </c>
      <c r="BT24" s="113">
        <f t="shared" si="39"/>
        <v>0</v>
      </c>
      <c r="BU24" s="113">
        <f t="shared" si="40"/>
        <v>0</v>
      </c>
      <c r="BV24" s="118">
        <f t="shared" si="57"/>
        <v>4.2796134594653301</v>
      </c>
      <c r="BW24" s="117">
        <f t="shared" si="41"/>
        <v>0</v>
      </c>
      <c r="BX24" s="113">
        <f t="shared" si="42"/>
        <v>0</v>
      </c>
      <c r="BY24" s="113">
        <f t="shared" si="43"/>
        <v>0</v>
      </c>
      <c r="BZ24" s="118">
        <f t="shared" si="44"/>
        <v>4.2796134594653301</v>
      </c>
      <c r="CA24" s="161"/>
      <c r="CB24"/>
      <c r="CC24" s="114">
        <f t="shared" si="58"/>
        <v>0.4393369254568158</v>
      </c>
      <c r="CD24" s="114">
        <f t="shared" si="59"/>
        <v>250</v>
      </c>
      <c r="CE24" s="114">
        <f t="shared" si="59"/>
        <v>2762.6073620913776</v>
      </c>
      <c r="CF24" s="114">
        <f t="shared" si="59"/>
        <v>0</v>
      </c>
      <c r="CG24" s="114"/>
      <c r="CH24" s="113">
        <v>2</v>
      </c>
      <c r="CI24" s="113">
        <v>13</v>
      </c>
      <c r="CJ24" s="113">
        <f t="shared" si="45"/>
        <v>14</v>
      </c>
      <c r="CK24" s="113">
        <f t="shared" si="45"/>
        <v>15</v>
      </c>
      <c r="CL24" s="113">
        <f t="shared" si="45"/>
        <v>16</v>
      </c>
      <c r="CM24" s="113"/>
      <c r="CN24" s="161"/>
      <c r="CO24" s="162"/>
      <c r="CP24">
        <f t="shared" si="60"/>
        <v>0</v>
      </c>
      <c r="CQ24" s="161"/>
      <c r="CR24">
        <f t="shared" si="46"/>
        <v>5</v>
      </c>
      <c r="CS24"/>
      <c r="CT24"/>
      <c r="CU24"/>
      <c r="CV24" s="161">
        <f t="shared" si="61"/>
        <v>0</v>
      </c>
      <c r="CW24" s="161">
        <f t="shared" si="62"/>
        <v>0</v>
      </c>
      <c r="CX24" s="161">
        <f t="shared" si="63"/>
        <v>0</v>
      </c>
      <c r="CY24" s="161">
        <f t="shared" si="64"/>
        <v>0</v>
      </c>
      <c r="CZ24" s="163">
        <f t="shared" si="65"/>
        <v>0</v>
      </c>
      <c r="DA24" s="161"/>
      <c r="DB24" s="161">
        <f t="shared" si="66"/>
        <v>0</v>
      </c>
      <c r="DC24" s="161">
        <f t="shared" si="67"/>
        <v>0</v>
      </c>
      <c r="DD24" s="161">
        <f t="shared" si="68"/>
        <v>0</v>
      </c>
      <c r="DE24" s="161"/>
      <c r="DF24" s="161">
        <f t="shared" si="69"/>
        <v>0</v>
      </c>
      <c r="DG24" s="161">
        <f t="shared" si="74"/>
        <v>0</v>
      </c>
      <c r="DH24" s="161">
        <f t="shared" si="70"/>
        <v>0</v>
      </c>
    </row>
    <row r="25" spans="1:112" s="42" customFormat="1" ht="13.8" thickBot="1" x14ac:dyDescent="0.3">
      <c r="A25" s="140">
        <v>0</v>
      </c>
      <c r="B25" s="410"/>
      <c r="C25" s="410"/>
      <c r="D25" s="41">
        <v>0</v>
      </c>
      <c r="E25" s="98" t="s">
        <v>213</v>
      </c>
      <c r="F25" s="171" t="s">
        <v>546</v>
      </c>
      <c r="G25" s="137" t="s">
        <v>422</v>
      </c>
      <c r="H25" s="132">
        <v>3500</v>
      </c>
      <c r="I25" s="132">
        <v>30000</v>
      </c>
      <c r="J25" s="148">
        <v>800000</v>
      </c>
      <c r="K25" s="151">
        <f t="shared" si="71"/>
        <v>0</v>
      </c>
      <c r="L25" s="413"/>
      <c r="M25" s="139">
        <f t="shared" si="0"/>
        <v>0</v>
      </c>
      <c r="N25" s="139">
        <f t="shared" si="76"/>
        <v>0</v>
      </c>
      <c r="O25" s="133">
        <f t="shared" si="2"/>
        <v>0</v>
      </c>
      <c r="P25" s="80">
        <f t="shared" si="3"/>
        <v>0</v>
      </c>
      <c r="Q25" s="322">
        <f t="shared" si="75"/>
        <v>0</v>
      </c>
      <c r="R25" s="323">
        <f t="shared" si="4"/>
        <v>0</v>
      </c>
      <c r="S25" s="324">
        <f t="shared" si="48"/>
        <v>4.2796134594653301</v>
      </c>
      <c r="T25" s="136"/>
      <c r="U25" s="102">
        <f t="shared" si="5"/>
        <v>0</v>
      </c>
      <c r="V25" s="77">
        <f t="shared" si="6"/>
        <v>0</v>
      </c>
      <c r="W25" s="77">
        <f t="shared" si="72"/>
        <v>0</v>
      </c>
      <c r="X25" s="75">
        <f>'Project description'!$I$6</f>
        <v>1.79</v>
      </c>
      <c r="Y25" s="75">
        <f>VLOOKUP(E25,'Project description'!$H$21:$I$24,2,0)</f>
        <v>40000</v>
      </c>
      <c r="Z25" s="74">
        <f t="shared" si="7"/>
        <v>0</v>
      </c>
      <c r="AA25" s="144">
        <f t="shared" si="8"/>
        <v>0</v>
      </c>
      <c r="AB25" s="76">
        <f t="shared" si="9"/>
        <v>0</v>
      </c>
      <c r="AC25" s="76">
        <f t="shared" si="10"/>
        <v>0</v>
      </c>
      <c r="AD25" s="76">
        <f t="shared" si="11"/>
        <v>0</v>
      </c>
      <c r="AE25" s="66">
        <f t="shared" si="12"/>
        <v>0</v>
      </c>
      <c r="AF25" s="67" t="str">
        <f t="shared" si="13"/>
        <v>AccelReached</v>
      </c>
      <c r="AG25" s="66">
        <f t="shared" si="14"/>
        <v>0</v>
      </c>
      <c r="AH25" s="68">
        <f t="shared" si="15"/>
        <v>0</v>
      </c>
      <c r="AI25" s="61">
        <f t="shared" si="16"/>
        <v>0</v>
      </c>
      <c r="AJ25" s="62">
        <f t="shared" si="17"/>
        <v>0</v>
      </c>
      <c r="AK25" s="61">
        <f t="shared" si="49"/>
        <v>0</v>
      </c>
      <c r="AL25" s="61">
        <f t="shared" si="18"/>
        <v>0</v>
      </c>
      <c r="AM25" s="69" t="str">
        <f t="shared" si="19"/>
        <v>AccelLimited</v>
      </c>
      <c r="AN25" s="61">
        <f t="shared" si="20"/>
        <v>0</v>
      </c>
      <c r="AO25" s="71">
        <f t="shared" si="21"/>
        <v>0</v>
      </c>
      <c r="AP25" s="64">
        <f t="shared" si="50"/>
        <v>0</v>
      </c>
      <c r="AQ25" s="72">
        <f t="shared" si="22"/>
        <v>0</v>
      </c>
      <c r="AR25" s="79">
        <f t="shared" si="23"/>
        <v>0</v>
      </c>
      <c r="AS25" s="77">
        <f t="shared" si="24"/>
        <v>0</v>
      </c>
      <c r="AT25" s="138"/>
      <c r="AU25" s="115">
        <v>0</v>
      </c>
      <c r="AV25" s="113"/>
      <c r="AW25" s="113"/>
      <c r="AX25" s="118">
        <f t="shared" si="73"/>
        <v>4.2796134594653301</v>
      </c>
      <c r="AY25" s="117">
        <f t="shared" si="51"/>
        <v>0</v>
      </c>
      <c r="AZ25" s="113">
        <f t="shared" si="52"/>
        <v>0</v>
      </c>
      <c r="BA25" s="113">
        <f t="shared" si="25"/>
        <v>0</v>
      </c>
      <c r="BB25" s="118">
        <f t="shared" si="26"/>
        <v>4.2796134594653301</v>
      </c>
      <c r="BC25" s="114">
        <f t="shared" si="27"/>
        <v>0</v>
      </c>
      <c r="BD25" s="113">
        <f t="shared" si="53"/>
        <v>0</v>
      </c>
      <c r="BE25" s="113">
        <f t="shared" si="54"/>
        <v>0</v>
      </c>
      <c r="BF25" s="118">
        <f t="shared" si="55"/>
        <v>4.2796134594653301</v>
      </c>
      <c r="BG25" s="117">
        <f t="shared" si="28"/>
        <v>0</v>
      </c>
      <c r="BH25" s="113">
        <f t="shared" si="29"/>
        <v>0</v>
      </c>
      <c r="BI25" s="113">
        <f t="shared" si="30"/>
        <v>0</v>
      </c>
      <c r="BJ25" s="118">
        <f t="shared" si="31"/>
        <v>4.2796134594653301</v>
      </c>
      <c r="BK25" s="117">
        <f t="shared" si="32"/>
        <v>0</v>
      </c>
      <c r="BL25" s="113">
        <f t="shared" si="56"/>
        <v>0</v>
      </c>
      <c r="BM25" s="113">
        <f t="shared" si="56"/>
        <v>0</v>
      </c>
      <c r="BN25" s="118">
        <f t="shared" si="33"/>
        <v>4.2796134594653301</v>
      </c>
      <c r="BO25" s="117">
        <f t="shared" si="34"/>
        <v>0</v>
      </c>
      <c r="BP25" s="113">
        <f t="shared" si="35"/>
        <v>0</v>
      </c>
      <c r="BQ25" s="113">
        <f t="shared" si="36"/>
        <v>0</v>
      </c>
      <c r="BR25" s="118">
        <f t="shared" si="37"/>
        <v>4.2796134594653301</v>
      </c>
      <c r="BS25" s="117">
        <f t="shared" si="38"/>
        <v>0</v>
      </c>
      <c r="BT25" s="113">
        <f t="shared" si="39"/>
        <v>0</v>
      </c>
      <c r="BU25" s="113">
        <f t="shared" si="40"/>
        <v>0</v>
      </c>
      <c r="BV25" s="118">
        <f t="shared" si="57"/>
        <v>4.2796134594653301</v>
      </c>
      <c r="BW25" s="117">
        <f t="shared" si="41"/>
        <v>0</v>
      </c>
      <c r="BX25" s="113">
        <f t="shared" si="42"/>
        <v>0</v>
      </c>
      <c r="BY25" s="113">
        <f t="shared" si="43"/>
        <v>0</v>
      </c>
      <c r="BZ25" s="118">
        <f t="shared" si="44"/>
        <v>4.2796134594653301</v>
      </c>
      <c r="CA25" s="161"/>
      <c r="CB25"/>
      <c r="CC25" s="114">
        <f t="shared" si="58"/>
        <v>0.4393369254568158</v>
      </c>
      <c r="CD25" s="114">
        <f t="shared" si="59"/>
        <v>250</v>
      </c>
      <c r="CE25" s="114">
        <f t="shared" si="59"/>
        <v>2762.6073620913776</v>
      </c>
      <c r="CF25" s="114">
        <f t="shared" si="59"/>
        <v>0</v>
      </c>
      <c r="CG25" s="114"/>
      <c r="CH25" s="113">
        <v>2</v>
      </c>
      <c r="CI25" s="113">
        <v>17</v>
      </c>
      <c r="CJ25" s="113">
        <f t="shared" si="45"/>
        <v>18</v>
      </c>
      <c r="CK25" s="113">
        <f t="shared" si="45"/>
        <v>19</v>
      </c>
      <c r="CL25" s="113">
        <f t="shared" si="45"/>
        <v>20</v>
      </c>
      <c r="CM25" s="113"/>
      <c r="CN25" s="162"/>
      <c r="CO25" s="162"/>
      <c r="CP25">
        <f t="shared" si="60"/>
        <v>0</v>
      </c>
      <c r="CQ25" s="161"/>
      <c r="CR25">
        <f t="shared" si="46"/>
        <v>5</v>
      </c>
      <c r="CS25"/>
      <c r="CT25"/>
      <c r="CU25"/>
      <c r="CV25" s="161">
        <f t="shared" si="61"/>
        <v>0</v>
      </c>
      <c r="CW25" s="161">
        <f t="shared" si="62"/>
        <v>0</v>
      </c>
      <c r="CX25" s="161">
        <f t="shared" si="63"/>
        <v>0</v>
      </c>
      <c r="CY25" s="161">
        <f t="shared" si="64"/>
        <v>0</v>
      </c>
      <c r="CZ25" s="163">
        <f t="shared" si="65"/>
        <v>0</v>
      </c>
      <c r="DA25" s="161"/>
      <c r="DB25" s="161">
        <f t="shared" si="66"/>
        <v>0</v>
      </c>
      <c r="DC25" s="161">
        <f t="shared" si="67"/>
        <v>0</v>
      </c>
      <c r="DD25" s="161">
        <f t="shared" si="68"/>
        <v>0</v>
      </c>
      <c r="DE25" s="161"/>
      <c r="DF25" s="161">
        <f t="shared" si="69"/>
        <v>0</v>
      </c>
      <c r="DG25" s="161">
        <f t="shared" si="74"/>
        <v>0</v>
      </c>
      <c r="DH25" s="161">
        <f t="shared" si="70"/>
        <v>0</v>
      </c>
    </row>
    <row r="26" spans="1:112" s="42" customFormat="1" ht="13.8" thickBot="1" x14ac:dyDescent="0.3">
      <c r="A26" s="315">
        <v>0</v>
      </c>
      <c r="B26" s="411"/>
      <c r="C26" s="411"/>
      <c r="D26" s="307">
        <v>0</v>
      </c>
      <c r="E26" s="309" t="s">
        <v>213</v>
      </c>
      <c r="F26" s="308" t="s">
        <v>546</v>
      </c>
      <c r="G26" s="310" t="s">
        <v>422</v>
      </c>
      <c r="H26" s="311">
        <v>3500</v>
      </c>
      <c r="I26" s="311">
        <v>30000</v>
      </c>
      <c r="J26" s="312">
        <v>800000</v>
      </c>
      <c r="K26" s="313">
        <f t="shared" si="71"/>
        <v>0</v>
      </c>
      <c r="L26" s="414"/>
      <c r="M26" s="314">
        <f t="shared" si="0"/>
        <v>0</v>
      </c>
      <c r="N26" s="139">
        <f t="shared" si="76"/>
        <v>0</v>
      </c>
      <c r="O26" s="133">
        <f t="shared" si="2"/>
        <v>0</v>
      </c>
      <c r="P26" s="80">
        <f t="shared" si="3"/>
        <v>0</v>
      </c>
      <c r="Q26" s="319">
        <f t="shared" si="75"/>
        <v>0</v>
      </c>
      <c r="R26" s="320">
        <f t="shared" si="4"/>
        <v>0</v>
      </c>
      <c r="S26" s="321">
        <f t="shared" si="48"/>
        <v>4.2796134594653301</v>
      </c>
      <c r="T26" s="136"/>
      <c r="U26" s="102">
        <f t="shared" si="5"/>
        <v>0</v>
      </c>
      <c r="V26" s="77">
        <f t="shared" si="6"/>
        <v>0</v>
      </c>
      <c r="W26" s="77">
        <f t="shared" si="72"/>
        <v>0</v>
      </c>
      <c r="X26" s="75">
        <f>'Project description'!$I$6</f>
        <v>1.79</v>
      </c>
      <c r="Y26" s="75">
        <f>VLOOKUP(E26,'Project description'!$H$21:$I$24,2,0)</f>
        <v>40000</v>
      </c>
      <c r="Z26" s="74">
        <f t="shared" si="7"/>
        <v>0</v>
      </c>
      <c r="AA26" s="144">
        <f t="shared" si="8"/>
        <v>0</v>
      </c>
      <c r="AB26" s="76">
        <f t="shared" si="9"/>
        <v>0</v>
      </c>
      <c r="AC26" s="76">
        <f t="shared" si="10"/>
        <v>0</v>
      </c>
      <c r="AD26" s="76">
        <f t="shared" si="11"/>
        <v>0</v>
      </c>
      <c r="AE26" s="66">
        <f t="shared" si="12"/>
        <v>0</v>
      </c>
      <c r="AF26" s="67" t="str">
        <f t="shared" si="13"/>
        <v>AccelReached</v>
      </c>
      <c r="AG26" s="66">
        <f t="shared" si="14"/>
        <v>0</v>
      </c>
      <c r="AH26" s="68">
        <f t="shared" si="15"/>
        <v>0</v>
      </c>
      <c r="AI26" s="61">
        <f t="shared" si="16"/>
        <v>0</v>
      </c>
      <c r="AJ26" s="62">
        <f t="shared" si="17"/>
        <v>0</v>
      </c>
      <c r="AK26" s="61">
        <f t="shared" si="49"/>
        <v>0</v>
      </c>
      <c r="AL26" s="61">
        <f t="shared" si="18"/>
        <v>0</v>
      </c>
      <c r="AM26" s="69" t="str">
        <f t="shared" si="19"/>
        <v>AccelLimited</v>
      </c>
      <c r="AN26" s="61">
        <f t="shared" si="20"/>
        <v>0</v>
      </c>
      <c r="AO26" s="71">
        <f t="shared" si="21"/>
        <v>0</v>
      </c>
      <c r="AP26" s="64">
        <f t="shared" si="50"/>
        <v>0</v>
      </c>
      <c r="AQ26" s="72">
        <f t="shared" si="22"/>
        <v>0</v>
      </c>
      <c r="AR26" s="79">
        <f t="shared" si="23"/>
        <v>0</v>
      </c>
      <c r="AS26" s="76">
        <f t="shared" si="24"/>
        <v>0</v>
      </c>
      <c r="AT26" s="138"/>
      <c r="AU26" s="115">
        <v>0</v>
      </c>
      <c r="AV26" s="113"/>
      <c r="AW26" s="113"/>
      <c r="AX26" s="118">
        <f t="shared" si="73"/>
        <v>4.2796134594653301</v>
      </c>
      <c r="AY26" s="117">
        <f t="shared" si="51"/>
        <v>0</v>
      </c>
      <c r="AZ26" s="113">
        <f>0.5*AD26*AO26*AO26</f>
        <v>0</v>
      </c>
      <c r="BA26" s="113">
        <f>AD26*AO26</f>
        <v>0</v>
      </c>
      <c r="BB26" s="118">
        <f t="shared" si="26"/>
        <v>4.2796134594653301</v>
      </c>
      <c r="BC26" s="114">
        <f t="shared" si="27"/>
        <v>0</v>
      </c>
      <c r="BD26" s="113">
        <f t="shared" si="53"/>
        <v>0</v>
      </c>
      <c r="BE26" s="113">
        <f t="shared" si="54"/>
        <v>0</v>
      </c>
      <c r="BF26" s="118">
        <f t="shared" si="55"/>
        <v>4.2796134594653301</v>
      </c>
      <c r="BG26" s="117">
        <f t="shared" si="28"/>
        <v>0</v>
      </c>
      <c r="BH26" s="113">
        <f t="shared" si="29"/>
        <v>0</v>
      </c>
      <c r="BI26" s="113">
        <f t="shared" si="30"/>
        <v>0</v>
      </c>
      <c r="BJ26" s="118">
        <f t="shared" si="31"/>
        <v>4.2796134594653301</v>
      </c>
      <c r="BK26" s="117">
        <f t="shared" si="32"/>
        <v>0</v>
      </c>
      <c r="BL26" s="113">
        <f t="shared" si="56"/>
        <v>0</v>
      </c>
      <c r="BM26" s="113">
        <f t="shared" si="56"/>
        <v>0</v>
      </c>
      <c r="BN26" s="118">
        <f t="shared" si="33"/>
        <v>4.2796134594653301</v>
      </c>
      <c r="BO26" s="117">
        <f t="shared" si="34"/>
        <v>0</v>
      </c>
      <c r="BP26" s="113">
        <f t="shared" si="35"/>
        <v>0</v>
      </c>
      <c r="BQ26" s="113">
        <f t="shared" si="36"/>
        <v>0</v>
      </c>
      <c r="BR26" s="118">
        <f t="shared" si="37"/>
        <v>4.2796134594653301</v>
      </c>
      <c r="BS26" s="117">
        <f t="shared" si="38"/>
        <v>0</v>
      </c>
      <c r="BT26" s="113">
        <f t="shared" si="39"/>
        <v>0</v>
      </c>
      <c r="BU26" s="113">
        <f t="shared" si="40"/>
        <v>0</v>
      </c>
      <c r="BV26" s="118">
        <f t="shared" si="57"/>
        <v>4.2796134594653301</v>
      </c>
      <c r="BW26" s="117">
        <f t="shared" si="41"/>
        <v>0</v>
      </c>
      <c r="BX26" s="113">
        <f t="shared" si="42"/>
        <v>0</v>
      </c>
      <c r="BY26" s="113">
        <f t="shared" si="43"/>
        <v>0</v>
      </c>
      <c r="BZ26" s="118">
        <f t="shared" si="44"/>
        <v>4.2796134594653301</v>
      </c>
      <c r="CA26" s="161"/>
      <c r="CB26"/>
      <c r="CC26" s="114">
        <f t="shared" si="58"/>
        <v>0.52983114603644332</v>
      </c>
      <c r="CD26" s="114">
        <f t="shared" si="59"/>
        <v>458.33333333333331</v>
      </c>
      <c r="CE26" s="114">
        <f t="shared" si="59"/>
        <v>1381.3036810456888</v>
      </c>
      <c r="CF26" s="114">
        <f t="shared" si="59"/>
        <v>-30527.997748325917</v>
      </c>
      <c r="CG26" s="114"/>
      <c r="CH26" s="113">
        <v>2</v>
      </c>
      <c r="CI26" s="113">
        <v>21</v>
      </c>
      <c r="CJ26" s="113">
        <f t="shared" si="45"/>
        <v>22</v>
      </c>
      <c r="CK26" s="113">
        <f t="shared" si="45"/>
        <v>23</v>
      </c>
      <c r="CL26" s="113">
        <f t="shared" si="45"/>
        <v>24</v>
      </c>
      <c r="CM26" s="113"/>
      <c r="CN26" s="161"/>
      <c r="CO26" s="162"/>
      <c r="CP26">
        <f t="shared" si="60"/>
        <v>0</v>
      </c>
      <c r="CQ26" s="161"/>
      <c r="CR26">
        <f t="shared" si="46"/>
        <v>5</v>
      </c>
      <c r="CS26"/>
      <c r="CT26"/>
      <c r="CU26"/>
      <c r="CV26" s="161">
        <f t="shared" si="61"/>
        <v>0</v>
      </c>
      <c r="CW26" s="161">
        <f t="shared" si="62"/>
        <v>0</v>
      </c>
      <c r="CX26" s="161">
        <f t="shared" si="63"/>
        <v>0</v>
      </c>
      <c r="CY26" s="161">
        <f t="shared" si="64"/>
        <v>0</v>
      </c>
      <c r="CZ26" s="163">
        <f t="shared" si="65"/>
        <v>0</v>
      </c>
      <c r="DA26" s="161"/>
      <c r="DB26" s="161">
        <f t="shared" si="66"/>
        <v>0</v>
      </c>
      <c r="DC26" s="161">
        <f t="shared" si="67"/>
        <v>0</v>
      </c>
      <c r="DD26" s="161">
        <f t="shared" si="68"/>
        <v>0</v>
      </c>
      <c r="DE26" s="161"/>
      <c r="DF26" s="161">
        <f t="shared" si="69"/>
        <v>0</v>
      </c>
      <c r="DG26" s="161">
        <f t="shared" si="74"/>
        <v>0</v>
      </c>
      <c r="DH26" s="161">
        <f t="shared" si="70"/>
        <v>0</v>
      </c>
    </row>
    <row r="27" spans="1:112" s="42" customFormat="1" ht="13.8" thickBot="1" x14ac:dyDescent="0.3">
      <c r="A27" s="140">
        <v>0</v>
      </c>
      <c r="B27" s="410"/>
      <c r="C27" s="410"/>
      <c r="D27" s="41">
        <v>0</v>
      </c>
      <c r="E27" s="98" t="s">
        <v>213</v>
      </c>
      <c r="F27" s="171" t="s">
        <v>546</v>
      </c>
      <c r="G27" s="137" t="s">
        <v>422</v>
      </c>
      <c r="H27" s="132">
        <v>3500</v>
      </c>
      <c r="I27" s="132">
        <v>30000</v>
      </c>
      <c r="J27" s="148">
        <v>800000</v>
      </c>
      <c r="K27" s="151">
        <f t="shared" si="71"/>
        <v>0</v>
      </c>
      <c r="L27" s="413"/>
      <c r="M27" s="139">
        <f t="shared" si="0"/>
        <v>0</v>
      </c>
      <c r="N27" s="139">
        <f t="shared" si="76"/>
        <v>0</v>
      </c>
      <c r="O27" s="133">
        <f t="shared" si="2"/>
        <v>0</v>
      </c>
      <c r="P27" s="80">
        <f t="shared" si="3"/>
        <v>0</v>
      </c>
      <c r="Q27" s="322">
        <f t="shared" si="75"/>
        <v>0</v>
      </c>
      <c r="R27" s="323">
        <f t="shared" si="4"/>
        <v>0</v>
      </c>
      <c r="S27" s="324">
        <f t="shared" si="48"/>
        <v>4.2796134594653301</v>
      </c>
      <c r="T27" s="136"/>
      <c r="U27" s="102">
        <f t="shared" si="5"/>
        <v>0</v>
      </c>
      <c r="V27" s="77">
        <f t="shared" si="6"/>
        <v>0</v>
      </c>
      <c r="W27" s="77">
        <f t="shared" si="72"/>
        <v>0</v>
      </c>
      <c r="X27" s="75">
        <f>'Project description'!$I$6</f>
        <v>1.79</v>
      </c>
      <c r="Y27" s="75">
        <f>VLOOKUP(E27,'Project description'!$H$21:$I$24,2,0)</f>
        <v>40000</v>
      </c>
      <c r="Z27" s="74">
        <f t="shared" si="7"/>
        <v>0</v>
      </c>
      <c r="AA27" s="144">
        <f t="shared" si="8"/>
        <v>0</v>
      </c>
      <c r="AB27" s="76">
        <f t="shared" si="9"/>
        <v>0</v>
      </c>
      <c r="AC27" s="76">
        <f t="shared" si="10"/>
        <v>0</v>
      </c>
      <c r="AD27" s="76">
        <f t="shared" si="11"/>
        <v>0</v>
      </c>
      <c r="AE27" s="66">
        <f t="shared" si="12"/>
        <v>0</v>
      </c>
      <c r="AF27" s="67" t="str">
        <f t="shared" si="13"/>
        <v>AccelReached</v>
      </c>
      <c r="AG27" s="66">
        <f t="shared" si="14"/>
        <v>0</v>
      </c>
      <c r="AH27" s="68">
        <f t="shared" si="15"/>
        <v>0</v>
      </c>
      <c r="AI27" s="61">
        <f t="shared" si="16"/>
        <v>0</v>
      </c>
      <c r="AJ27" s="62">
        <f t="shared" si="17"/>
        <v>0</v>
      </c>
      <c r="AK27" s="61">
        <f t="shared" si="49"/>
        <v>0</v>
      </c>
      <c r="AL27" s="61">
        <f t="shared" si="18"/>
        <v>0</v>
      </c>
      <c r="AM27" s="69" t="str">
        <f t="shared" si="19"/>
        <v>AccelLimited</v>
      </c>
      <c r="AN27" s="61">
        <f t="shared" si="20"/>
        <v>0</v>
      </c>
      <c r="AO27" s="71">
        <f t="shared" si="21"/>
        <v>0</v>
      </c>
      <c r="AP27" s="64">
        <f t="shared" si="50"/>
        <v>0</v>
      </c>
      <c r="AQ27" s="72">
        <f t="shared" si="22"/>
        <v>0</v>
      </c>
      <c r="AR27" s="79">
        <f t="shared" si="23"/>
        <v>0</v>
      </c>
      <c r="AS27" s="77">
        <f t="shared" si="24"/>
        <v>0</v>
      </c>
      <c r="AT27" s="138"/>
      <c r="AU27" s="115">
        <v>0</v>
      </c>
      <c r="AV27" s="113"/>
      <c r="AW27" s="113"/>
      <c r="AX27" s="118">
        <f t="shared" si="73"/>
        <v>4.2796134594653301</v>
      </c>
      <c r="AY27" s="117">
        <f t="shared" si="51"/>
        <v>0</v>
      </c>
      <c r="AZ27" s="113">
        <f t="shared" si="52"/>
        <v>0</v>
      </c>
      <c r="BA27" s="113">
        <f t="shared" si="25"/>
        <v>0</v>
      </c>
      <c r="BB27" s="118">
        <f t="shared" si="26"/>
        <v>4.2796134594653301</v>
      </c>
      <c r="BC27" s="114">
        <f t="shared" si="27"/>
        <v>0</v>
      </c>
      <c r="BD27" s="113">
        <f t="shared" si="53"/>
        <v>0</v>
      </c>
      <c r="BE27" s="113">
        <f t="shared" si="54"/>
        <v>0</v>
      </c>
      <c r="BF27" s="118">
        <f t="shared" si="55"/>
        <v>4.2796134594653301</v>
      </c>
      <c r="BG27" s="117">
        <f t="shared" si="28"/>
        <v>0</v>
      </c>
      <c r="BH27" s="113">
        <f t="shared" si="29"/>
        <v>0</v>
      </c>
      <c r="BI27" s="113">
        <f t="shared" si="30"/>
        <v>0</v>
      </c>
      <c r="BJ27" s="118">
        <f t="shared" si="31"/>
        <v>4.2796134594653301</v>
      </c>
      <c r="BK27" s="117">
        <f t="shared" si="32"/>
        <v>0</v>
      </c>
      <c r="BL27" s="113">
        <f t="shared" si="56"/>
        <v>0</v>
      </c>
      <c r="BM27" s="113">
        <f t="shared" si="56"/>
        <v>0</v>
      </c>
      <c r="BN27" s="118">
        <f t="shared" si="33"/>
        <v>4.2796134594653301</v>
      </c>
      <c r="BO27" s="117">
        <f t="shared" si="34"/>
        <v>0</v>
      </c>
      <c r="BP27" s="113">
        <f t="shared" si="35"/>
        <v>0</v>
      </c>
      <c r="BQ27" s="113">
        <f t="shared" si="36"/>
        <v>0</v>
      </c>
      <c r="BR27" s="118">
        <f t="shared" si="37"/>
        <v>4.2796134594653301</v>
      </c>
      <c r="BS27" s="117">
        <f t="shared" si="38"/>
        <v>0</v>
      </c>
      <c r="BT27" s="113">
        <f t="shared" si="39"/>
        <v>0</v>
      </c>
      <c r="BU27" s="113">
        <f t="shared" si="40"/>
        <v>0</v>
      </c>
      <c r="BV27" s="118">
        <f t="shared" si="57"/>
        <v>4.2796134594653301</v>
      </c>
      <c r="BW27" s="117">
        <f t="shared" si="41"/>
        <v>0</v>
      </c>
      <c r="BX27" s="113">
        <f t="shared" si="42"/>
        <v>0</v>
      </c>
      <c r="BY27" s="113">
        <f t="shared" si="43"/>
        <v>0</v>
      </c>
      <c r="BZ27" s="118">
        <f t="shared" si="44"/>
        <v>4.2796134594653301</v>
      </c>
      <c r="CA27" s="161"/>
      <c r="CB27"/>
      <c r="CC27" s="114">
        <f t="shared" si="58"/>
        <v>0.52983114603644332</v>
      </c>
      <c r="CD27" s="114">
        <f t="shared" si="59"/>
        <v>458.33333333333331</v>
      </c>
      <c r="CE27" s="114">
        <f t="shared" si="59"/>
        <v>1381.3036810456888</v>
      </c>
      <c r="CF27" s="114">
        <f t="shared" si="59"/>
        <v>-30527.997748325917</v>
      </c>
      <c r="CG27" s="114"/>
      <c r="CH27" s="113">
        <v>2</v>
      </c>
      <c r="CI27" s="113">
        <v>25</v>
      </c>
      <c r="CJ27" s="113">
        <f t="shared" si="45"/>
        <v>26</v>
      </c>
      <c r="CK27" s="113">
        <f t="shared" si="45"/>
        <v>27</v>
      </c>
      <c r="CL27" s="113">
        <f t="shared" si="45"/>
        <v>28</v>
      </c>
      <c r="CM27" s="113"/>
      <c r="CN27" s="162"/>
      <c r="CO27" s="162"/>
      <c r="CP27">
        <f t="shared" si="60"/>
        <v>0</v>
      </c>
      <c r="CQ27" s="161"/>
      <c r="CR27">
        <f t="shared" si="46"/>
        <v>5</v>
      </c>
      <c r="CS27"/>
      <c r="CT27"/>
      <c r="CU27"/>
      <c r="CV27" s="161">
        <f t="shared" si="61"/>
        <v>0</v>
      </c>
      <c r="CW27" s="161">
        <f t="shared" si="62"/>
        <v>0</v>
      </c>
      <c r="CX27" s="161">
        <f t="shared" si="63"/>
        <v>0</v>
      </c>
      <c r="CY27" s="161">
        <f t="shared" si="64"/>
        <v>0</v>
      </c>
      <c r="CZ27" s="163">
        <f t="shared" si="65"/>
        <v>0</v>
      </c>
      <c r="DA27" s="161"/>
      <c r="DB27" s="161">
        <f t="shared" si="66"/>
        <v>0</v>
      </c>
      <c r="DC27" s="161">
        <f t="shared" si="67"/>
        <v>0</v>
      </c>
      <c r="DD27" s="161">
        <f t="shared" si="68"/>
        <v>0</v>
      </c>
      <c r="DE27" s="161"/>
      <c r="DF27" s="161">
        <f t="shared" si="69"/>
        <v>0</v>
      </c>
      <c r="DG27" s="161">
        <f t="shared" si="74"/>
        <v>0</v>
      </c>
      <c r="DH27" s="161">
        <f t="shared" si="70"/>
        <v>0</v>
      </c>
    </row>
    <row r="28" spans="1:112" s="42" customFormat="1" ht="13.8" thickBot="1" x14ac:dyDescent="0.3">
      <c r="A28" s="315">
        <v>0</v>
      </c>
      <c r="B28" s="411"/>
      <c r="C28" s="411"/>
      <c r="D28" s="307">
        <v>0</v>
      </c>
      <c r="E28" s="309" t="s">
        <v>213</v>
      </c>
      <c r="F28" s="308" t="s">
        <v>546</v>
      </c>
      <c r="G28" s="310" t="s">
        <v>422</v>
      </c>
      <c r="H28" s="311">
        <v>3500</v>
      </c>
      <c r="I28" s="311">
        <v>30000</v>
      </c>
      <c r="J28" s="312">
        <v>800000</v>
      </c>
      <c r="K28" s="313">
        <f t="shared" si="71"/>
        <v>0</v>
      </c>
      <c r="L28" s="414"/>
      <c r="M28" s="314">
        <f t="shared" si="0"/>
        <v>0</v>
      </c>
      <c r="N28" s="139">
        <f t="shared" si="76"/>
        <v>0</v>
      </c>
      <c r="O28" s="133">
        <f t="shared" si="2"/>
        <v>0</v>
      </c>
      <c r="P28" s="80">
        <f t="shared" si="3"/>
        <v>0</v>
      </c>
      <c r="Q28" s="319">
        <f t="shared" si="75"/>
        <v>0</v>
      </c>
      <c r="R28" s="320">
        <f t="shared" si="4"/>
        <v>0</v>
      </c>
      <c r="S28" s="321">
        <f t="shared" si="48"/>
        <v>4.2796134594653301</v>
      </c>
      <c r="T28" s="136"/>
      <c r="U28" s="102">
        <f t="shared" si="5"/>
        <v>0</v>
      </c>
      <c r="V28" s="77">
        <f t="shared" si="6"/>
        <v>0</v>
      </c>
      <c r="W28" s="77">
        <f t="shared" si="72"/>
        <v>0</v>
      </c>
      <c r="X28" s="75">
        <f>'Project description'!$I$6</f>
        <v>1.79</v>
      </c>
      <c r="Y28" s="75">
        <f>VLOOKUP(E28,'Project description'!$H$21:$I$24,2,0)</f>
        <v>40000</v>
      </c>
      <c r="Z28" s="74">
        <f t="shared" si="7"/>
        <v>0</v>
      </c>
      <c r="AA28" s="144">
        <f t="shared" si="8"/>
        <v>0</v>
      </c>
      <c r="AB28" s="76">
        <f t="shared" si="9"/>
        <v>0</v>
      </c>
      <c r="AC28" s="76">
        <f t="shared" si="10"/>
        <v>0</v>
      </c>
      <c r="AD28" s="76">
        <f t="shared" si="11"/>
        <v>0</v>
      </c>
      <c r="AE28" s="66">
        <f t="shared" si="12"/>
        <v>0</v>
      </c>
      <c r="AF28" s="67" t="str">
        <f t="shared" si="13"/>
        <v>AccelReached</v>
      </c>
      <c r="AG28" s="66">
        <f t="shared" si="14"/>
        <v>0</v>
      </c>
      <c r="AH28" s="68">
        <f t="shared" si="15"/>
        <v>0</v>
      </c>
      <c r="AI28" s="61">
        <f t="shared" si="16"/>
        <v>0</v>
      </c>
      <c r="AJ28" s="62">
        <f t="shared" si="17"/>
        <v>0</v>
      </c>
      <c r="AK28" s="61">
        <f t="shared" si="49"/>
        <v>0</v>
      </c>
      <c r="AL28" s="61">
        <f t="shared" si="18"/>
        <v>0</v>
      </c>
      <c r="AM28" s="69" t="str">
        <f t="shared" si="19"/>
        <v>AccelLimited</v>
      </c>
      <c r="AN28" s="61">
        <f t="shared" si="20"/>
        <v>0</v>
      </c>
      <c r="AO28" s="71">
        <f t="shared" si="21"/>
        <v>0</v>
      </c>
      <c r="AP28" s="64">
        <f t="shared" si="50"/>
        <v>0</v>
      </c>
      <c r="AQ28" s="72">
        <f t="shared" si="22"/>
        <v>0</v>
      </c>
      <c r="AR28" s="79">
        <f t="shared" si="23"/>
        <v>0</v>
      </c>
      <c r="AS28" s="76">
        <f t="shared" si="24"/>
        <v>0</v>
      </c>
      <c r="AT28" s="138"/>
      <c r="AU28" s="115">
        <v>0</v>
      </c>
      <c r="AV28" s="113"/>
      <c r="AW28" s="113"/>
      <c r="AX28" s="118">
        <f t="shared" si="73"/>
        <v>4.2796134594653301</v>
      </c>
      <c r="AY28" s="117">
        <f t="shared" si="51"/>
        <v>0</v>
      </c>
      <c r="AZ28" s="113">
        <f t="shared" si="52"/>
        <v>0</v>
      </c>
      <c r="BA28" s="113">
        <f t="shared" si="25"/>
        <v>0</v>
      </c>
      <c r="BB28" s="118">
        <f t="shared" si="26"/>
        <v>4.2796134594653301</v>
      </c>
      <c r="BC28" s="114">
        <f t="shared" si="27"/>
        <v>0</v>
      </c>
      <c r="BD28" s="113">
        <f t="shared" si="53"/>
        <v>0</v>
      </c>
      <c r="BE28" s="113">
        <f t="shared" si="54"/>
        <v>0</v>
      </c>
      <c r="BF28" s="118">
        <f t="shared" si="55"/>
        <v>4.2796134594653301</v>
      </c>
      <c r="BG28" s="117">
        <f t="shared" si="28"/>
        <v>0</v>
      </c>
      <c r="BH28" s="113">
        <f t="shared" si="29"/>
        <v>0</v>
      </c>
      <c r="BI28" s="113">
        <f t="shared" si="30"/>
        <v>0</v>
      </c>
      <c r="BJ28" s="118">
        <f t="shared" si="31"/>
        <v>4.2796134594653301</v>
      </c>
      <c r="BK28" s="117">
        <f t="shared" si="32"/>
        <v>0</v>
      </c>
      <c r="BL28" s="113">
        <f t="shared" si="56"/>
        <v>0</v>
      </c>
      <c r="BM28" s="113">
        <f t="shared" si="56"/>
        <v>0</v>
      </c>
      <c r="BN28" s="118">
        <f t="shared" si="33"/>
        <v>4.2796134594653301</v>
      </c>
      <c r="BO28" s="117">
        <f t="shared" si="34"/>
        <v>0</v>
      </c>
      <c r="BP28" s="113">
        <f t="shared" si="35"/>
        <v>0</v>
      </c>
      <c r="BQ28" s="113">
        <f t="shared" si="36"/>
        <v>0</v>
      </c>
      <c r="BR28" s="118">
        <f t="shared" si="37"/>
        <v>4.2796134594653301</v>
      </c>
      <c r="BS28" s="117">
        <f t="shared" si="38"/>
        <v>0</v>
      </c>
      <c r="BT28" s="113">
        <f t="shared" si="39"/>
        <v>0</v>
      </c>
      <c r="BU28" s="113">
        <f t="shared" si="40"/>
        <v>0</v>
      </c>
      <c r="BV28" s="118">
        <f t="shared" si="57"/>
        <v>4.2796134594653301</v>
      </c>
      <c r="BW28" s="117">
        <f t="shared" si="41"/>
        <v>0</v>
      </c>
      <c r="BX28" s="113">
        <f t="shared" si="42"/>
        <v>0</v>
      </c>
      <c r="BY28" s="113">
        <f t="shared" si="43"/>
        <v>0</v>
      </c>
      <c r="BZ28" s="118">
        <f t="shared" si="44"/>
        <v>4.2796134594653301</v>
      </c>
      <c r="CA28" s="161"/>
      <c r="CB28"/>
      <c r="CC28" s="114">
        <f t="shared" si="58"/>
        <v>0.62032536661607085</v>
      </c>
      <c r="CD28" s="114">
        <f t="shared" si="59"/>
        <v>500.00000000000006</v>
      </c>
      <c r="CE28" s="114">
        <f t="shared" si="59"/>
        <v>0</v>
      </c>
      <c r="CF28" s="114">
        <f t="shared" si="59"/>
        <v>0</v>
      </c>
      <c r="CG28" s="114"/>
      <c r="CH28" s="113">
        <v>2</v>
      </c>
      <c r="CI28" s="113">
        <v>29</v>
      </c>
      <c r="CJ28" s="113">
        <f t="shared" si="45"/>
        <v>30</v>
      </c>
      <c r="CK28" s="113">
        <f t="shared" si="45"/>
        <v>31</v>
      </c>
      <c r="CL28" s="113">
        <f t="shared" si="45"/>
        <v>32</v>
      </c>
      <c r="CM28" s="113"/>
      <c r="CN28" s="161"/>
      <c r="CO28" s="162"/>
      <c r="CP28">
        <f t="shared" si="60"/>
        <v>0</v>
      </c>
      <c r="CQ28" s="161"/>
      <c r="CR28">
        <f t="shared" si="46"/>
        <v>5</v>
      </c>
      <c r="CS28"/>
      <c r="CT28"/>
      <c r="CU28"/>
      <c r="CV28" s="161">
        <f t="shared" si="61"/>
        <v>0</v>
      </c>
      <c r="CW28" s="161">
        <f t="shared" si="62"/>
        <v>0</v>
      </c>
      <c r="CX28" s="161">
        <f t="shared" si="63"/>
        <v>0</v>
      </c>
      <c r="CY28" s="161">
        <f t="shared" si="64"/>
        <v>0</v>
      </c>
      <c r="CZ28" s="163">
        <f t="shared" si="65"/>
        <v>0</v>
      </c>
      <c r="DA28" s="161"/>
      <c r="DB28" s="161">
        <f t="shared" si="66"/>
        <v>0</v>
      </c>
      <c r="DC28" s="161">
        <f t="shared" si="67"/>
        <v>0</v>
      </c>
      <c r="DD28" s="161">
        <f t="shared" si="68"/>
        <v>0</v>
      </c>
      <c r="DE28" s="161"/>
      <c r="DF28" s="161">
        <f t="shared" si="69"/>
        <v>0</v>
      </c>
      <c r="DG28" s="161">
        <f t="shared" si="74"/>
        <v>0</v>
      </c>
      <c r="DH28" s="161">
        <f t="shared" si="70"/>
        <v>0</v>
      </c>
    </row>
    <row r="29" spans="1:112" s="42" customFormat="1" ht="13.8" thickBot="1" x14ac:dyDescent="0.3">
      <c r="A29" s="140">
        <v>0</v>
      </c>
      <c r="B29" s="410"/>
      <c r="C29" s="410"/>
      <c r="D29" s="41">
        <v>0</v>
      </c>
      <c r="E29" s="98" t="s">
        <v>213</v>
      </c>
      <c r="F29" s="171" t="s">
        <v>546</v>
      </c>
      <c r="G29" s="137" t="s">
        <v>422</v>
      </c>
      <c r="H29" s="132">
        <v>3500</v>
      </c>
      <c r="I29" s="132">
        <v>30000</v>
      </c>
      <c r="J29" s="148">
        <v>800000</v>
      </c>
      <c r="K29" s="151">
        <f t="shared" si="71"/>
        <v>0</v>
      </c>
      <c r="L29" s="413"/>
      <c r="M29" s="139">
        <f t="shared" si="0"/>
        <v>0</v>
      </c>
      <c r="N29" s="139">
        <f t="shared" si="76"/>
        <v>0</v>
      </c>
      <c r="O29" s="133">
        <f t="shared" si="2"/>
        <v>0</v>
      </c>
      <c r="P29" s="80">
        <f t="shared" si="3"/>
        <v>0</v>
      </c>
      <c r="Q29" s="322">
        <f t="shared" si="75"/>
        <v>0</v>
      </c>
      <c r="R29" s="323">
        <f t="shared" si="4"/>
        <v>0</v>
      </c>
      <c r="S29" s="324">
        <f t="shared" si="48"/>
        <v>4.2796134594653301</v>
      </c>
      <c r="T29" s="136"/>
      <c r="U29" s="102">
        <f t="shared" si="5"/>
        <v>0</v>
      </c>
      <c r="V29" s="77">
        <f t="shared" si="6"/>
        <v>0</v>
      </c>
      <c r="W29" s="77">
        <f t="shared" si="72"/>
        <v>0</v>
      </c>
      <c r="X29" s="75">
        <f>'Project description'!$I$6</f>
        <v>1.79</v>
      </c>
      <c r="Y29" s="75">
        <f>VLOOKUP(E29,'Project description'!$H$21:$I$24,2,0)</f>
        <v>40000</v>
      </c>
      <c r="Z29" s="74">
        <f t="shared" si="7"/>
        <v>0</v>
      </c>
      <c r="AA29" s="144">
        <f t="shared" si="8"/>
        <v>0</v>
      </c>
      <c r="AB29" s="76">
        <f t="shared" si="9"/>
        <v>0</v>
      </c>
      <c r="AC29" s="76">
        <f t="shared" si="10"/>
        <v>0</v>
      </c>
      <c r="AD29" s="76">
        <f t="shared" si="11"/>
        <v>0</v>
      </c>
      <c r="AE29" s="66">
        <f t="shared" si="12"/>
        <v>0</v>
      </c>
      <c r="AF29" s="67" t="str">
        <f t="shared" si="13"/>
        <v>AccelReached</v>
      </c>
      <c r="AG29" s="66">
        <f t="shared" si="14"/>
        <v>0</v>
      </c>
      <c r="AH29" s="68">
        <f t="shared" si="15"/>
        <v>0</v>
      </c>
      <c r="AI29" s="61">
        <f t="shared" si="16"/>
        <v>0</v>
      </c>
      <c r="AJ29" s="62">
        <f t="shared" si="17"/>
        <v>0</v>
      </c>
      <c r="AK29" s="61">
        <f t="shared" si="49"/>
        <v>0</v>
      </c>
      <c r="AL29" s="61">
        <f t="shared" si="18"/>
        <v>0</v>
      </c>
      <c r="AM29" s="69" t="str">
        <f t="shared" si="19"/>
        <v>AccelLimited</v>
      </c>
      <c r="AN29" s="61">
        <f t="shared" si="20"/>
        <v>0</v>
      </c>
      <c r="AO29" s="71">
        <f t="shared" si="21"/>
        <v>0</v>
      </c>
      <c r="AP29" s="64">
        <f t="shared" si="50"/>
        <v>0</v>
      </c>
      <c r="AQ29" s="72">
        <f t="shared" si="22"/>
        <v>0</v>
      </c>
      <c r="AR29" s="79">
        <f t="shared" si="23"/>
        <v>0</v>
      </c>
      <c r="AS29" s="77">
        <f t="shared" si="24"/>
        <v>0</v>
      </c>
      <c r="AT29" s="138"/>
      <c r="AU29" s="115">
        <v>0</v>
      </c>
      <c r="AV29" s="113"/>
      <c r="AW29" s="113"/>
      <c r="AX29" s="118">
        <f t="shared" si="73"/>
        <v>4.2796134594653301</v>
      </c>
      <c r="AY29" s="117">
        <f t="shared" si="51"/>
        <v>0</v>
      </c>
      <c r="AZ29" s="113">
        <f t="shared" si="52"/>
        <v>0</v>
      </c>
      <c r="BA29" s="113">
        <f t="shared" si="25"/>
        <v>0</v>
      </c>
      <c r="BB29" s="118">
        <f t="shared" si="26"/>
        <v>4.2796134594653301</v>
      </c>
      <c r="BC29" s="114">
        <f t="shared" si="27"/>
        <v>0</v>
      </c>
      <c r="BD29" s="113">
        <f t="shared" si="53"/>
        <v>0</v>
      </c>
      <c r="BE29" s="113">
        <f t="shared" si="54"/>
        <v>0</v>
      </c>
      <c r="BF29" s="118">
        <f t="shared" si="55"/>
        <v>4.2796134594653301</v>
      </c>
      <c r="BG29" s="117">
        <f t="shared" si="28"/>
        <v>0</v>
      </c>
      <c r="BH29" s="113">
        <f t="shared" si="29"/>
        <v>0</v>
      </c>
      <c r="BI29" s="113">
        <f t="shared" si="30"/>
        <v>0</v>
      </c>
      <c r="BJ29" s="118">
        <f t="shared" si="31"/>
        <v>4.2796134594653301</v>
      </c>
      <c r="BK29" s="117">
        <f t="shared" si="32"/>
        <v>0</v>
      </c>
      <c r="BL29" s="113">
        <f t="shared" si="56"/>
        <v>0</v>
      </c>
      <c r="BM29" s="113">
        <f t="shared" si="56"/>
        <v>0</v>
      </c>
      <c r="BN29" s="118">
        <f t="shared" si="33"/>
        <v>4.2796134594653301</v>
      </c>
      <c r="BO29" s="117">
        <f t="shared" si="34"/>
        <v>0</v>
      </c>
      <c r="BP29" s="113">
        <f t="shared" si="35"/>
        <v>0</v>
      </c>
      <c r="BQ29" s="113">
        <f t="shared" si="36"/>
        <v>0</v>
      </c>
      <c r="BR29" s="118">
        <f t="shared" si="37"/>
        <v>4.2796134594653301</v>
      </c>
      <c r="BS29" s="117">
        <f t="shared" si="38"/>
        <v>0</v>
      </c>
      <c r="BT29" s="113">
        <f t="shared" si="39"/>
        <v>0</v>
      </c>
      <c r="BU29" s="113">
        <f t="shared" si="40"/>
        <v>0</v>
      </c>
      <c r="BV29" s="118">
        <f t="shared" si="57"/>
        <v>4.2796134594653301</v>
      </c>
      <c r="BW29" s="117">
        <f t="shared" si="41"/>
        <v>0</v>
      </c>
      <c r="BX29" s="113">
        <f t="shared" si="42"/>
        <v>0</v>
      </c>
      <c r="BY29" s="113">
        <f t="shared" si="43"/>
        <v>0</v>
      </c>
      <c r="BZ29" s="118">
        <f t="shared" si="44"/>
        <v>4.2796134594653301</v>
      </c>
      <c r="CA29" s="161"/>
      <c r="CB29"/>
      <c r="CC29" s="114">
        <f t="shared" si="58"/>
        <v>0.62032536661607085</v>
      </c>
      <c r="CD29" s="114">
        <f t="shared" si="59"/>
        <v>0</v>
      </c>
      <c r="CE29" s="114">
        <f t="shared" si="59"/>
        <v>0</v>
      </c>
      <c r="CF29" s="114">
        <f t="shared" si="59"/>
        <v>0</v>
      </c>
      <c r="CG29" s="114"/>
      <c r="CH29" s="113">
        <v>3</v>
      </c>
      <c r="CI29" s="113">
        <v>1</v>
      </c>
      <c r="CJ29" s="113">
        <f t="shared" si="45"/>
        <v>2</v>
      </c>
      <c r="CK29" s="113">
        <f t="shared" si="45"/>
        <v>3</v>
      </c>
      <c r="CL29" s="113">
        <f t="shared" si="45"/>
        <v>4</v>
      </c>
      <c r="CM29" s="113"/>
      <c r="CN29" s="162"/>
      <c r="CO29" s="162"/>
      <c r="CP29">
        <f t="shared" si="60"/>
        <v>0</v>
      </c>
      <c r="CQ29" s="161"/>
      <c r="CR29">
        <f t="shared" si="46"/>
        <v>5</v>
      </c>
      <c r="CS29"/>
      <c r="CT29"/>
      <c r="CU29"/>
      <c r="CV29" s="161">
        <f t="shared" si="61"/>
        <v>0</v>
      </c>
      <c r="CW29" s="161">
        <f t="shared" si="62"/>
        <v>0</v>
      </c>
      <c r="CX29" s="161">
        <f t="shared" si="63"/>
        <v>0</v>
      </c>
      <c r="CY29" s="161">
        <f t="shared" si="64"/>
        <v>0</v>
      </c>
      <c r="CZ29" s="163">
        <f t="shared" si="65"/>
        <v>0</v>
      </c>
      <c r="DA29" s="161"/>
      <c r="DB29" s="161">
        <f t="shared" si="66"/>
        <v>0</v>
      </c>
      <c r="DC29" s="161">
        <f t="shared" si="67"/>
        <v>0</v>
      </c>
      <c r="DD29" s="161">
        <f t="shared" si="68"/>
        <v>0</v>
      </c>
      <c r="DE29" s="161"/>
      <c r="DF29" s="161">
        <f t="shared" si="69"/>
        <v>0</v>
      </c>
      <c r="DG29" s="161">
        <f t="shared" si="74"/>
        <v>0</v>
      </c>
      <c r="DH29" s="161">
        <f t="shared" si="70"/>
        <v>0</v>
      </c>
    </row>
    <row r="30" spans="1:112" s="42" customFormat="1" ht="13.8" thickBot="1" x14ac:dyDescent="0.3">
      <c r="A30" s="315">
        <v>0</v>
      </c>
      <c r="B30" s="411"/>
      <c r="C30" s="411"/>
      <c r="D30" s="307">
        <v>0</v>
      </c>
      <c r="E30" s="309" t="s">
        <v>213</v>
      </c>
      <c r="F30" s="308" t="s">
        <v>546</v>
      </c>
      <c r="G30" s="310" t="s">
        <v>422</v>
      </c>
      <c r="H30" s="311">
        <v>3500</v>
      </c>
      <c r="I30" s="311">
        <v>30000</v>
      </c>
      <c r="J30" s="312">
        <v>800000</v>
      </c>
      <c r="K30" s="313">
        <f t="shared" si="71"/>
        <v>0</v>
      </c>
      <c r="L30" s="414"/>
      <c r="M30" s="314">
        <f t="shared" si="0"/>
        <v>0</v>
      </c>
      <c r="N30" s="139">
        <f t="shared" si="76"/>
        <v>0</v>
      </c>
      <c r="O30" s="133">
        <f t="shared" si="2"/>
        <v>0</v>
      </c>
      <c r="P30" s="80">
        <f t="shared" si="3"/>
        <v>0</v>
      </c>
      <c r="Q30" s="319">
        <f t="shared" si="75"/>
        <v>0</v>
      </c>
      <c r="R30" s="320">
        <f t="shared" si="4"/>
        <v>0</v>
      </c>
      <c r="S30" s="321">
        <f t="shared" si="48"/>
        <v>4.2796134594653301</v>
      </c>
      <c r="T30" s="136"/>
      <c r="U30" s="102">
        <f t="shared" si="5"/>
        <v>0</v>
      </c>
      <c r="V30" s="77">
        <f t="shared" si="6"/>
        <v>0</v>
      </c>
      <c r="W30" s="77">
        <f t="shared" si="72"/>
        <v>0</v>
      </c>
      <c r="X30" s="75">
        <f>'Project description'!$I$6</f>
        <v>1.79</v>
      </c>
      <c r="Y30" s="75">
        <f>VLOOKUP(E30,'Project description'!$H$21:$I$24,2,0)</f>
        <v>40000</v>
      </c>
      <c r="Z30" s="74">
        <f t="shared" si="7"/>
        <v>0</v>
      </c>
      <c r="AA30" s="144">
        <f t="shared" si="8"/>
        <v>0</v>
      </c>
      <c r="AB30" s="76">
        <f t="shared" si="9"/>
        <v>0</v>
      </c>
      <c r="AC30" s="76">
        <f t="shared" si="10"/>
        <v>0</v>
      </c>
      <c r="AD30" s="76">
        <f t="shared" si="11"/>
        <v>0</v>
      </c>
      <c r="AE30" s="66">
        <f t="shared" si="12"/>
        <v>0</v>
      </c>
      <c r="AF30" s="67" t="str">
        <f t="shared" si="13"/>
        <v>AccelReached</v>
      </c>
      <c r="AG30" s="66">
        <f t="shared" si="14"/>
        <v>0</v>
      </c>
      <c r="AH30" s="68">
        <f t="shared" si="15"/>
        <v>0</v>
      </c>
      <c r="AI30" s="61">
        <f t="shared" si="16"/>
        <v>0</v>
      </c>
      <c r="AJ30" s="62">
        <f t="shared" si="17"/>
        <v>0</v>
      </c>
      <c r="AK30" s="61">
        <f t="shared" si="49"/>
        <v>0</v>
      </c>
      <c r="AL30" s="61">
        <f t="shared" si="18"/>
        <v>0</v>
      </c>
      <c r="AM30" s="69" t="str">
        <f t="shared" si="19"/>
        <v>AccelLimited</v>
      </c>
      <c r="AN30" s="61">
        <f t="shared" si="20"/>
        <v>0</v>
      </c>
      <c r="AO30" s="71">
        <f t="shared" si="21"/>
        <v>0</v>
      </c>
      <c r="AP30" s="64">
        <f t="shared" si="50"/>
        <v>0</v>
      </c>
      <c r="AQ30" s="72">
        <f t="shared" si="22"/>
        <v>0</v>
      </c>
      <c r="AR30" s="79">
        <f t="shared" si="23"/>
        <v>0</v>
      </c>
      <c r="AS30" s="77">
        <f t="shared" si="24"/>
        <v>0</v>
      </c>
      <c r="AT30" s="138"/>
      <c r="AU30" s="115">
        <v>0</v>
      </c>
      <c r="AV30" s="113"/>
      <c r="AW30" s="113"/>
      <c r="AX30" s="118">
        <f t="shared" si="73"/>
        <v>4.2796134594653301</v>
      </c>
      <c r="AY30" s="117">
        <f t="shared" si="51"/>
        <v>0</v>
      </c>
      <c r="AZ30" s="113">
        <f t="shared" si="52"/>
        <v>0</v>
      </c>
      <c r="BA30" s="113">
        <f t="shared" si="25"/>
        <v>0</v>
      </c>
      <c r="BB30" s="118">
        <f t="shared" si="26"/>
        <v>4.2796134594653301</v>
      </c>
      <c r="BC30" s="114">
        <f t="shared" si="27"/>
        <v>0</v>
      </c>
      <c r="BD30" s="113">
        <f t="shared" si="53"/>
        <v>0</v>
      </c>
      <c r="BE30" s="113">
        <f t="shared" si="54"/>
        <v>0</v>
      </c>
      <c r="BF30" s="118">
        <f t="shared" si="55"/>
        <v>4.2796134594653301</v>
      </c>
      <c r="BG30" s="117">
        <f t="shared" si="28"/>
        <v>0</v>
      </c>
      <c r="BH30" s="113">
        <f t="shared" si="29"/>
        <v>0</v>
      </c>
      <c r="BI30" s="113">
        <f t="shared" si="30"/>
        <v>0</v>
      </c>
      <c r="BJ30" s="118">
        <f t="shared" si="31"/>
        <v>4.2796134594653301</v>
      </c>
      <c r="BK30" s="117">
        <f t="shared" si="32"/>
        <v>0</v>
      </c>
      <c r="BL30" s="113">
        <f t="shared" si="56"/>
        <v>0</v>
      </c>
      <c r="BM30" s="113">
        <f t="shared" si="56"/>
        <v>0</v>
      </c>
      <c r="BN30" s="118">
        <f t="shared" si="33"/>
        <v>4.2796134594653301</v>
      </c>
      <c r="BO30" s="117">
        <f t="shared" si="34"/>
        <v>0</v>
      </c>
      <c r="BP30" s="113">
        <f t="shared" si="35"/>
        <v>0</v>
      </c>
      <c r="BQ30" s="113">
        <f t="shared" si="36"/>
        <v>0</v>
      </c>
      <c r="BR30" s="118">
        <f t="shared" si="37"/>
        <v>4.2796134594653301</v>
      </c>
      <c r="BS30" s="117">
        <f t="shared" si="38"/>
        <v>0</v>
      </c>
      <c r="BT30" s="113">
        <f t="shared" si="39"/>
        <v>0</v>
      </c>
      <c r="BU30" s="113">
        <f t="shared" si="40"/>
        <v>0</v>
      </c>
      <c r="BV30" s="118">
        <f t="shared" si="57"/>
        <v>4.2796134594653301</v>
      </c>
      <c r="BW30" s="117">
        <f t="shared" si="41"/>
        <v>0</v>
      </c>
      <c r="BX30" s="113">
        <f t="shared" si="42"/>
        <v>0</v>
      </c>
      <c r="BY30" s="113">
        <f t="shared" si="43"/>
        <v>0</v>
      </c>
      <c r="BZ30" s="118">
        <f t="shared" si="44"/>
        <v>4.2796134594653301</v>
      </c>
      <c r="CA30" s="161"/>
      <c r="CB30"/>
      <c r="CC30" s="114">
        <f t="shared" si="58"/>
        <v>0.67032536661607089</v>
      </c>
      <c r="CD30" s="114">
        <f t="shared" si="59"/>
        <v>14.553596309835442</v>
      </c>
      <c r="CE30" s="114">
        <f t="shared" si="59"/>
        <v>873.21577859012655</v>
      </c>
      <c r="CF30" s="114">
        <f t="shared" si="59"/>
        <v>34928.63114360506</v>
      </c>
      <c r="CG30" s="114"/>
      <c r="CH30" s="113">
        <v>3</v>
      </c>
      <c r="CI30" s="113">
        <v>5</v>
      </c>
      <c r="CJ30" s="113">
        <f t="shared" si="45"/>
        <v>6</v>
      </c>
      <c r="CK30" s="113">
        <f t="shared" si="45"/>
        <v>7</v>
      </c>
      <c r="CL30" s="113">
        <f t="shared" si="45"/>
        <v>8</v>
      </c>
      <c r="CM30" s="113"/>
      <c r="CN30" s="162"/>
      <c r="CO30" s="162"/>
      <c r="CP30">
        <f t="shared" si="60"/>
        <v>0</v>
      </c>
      <c r="CQ30" s="161"/>
      <c r="CR30">
        <f t="shared" si="46"/>
        <v>5</v>
      </c>
      <c r="CS30"/>
      <c r="CT30"/>
      <c r="CU30"/>
      <c r="CV30" s="161">
        <f t="shared" si="61"/>
        <v>0</v>
      </c>
      <c r="CW30" s="161">
        <f t="shared" si="62"/>
        <v>0</v>
      </c>
      <c r="CX30" s="161">
        <f t="shared" si="63"/>
        <v>0</v>
      </c>
      <c r="CY30" s="161">
        <f t="shared" si="64"/>
        <v>0</v>
      </c>
      <c r="CZ30" s="163">
        <f t="shared" si="65"/>
        <v>0</v>
      </c>
      <c r="DA30" s="161"/>
      <c r="DB30" s="161">
        <f t="shared" si="66"/>
        <v>0</v>
      </c>
      <c r="DC30" s="161">
        <f t="shared" si="67"/>
        <v>0</v>
      </c>
      <c r="DD30" s="161">
        <f t="shared" si="68"/>
        <v>0</v>
      </c>
      <c r="DE30" s="161"/>
      <c r="DF30" s="161">
        <f t="shared" si="69"/>
        <v>0</v>
      </c>
      <c r="DG30" s="161">
        <f t="shared" si="74"/>
        <v>0</v>
      </c>
      <c r="DH30" s="161">
        <f t="shared" si="70"/>
        <v>0</v>
      </c>
    </row>
    <row r="31" spans="1:112" s="42" customFormat="1" ht="13.8" thickBot="1" x14ac:dyDescent="0.3">
      <c r="A31" s="140">
        <v>0</v>
      </c>
      <c r="B31" s="410"/>
      <c r="C31" s="410"/>
      <c r="D31" s="41">
        <v>0</v>
      </c>
      <c r="E31" s="98" t="s">
        <v>213</v>
      </c>
      <c r="F31" s="171" t="s">
        <v>546</v>
      </c>
      <c r="G31" s="137" t="s">
        <v>422</v>
      </c>
      <c r="H31" s="132">
        <v>3500</v>
      </c>
      <c r="I31" s="132">
        <v>30000</v>
      </c>
      <c r="J31" s="148">
        <v>800000</v>
      </c>
      <c r="K31" s="151">
        <f t="shared" si="71"/>
        <v>0</v>
      </c>
      <c r="L31" s="413"/>
      <c r="M31" s="139">
        <f t="shared" si="0"/>
        <v>0</v>
      </c>
      <c r="N31" s="139">
        <f t="shared" si="76"/>
        <v>0</v>
      </c>
      <c r="O31" s="133">
        <f t="shared" si="2"/>
        <v>0</v>
      </c>
      <c r="P31" s="80">
        <f t="shared" si="3"/>
        <v>0</v>
      </c>
      <c r="Q31" s="322">
        <f t="shared" si="75"/>
        <v>0</v>
      </c>
      <c r="R31" s="323">
        <f t="shared" si="4"/>
        <v>0</v>
      </c>
      <c r="S31" s="324">
        <f t="shared" si="48"/>
        <v>4.2796134594653301</v>
      </c>
      <c r="T31" s="136"/>
      <c r="U31" s="102">
        <f t="shared" si="5"/>
        <v>0</v>
      </c>
      <c r="V31" s="77">
        <f t="shared" si="6"/>
        <v>0</v>
      </c>
      <c r="W31" s="77">
        <f t="shared" si="72"/>
        <v>0</v>
      </c>
      <c r="X31" s="75">
        <f>'Project description'!$I$6</f>
        <v>1.79</v>
      </c>
      <c r="Y31" s="75">
        <f>VLOOKUP(E31,'Project description'!$H$21:$I$24,2,0)</f>
        <v>40000</v>
      </c>
      <c r="Z31" s="74">
        <f t="shared" si="7"/>
        <v>0</v>
      </c>
      <c r="AA31" s="144">
        <f t="shared" si="8"/>
        <v>0</v>
      </c>
      <c r="AB31" s="76">
        <f t="shared" si="9"/>
        <v>0</v>
      </c>
      <c r="AC31" s="76">
        <f t="shared" si="10"/>
        <v>0</v>
      </c>
      <c r="AD31" s="76">
        <f t="shared" si="11"/>
        <v>0</v>
      </c>
      <c r="AE31" s="66">
        <f t="shared" si="12"/>
        <v>0</v>
      </c>
      <c r="AF31" s="67" t="str">
        <f t="shared" si="13"/>
        <v>AccelReached</v>
      </c>
      <c r="AG31" s="66">
        <f t="shared" si="14"/>
        <v>0</v>
      </c>
      <c r="AH31" s="68">
        <f t="shared" si="15"/>
        <v>0</v>
      </c>
      <c r="AI31" s="61">
        <f t="shared" si="16"/>
        <v>0</v>
      </c>
      <c r="AJ31" s="62">
        <f t="shared" si="17"/>
        <v>0</v>
      </c>
      <c r="AK31" s="61">
        <f t="shared" si="49"/>
        <v>0</v>
      </c>
      <c r="AL31" s="61">
        <f t="shared" si="18"/>
        <v>0</v>
      </c>
      <c r="AM31" s="69" t="str">
        <f t="shared" si="19"/>
        <v>AccelLimited</v>
      </c>
      <c r="AN31" s="61">
        <f t="shared" si="20"/>
        <v>0</v>
      </c>
      <c r="AO31" s="71">
        <f t="shared" si="21"/>
        <v>0</v>
      </c>
      <c r="AP31" s="64">
        <f t="shared" si="50"/>
        <v>0</v>
      </c>
      <c r="AQ31" s="72">
        <f t="shared" si="22"/>
        <v>0</v>
      </c>
      <c r="AR31" s="79">
        <f t="shared" si="23"/>
        <v>0</v>
      </c>
      <c r="AS31" s="77">
        <f t="shared" si="24"/>
        <v>0</v>
      </c>
      <c r="AT31" s="138"/>
      <c r="AU31" s="115">
        <v>0</v>
      </c>
      <c r="AV31" s="113"/>
      <c r="AW31" s="113"/>
      <c r="AX31" s="118">
        <f t="shared" si="73"/>
        <v>4.2796134594653301</v>
      </c>
      <c r="AY31" s="117">
        <f t="shared" si="51"/>
        <v>0</v>
      </c>
      <c r="AZ31" s="113">
        <f t="shared" si="52"/>
        <v>0</v>
      </c>
      <c r="BA31" s="113">
        <f t="shared" si="25"/>
        <v>0</v>
      </c>
      <c r="BB31" s="118">
        <f t="shared" si="26"/>
        <v>4.2796134594653301</v>
      </c>
      <c r="BC31" s="114">
        <f t="shared" si="27"/>
        <v>0</v>
      </c>
      <c r="BD31" s="113">
        <f t="shared" si="53"/>
        <v>0</v>
      </c>
      <c r="BE31" s="113">
        <f t="shared" si="54"/>
        <v>0</v>
      </c>
      <c r="BF31" s="118">
        <f t="shared" si="55"/>
        <v>4.2796134594653301</v>
      </c>
      <c r="BG31" s="117">
        <f t="shared" si="28"/>
        <v>0</v>
      </c>
      <c r="BH31" s="113">
        <f t="shared" si="29"/>
        <v>0</v>
      </c>
      <c r="BI31" s="113">
        <f t="shared" si="30"/>
        <v>0</v>
      </c>
      <c r="BJ31" s="118">
        <f t="shared" si="31"/>
        <v>4.2796134594653301</v>
      </c>
      <c r="BK31" s="117">
        <f t="shared" si="32"/>
        <v>0</v>
      </c>
      <c r="BL31" s="113">
        <f t="shared" si="56"/>
        <v>0</v>
      </c>
      <c r="BM31" s="113">
        <f t="shared" si="56"/>
        <v>0</v>
      </c>
      <c r="BN31" s="118">
        <f t="shared" si="33"/>
        <v>4.2796134594653301</v>
      </c>
      <c r="BO31" s="117">
        <f t="shared" si="34"/>
        <v>0</v>
      </c>
      <c r="BP31" s="113">
        <f t="shared" si="35"/>
        <v>0</v>
      </c>
      <c r="BQ31" s="113">
        <f t="shared" si="36"/>
        <v>0</v>
      </c>
      <c r="BR31" s="118">
        <f t="shared" si="37"/>
        <v>4.2796134594653301</v>
      </c>
      <c r="BS31" s="117">
        <f t="shared" si="38"/>
        <v>0</v>
      </c>
      <c r="BT31" s="113">
        <f t="shared" si="39"/>
        <v>0</v>
      </c>
      <c r="BU31" s="113">
        <f t="shared" si="40"/>
        <v>0</v>
      </c>
      <c r="BV31" s="118">
        <f t="shared" si="57"/>
        <v>4.2796134594653301</v>
      </c>
      <c r="BW31" s="117">
        <f t="shared" si="41"/>
        <v>0</v>
      </c>
      <c r="BX31" s="113">
        <f t="shared" si="42"/>
        <v>0</v>
      </c>
      <c r="BY31" s="113">
        <f t="shared" si="43"/>
        <v>0</v>
      </c>
      <c r="BZ31" s="118">
        <f t="shared" si="44"/>
        <v>4.2796134594653301</v>
      </c>
      <c r="CA31" s="161"/>
      <c r="CB31"/>
      <c r="CC31" s="114">
        <f t="shared" si="58"/>
        <v>0.71755426643983444</v>
      </c>
      <c r="CD31" s="114">
        <f t="shared" si="59"/>
        <v>94.749977387697271</v>
      </c>
      <c r="CE31" s="114">
        <f t="shared" si="59"/>
        <v>2522.8565998526374</v>
      </c>
      <c r="CF31" s="114">
        <f t="shared" si="59"/>
        <v>34928.63114360506</v>
      </c>
      <c r="CG31" s="114"/>
      <c r="CH31" s="113">
        <v>3</v>
      </c>
      <c r="CI31" s="113">
        <v>9</v>
      </c>
      <c r="CJ31" s="113">
        <f t="shared" si="45"/>
        <v>10</v>
      </c>
      <c r="CK31" s="113">
        <f t="shared" si="45"/>
        <v>11</v>
      </c>
      <c r="CL31" s="113">
        <f t="shared" si="45"/>
        <v>12</v>
      </c>
      <c r="CM31" s="113"/>
      <c r="CN31" s="162"/>
      <c r="CO31" s="162"/>
      <c r="CP31">
        <f t="shared" si="60"/>
        <v>0</v>
      </c>
      <c r="CQ31" s="161"/>
      <c r="CR31">
        <f t="shared" si="46"/>
        <v>5</v>
      </c>
      <c r="CS31"/>
      <c r="CT31"/>
      <c r="CU31"/>
      <c r="CV31" s="161">
        <f t="shared" si="61"/>
        <v>0</v>
      </c>
      <c r="CW31" s="161">
        <f t="shared" si="62"/>
        <v>0</v>
      </c>
      <c r="CX31" s="161">
        <f t="shared" si="63"/>
        <v>0</v>
      </c>
      <c r="CY31" s="161">
        <f t="shared" si="64"/>
        <v>0</v>
      </c>
      <c r="CZ31" s="163">
        <f t="shared" si="65"/>
        <v>0</v>
      </c>
      <c r="DA31" s="161"/>
      <c r="DB31" s="161">
        <f t="shared" si="66"/>
        <v>0</v>
      </c>
      <c r="DC31" s="161">
        <f t="shared" si="67"/>
        <v>0</v>
      </c>
      <c r="DD31" s="161">
        <f t="shared" si="68"/>
        <v>0</v>
      </c>
      <c r="DE31" s="161"/>
      <c r="DF31" s="161">
        <f t="shared" si="69"/>
        <v>0</v>
      </c>
      <c r="DG31" s="161">
        <f t="shared" si="74"/>
        <v>0</v>
      </c>
      <c r="DH31" s="161">
        <f t="shared" si="70"/>
        <v>0</v>
      </c>
    </row>
    <row r="32" spans="1:112" s="42" customFormat="1" ht="13.8" thickBot="1" x14ac:dyDescent="0.3">
      <c r="A32" s="315">
        <v>0</v>
      </c>
      <c r="B32" s="411"/>
      <c r="C32" s="411"/>
      <c r="D32" s="307">
        <v>0</v>
      </c>
      <c r="E32" s="309" t="s">
        <v>213</v>
      </c>
      <c r="F32" s="308" t="s">
        <v>546</v>
      </c>
      <c r="G32" s="310" t="s">
        <v>422</v>
      </c>
      <c r="H32" s="311">
        <v>3500</v>
      </c>
      <c r="I32" s="311">
        <v>30000</v>
      </c>
      <c r="J32" s="312">
        <v>800000</v>
      </c>
      <c r="K32" s="313">
        <f t="shared" si="71"/>
        <v>0</v>
      </c>
      <c r="L32" s="414"/>
      <c r="M32" s="314">
        <f t="shared" si="0"/>
        <v>0</v>
      </c>
      <c r="N32" s="139">
        <f t="shared" si="76"/>
        <v>0</v>
      </c>
      <c r="O32" s="133">
        <f t="shared" si="2"/>
        <v>0</v>
      </c>
      <c r="P32" s="80">
        <f t="shared" si="3"/>
        <v>0</v>
      </c>
      <c r="Q32" s="319">
        <f t="shared" si="75"/>
        <v>0</v>
      </c>
      <c r="R32" s="320">
        <f t="shared" si="4"/>
        <v>0</v>
      </c>
      <c r="S32" s="321">
        <f t="shared" si="48"/>
        <v>4.2796134594653301</v>
      </c>
      <c r="T32" s="136"/>
      <c r="U32" s="102">
        <f t="shared" si="5"/>
        <v>0</v>
      </c>
      <c r="V32" s="77">
        <f t="shared" si="6"/>
        <v>0</v>
      </c>
      <c r="W32" s="77">
        <f t="shared" si="72"/>
        <v>0</v>
      </c>
      <c r="X32" s="75">
        <f>'Project description'!$I$6</f>
        <v>1.79</v>
      </c>
      <c r="Y32" s="75">
        <f>VLOOKUP(E32,'Project description'!$H$21:$I$24,2,0)</f>
        <v>40000</v>
      </c>
      <c r="Z32" s="74">
        <f t="shared" si="7"/>
        <v>0</v>
      </c>
      <c r="AA32" s="144">
        <f t="shared" si="8"/>
        <v>0</v>
      </c>
      <c r="AB32" s="76">
        <f t="shared" si="9"/>
        <v>0</v>
      </c>
      <c r="AC32" s="76">
        <f t="shared" si="10"/>
        <v>0</v>
      </c>
      <c r="AD32" s="76">
        <f t="shared" si="11"/>
        <v>0</v>
      </c>
      <c r="AE32" s="66">
        <f t="shared" si="12"/>
        <v>0</v>
      </c>
      <c r="AF32" s="67" t="str">
        <f t="shared" si="13"/>
        <v>AccelReached</v>
      </c>
      <c r="AG32" s="66">
        <f t="shared" si="14"/>
        <v>0</v>
      </c>
      <c r="AH32" s="68">
        <f t="shared" si="15"/>
        <v>0</v>
      </c>
      <c r="AI32" s="61">
        <f t="shared" si="16"/>
        <v>0</v>
      </c>
      <c r="AJ32" s="62">
        <f t="shared" si="17"/>
        <v>0</v>
      </c>
      <c r="AK32" s="61">
        <f t="shared" si="49"/>
        <v>0</v>
      </c>
      <c r="AL32" s="61">
        <f t="shared" si="18"/>
        <v>0</v>
      </c>
      <c r="AM32" s="69" t="str">
        <f t="shared" si="19"/>
        <v>AccelLimited</v>
      </c>
      <c r="AN32" s="61">
        <f t="shared" si="20"/>
        <v>0</v>
      </c>
      <c r="AO32" s="71">
        <f t="shared" si="21"/>
        <v>0</v>
      </c>
      <c r="AP32" s="64">
        <f t="shared" si="50"/>
        <v>0</v>
      </c>
      <c r="AQ32" s="72">
        <f t="shared" si="22"/>
        <v>0</v>
      </c>
      <c r="AR32" s="79">
        <f t="shared" si="23"/>
        <v>0</v>
      </c>
      <c r="AS32" s="77">
        <f t="shared" si="24"/>
        <v>0</v>
      </c>
      <c r="AT32" s="138"/>
      <c r="AU32" s="115">
        <v>0</v>
      </c>
      <c r="AV32" s="113"/>
      <c r="AW32" s="113"/>
      <c r="AX32" s="118">
        <f t="shared" si="73"/>
        <v>4.2796134594653301</v>
      </c>
      <c r="AY32" s="117">
        <f t="shared" si="51"/>
        <v>0</v>
      </c>
      <c r="AZ32" s="113">
        <f t="shared" si="52"/>
        <v>0</v>
      </c>
      <c r="BA32" s="113">
        <f t="shared" si="25"/>
        <v>0</v>
      </c>
      <c r="BB32" s="118">
        <f t="shared" si="26"/>
        <v>4.2796134594653301</v>
      </c>
      <c r="BC32" s="114">
        <f t="shared" si="27"/>
        <v>0</v>
      </c>
      <c r="BD32" s="113">
        <f t="shared" si="53"/>
        <v>0</v>
      </c>
      <c r="BE32" s="113">
        <f t="shared" si="54"/>
        <v>0</v>
      </c>
      <c r="BF32" s="118">
        <f t="shared" si="55"/>
        <v>4.2796134594653301</v>
      </c>
      <c r="BG32" s="117">
        <f t="shared" si="28"/>
        <v>0</v>
      </c>
      <c r="BH32" s="113">
        <f t="shared" si="29"/>
        <v>0</v>
      </c>
      <c r="BI32" s="113">
        <f t="shared" si="30"/>
        <v>0</v>
      </c>
      <c r="BJ32" s="118">
        <f t="shared" si="31"/>
        <v>4.2796134594653301</v>
      </c>
      <c r="BK32" s="117">
        <f t="shared" si="32"/>
        <v>0</v>
      </c>
      <c r="BL32" s="113">
        <f t="shared" si="56"/>
        <v>0</v>
      </c>
      <c r="BM32" s="113">
        <f t="shared" si="56"/>
        <v>0</v>
      </c>
      <c r="BN32" s="118">
        <f t="shared" si="33"/>
        <v>4.2796134594653301</v>
      </c>
      <c r="BO32" s="117">
        <f t="shared" si="34"/>
        <v>0</v>
      </c>
      <c r="BP32" s="113">
        <f t="shared" si="35"/>
        <v>0</v>
      </c>
      <c r="BQ32" s="113">
        <f t="shared" si="36"/>
        <v>0</v>
      </c>
      <c r="BR32" s="118">
        <f t="shared" si="37"/>
        <v>4.2796134594653301</v>
      </c>
      <c r="BS32" s="117">
        <f t="shared" si="38"/>
        <v>0</v>
      </c>
      <c r="BT32" s="113">
        <f t="shared" si="39"/>
        <v>0</v>
      </c>
      <c r="BU32" s="113">
        <f t="shared" si="40"/>
        <v>0</v>
      </c>
      <c r="BV32" s="118">
        <f t="shared" si="57"/>
        <v>4.2796134594653301</v>
      </c>
      <c r="BW32" s="117">
        <f t="shared" si="41"/>
        <v>0</v>
      </c>
      <c r="BX32" s="113">
        <f t="shared" si="42"/>
        <v>0</v>
      </c>
      <c r="BY32" s="113">
        <f t="shared" si="43"/>
        <v>0</v>
      </c>
      <c r="BZ32" s="118">
        <f t="shared" si="44"/>
        <v>4.2796134594653301</v>
      </c>
      <c r="CA32" s="161"/>
      <c r="CB32"/>
      <c r="CC32" s="114">
        <f t="shared" si="58"/>
        <v>0.76755426643983449</v>
      </c>
      <c r="CD32" s="114">
        <f t="shared" si="59"/>
        <v>250.00000000000006</v>
      </c>
      <c r="CE32" s="114">
        <f t="shared" si="59"/>
        <v>3396.0723784427637</v>
      </c>
      <c r="CF32" s="114">
        <f t="shared" si="59"/>
        <v>0</v>
      </c>
      <c r="CG32" s="114"/>
      <c r="CH32" s="113">
        <v>3</v>
      </c>
      <c r="CI32" s="113">
        <v>13</v>
      </c>
      <c r="CJ32" s="113">
        <f t="shared" si="45"/>
        <v>14</v>
      </c>
      <c r="CK32" s="113">
        <f t="shared" si="45"/>
        <v>15</v>
      </c>
      <c r="CL32" s="113">
        <f t="shared" si="45"/>
        <v>16</v>
      </c>
      <c r="CM32" s="113"/>
      <c r="CN32" s="162"/>
      <c r="CO32" s="162"/>
      <c r="CP32">
        <f t="shared" si="60"/>
        <v>0</v>
      </c>
      <c r="CQ32" s="161"/>
      <c r="CR32">
        <f t="shared" si="46"/>
        <v>5</v>
      </c>
      <c r="CS32"/>
      <c r="CT32"/>
      <c r="CU32"/>
      <c r="CV32" s="161">
        <f t="shared" si="61"/>
        <v>0</v>
      </c>
      <c r="CW32" s="161">
        <f t="shared" si="62"/>
        <v>0</v>
      </c>
      <c r="CX32" s="161">
        <f t="shared" si="63"/>
        <v>0</v>
      </c>
      <c r="CY32" s="161">
        <f t="shared" si="64"/>
        <v>0</v>
      </c>
      <c r="CZ32" s="163">
        <f t="shared" si="65"/>
        <v>0</v>
      </c>
      <c r="DA32" s="161"/>
      <c r="DB32" s="161">
        <f t="shared" si="66"/>
        <v>0</v>
      </c>
      <c r="DC32" s="161">
        <f t="shared" si="67"/>
        <v>0</v>
      </c>
      <c r="DD32" s="161">
        <f t="shared" si="68"/>
        <v>0</v>
      </c>
      <c r="DE32" s="161"/>
      <c r="DF32" s="161">
        <f t="shared" si="69"/>
        <v>0</v>
      </c>
      <c r="DG32" s="161">
        <f t="shared" si="74"/>
        <v>0</v>
      </c>
      <c r="DH32" s="161"/>
    </row>
    <row r="33" spans="1:112" s="42" customFormat="1" ht="13.8" thickBot="1" x14ac:dyDescent="0.3">
      <c r="A33" s="140">
        <v>0</v>
      </c>
      <c r="B33" s="410"/>
      <c r="C33" s="410"/>
      <c r="D33" s="41">
        <v>0</v>
      </c>
      <c r="E33" s="98" t="s">
        <v>213</v>
      </c>
      <c r="F33" s="171" t="s">
        <v>546</v>
      </c>
      <c r="G33" s="137" t="s">
        <v>422</v>
      </c>
      <c r="H33" s="132">
        <v>3500</v>
      </c>
      <c r="I33" s="132">
        <v>30000</v>
      </c>
      <c r="J33" s="148">
        <v>800000</v>
      </c>
      <c r="K33" s="151">
        <f t="shared" si="71"/>
        <v>0</v>
      </c>
      <c r="L33" s="413"/>
      <c r="M33" s="139">
        <f t="shared" si="0"/>
        <v>0</v>
      </c>
      <c r="N33" s="139">
        <f t="shared" si="76"/>
        <v>0</v>
      </c>
      <c r="O33" s="133">
        <f t="shared" si="2"/>
        <v>0</v>
      </c>
      <c r="P33" s="80">
        <f t="shared" si="3"/>
        <v>0</v>
      </c>
      <c r="Q33" s="322">
        <f t="shared" si="75"/>
        <v>0</v>
      </c>
      <c r="R33" s="323">
        <f t="shared" si="4"/>
        <v>0</v>
      </c>
      <c r="S33" s="324">
        <f t="shared" si="48"/>
        <v>4.2796134594653301</v>
      </c>
      <c r="T33" s="136"/>
      <c r="U33" s="102">
        <f t="shared" si="5"/>
        <v>0</v>
      </c>
      <c r="V33" s="77">
        <f t="shared" si="6"/>
        <v>0</v>
      </c>
      <c r="W33" s="77">
        <f t="shared" si="72"/>
        <v>0</v>
      </c>
      <c r="X33" s="75">
        <f>'Project description'!$I$6</f>
        <v>1.79</v>
      </c>
      <c r="Y33" s="75">
        <f>VLOOKUP(E33,'Project description'!$H$21:$I$24,2,0)</f>
        <v>40000</v>
      </c>
      <c r="Z33" s="74">
        <f t="shared" si="7"/>
        <v>0</v>
      </c>
      <c r="AA33" s="144">
        <f t="shared" si="8"/>
        <v>0</v>
      </c>
      <c r="AB33" s="76">
        <f t="shared" si="9"/>
        <v>0</v>
      </c>
      <c r="AC33" s="76">
        <f t="shared" si="10"/>
        <v>0</v>
      </c>
      <c r="AD33" s="76">
        <f t="shared" si="11"/>
        <v>0</v>
      </c>
      <c r="AE33" s="66">
        <f t="shared" si="12"/>
        <v>0</v>
      </c>
      <c r="AF33" s="67" t="str">
        <f t="shared" si="13"/>
        <v>AccelReached</v>
      </c>
      <c r="AG33" s="66">
        <f t="shared" si="14"/>
        <v>0</v>
      </c>
      <c r="AH33" s="68">
        <f t="shared" si="15"/>
        <v>0</v>
      </c>
      <c r="AI33" s="61">
        <f t="shared" si="16"/>
        <v>0</v>
      </c>
      <c r="AJ33" s="62">
        <f t="shared" si="17"/>
        <v>0</v>
      </c>
      <c r="AK33" s="61">
        <f t="shared" si="49"/>
        <v>0</v>
      </c>
      <c r="AL33" s="61">
        <f t="shared" si="18"/>
        <v>0</v>
      </c>
      <c r="AM33" s="69" t="str">
        <f t="shared" si="19"/>
        <v>AccelLimited</v>
      </c>
      <c r="AN33" s="61">
        <f t="shared" si="20"/>
        <v>0</v>
      </c>
      <c r="AO33" s="71">
        <f t="shared" si="21"/>
        <v>0</v>
      </c>
      <c r="AP33" s="64">
        <f t="shared" si="50"/>
        <v>0</v>
      </c>
      <c r="AQ33" s="72">
        <f t="shared" si="22"/>
        <v>0</v>
      </c>
      <c r="AR33" s="79">
        <f t="shared" si="23"/>
        <v>0</v>
      </c>
      <c r="AS33" s="77">
        <f t="shared" si="24"/>
        <v>0</v>
      </c>
      <c r="AT33" s="138"/>
      <c r="AU33" s="115">
        <v>0</v>
      </c>
      <c r="AV33" s="113"/>
      <c r="AW33" s="113"/>
      <c r="AX33" s="118">
        <f t="shared" si="73"/>
        <v>4.2796134594653301</v>
      </c>
      <c r="AY33" s="117">
        <f t="shared" si="51"/>
        <v>0</v>
      </c>
      <c r="AZ33" s="113">
        <f t="shared" si="52"/>
        <v>0</v>
      </c>
      <c r="BA33" s="113">
        <f t="shared" si="25"/>
        <v>0</v>
      </c>
      <c r="BB33" s="118">
        <f t="shared" si="26"/>
        <v>4.2796134594653301</v>
      </c>
      <c r="BC33" s="114">
        <f t="shared" si="27"/>
        <v>0</v>
      </c>
      <c r="BD33" s="113">
        <f t="shared" si="53"/>
        <v>0</v>
      </c>
      <c r="BE33" s="113">
        <f t="shared" si="54"/>
        <v>0</v>
      </c>
      <c r="BF33" s="118">
        <f t="shared" si="55"/>
        <v>4.2796134594653301</v>
      </c>
      <c r="BG33" s="117">
        <f t="shared" si="28"/>
        <v>0</v>
      </c>
      <c r="BH33" s="113">
        <f t="shared" si="29"/>
        <v>0</v>
      </c>
      <c r="BI33" s="113">
        <f t="shared" si="30"/>
        <v>0</v>
      </c>
      <c r="BJ33" s="118">
        <f t="shared" si="31"/>
        <v>4.2796134594653301</v>
      </c>
      <c r="BK33" s="117">
        <f t="shared" si="32"/>
        <v>0</v>
      </c>
      <c r="BL33" s="113">
        <f t="shared" si="56"/>
        <v>0</v>
      </c>
      <c r="BM33" s="113">
        <f t="shared" si="56"/>
        <v>0</v>
      </c>
      <c r="BN33" s="118">
        <f t="shared" si="33"/>
        <v>4.2796134594653301</v>
      </c>
      <c r="BO33" s="117">
        <f t="shared" si="34"/>
        <v>0</v>
      </c>
      <c r="BP33" s="113">
        <f t="shared" si="35"/>
        <v>0</v>
      </c>
      <c r="BQ33" s="113">
        <f t="shared" si="36"/>
        <v>0</v>
      </c>
      <c r="BR33" s="118">
        <f t="shared" si="37"/>
        <v>4.2796134594653301</v>
      </c>
      <c r="BS33" s="117">
        <f t="shared" si="38"/>
        <v>0</v>
      </c>
      <c r="BT33" s="113">
        <f t="shared" si="39"/>
        <v>0</v>
      </c>
      <c r="BU33" s="113">
        <f t="shared" si="40"/>
        <v>0</v>
      </c>
      <c r="BV33" s="118">
        <f t="shared" si="57"/>
        <v>4.2796134594653301</v>
      </c>
      <c r="BW33" s="117">
        <f t="shared" si="41"/>
        <v>0</v>
      </c>
      <c r="BX33" s="113">
        <f t="shared" si="42"/>
        <v>0</v>
      </c>
      <c r="BY33" s="113">
        <f t="shared" si="43"/>
        <v>0</v>
      </c>
      <c r="BZ33" s="118">
        <f t="shared" si="44"/>
        <v>4.2796134594653301</v>
      </c>
      <c r="CA33" s="161"/>
      <c r="CB33"/>
      <c r="CC33" s="114">
        <f t="shared" si="58"/>
        <v>0.76755426643983449</v>
      </c>
      <c r="CD33" s="114">
        <f t="shared" si="59"/>
        <v>250.00000000000006</v>
      </c>
      <c r="CE33" s="114">
        <f t="shared" si="59"/>
        <v>3396.0723784427637</v>
      </c>
      <c r="CF33" s="114">
        <f t="shared" si="59"/>
        <v>0</v>
      </c>
      <c r="CG33" s="114"/>
      <c r="CH33" s="113">
        <v>3</v>
      </c>
      <c r="CI33" s="113">
        <v>17</v>
      </c>
      <c r="CJ33" s="113">
        <f t="shared" ref="CJ33:CL52" si="77">CI33+1</f>
        <v>18</v>
      </c>
      <c r="CK33" s="113">
        <f t="shared" si="77"/>
        <v>19</v>
      </c>
      <c r="CL33" s="113">
        <f t="shared" si="77"/>
        <v>20</v>
      </c>
      <c r="CM33" s="113"/>
      <c r="CN33" s="162"/>
      <c r="CO33" s="162"/>
      <c r="CP33">
        <f t="shared" si="60"/>
        <v>0</v>
      </c>
      <c r="CQ33" s="161"/>
      <c r="CR33">
        <f t="shared" si="46"/>
        <v>5</v>
      </c>
      <c r="CS33"/>
      <c r="CT33"/>
      <c r="CU33"/>
      <c r="CV33" s="161">
        <f t="shared" si="61"/>
        <v>0</v>
      </c>
      <c r="CW33" s="161">
        <f t="shared" si="62"/>
        <v>0</v>
      </c>
      <c r="CX33" s="161">
        <f t="shared" si="63"/>
        <v>0</v>
      </c>
      <c r="CY33" s="161">
        <f t="shared" si="64"/>
        <v>0</v>
      </c>
      <c r="CZ33" s="163">
        <f t="shared" si="65"/>
        <v>0</v>
      </c>
      <c r="DA33" s="161"/>
      <c r="DB33" s="161">
        <f t="shared" si="66"/>
        <v>0</v>
      </c>
      <c r="DC33" s="161">
        <f t="shared" si="67"/>
        <v>0</v>
      </c>
      <c r="DD33" s="161">
        <f t="shared" si="68"/>
        <v>0</v>
      </c>
      <c r="DE33" s="161"/>
      <c r="DF33" s="161">
        <f t="shared" si="69"/>
        <v>0</v>
      </c>
      <c r="DG33" s="161">
        <f t="shared" si="74"/>
        <v>0</v>
      </c>
      <c r="DH33" s="161"/>
    </row>
    <row r="34" spans="1:112" s="42" customFormat="1" ht="13.8" thickBot="1" x14ac:dyDescent="0.3">
      <c r="A34" s="315">
        <v>0</v>
      </c>
      <c r="B34" s="411"/>
      <c r="C34" s="411"/>
      <c r="D34" s="307">
        <v>0</v>
      </c>
      <c r="E34" s="309" t="s">
        <v>213</v>
      </c>
      <c r="F34" s="308" t="s">
        <v>546</v>
      </c>
      <c r="G34" s="310" t="s">
        <v>422</v>
      </c>
      <c r="H34" s="311">
        <v>3500</v>
      </c>
      <c r="I34" s="311">
        <v>30000</v>
      </c>
      <c r="J34" s="312">
        <v>800000</v>
      </c>
      <c r="K34" s="313">
        <f t="shared" si="71"/>
        <v>0</v>
      </c>
      <c r="L34" s="414"/>
      <c r="M34" s="314">
        <f t="shared" si="0"/>
        <v>0</v>
      </c>
      <c r="N34" s="139">
        <f t="shared" si="76"/>
        <v>0</v>
      </c>
      <c r="O34" s="133">
        <f t="shared" si="2"/>
        <v>0</v>
      </c>
      <c r="P34" s="80">
        <f t="shared" si="3"/>
        <v>0</v>
      </c>
      <c r="Q34" s="319">
        <f t="shared" si="75"/>
        <v>0</v>
      </c>
      <c r="R34" s="320">
        <f t="shared" si="4"/>
        <v>0</v>
      </c>
      <c r="S34" s="321">
        <f t="shared" si="48"/>
        <v>4.2796134594653301</v>
      </c>
      <c r="T34" s="136"/>
      <c r="U34" s="102">
        <f t="shared" si="5"/>
        <v>0</v>
      </c>
      <c r="V34" s="77">
        <f t="shared" si="6"/>
        <v>0</v>
      </c>
      <c r="W34" s="77">
        <f t="shared" si="72"/>
        <v>0</v>
      </c>
      <c r="X34" s="75">
        <f>'Project description'!$I$6</f>
        <v>1.79</v>
      </c>
      <c r="Y34" s="75">
        <f>VLOOKUP(E34,'Project description'!$H$21:$I$24,2,0)</f>
        <v>40000</v>
      </c>
      <c r="Z34" s="74">
        <f t="shared" si="7"/>
        <v>0</v>
      </c>
      <c r="AA34" s="144">
        <f t="shared" si="8"/>
        <v>0</v>
      </c>
      <c r="AB34" s="76">
        <f t="shared" si="9"/>
        <v>0</v>
      </c>
      <c r="AC34" s="76">
        <f t="shared" si="10"/>
        <v>0</v>
      </c>
      <c r="AD34" s="76">
        <f t="shared" si="11"/>
        <v>0</v>
      </c>
      <c r="AE34" s="66">
        <f t="shared" si="12"/>
        <v>0</v>
      </c>
      <c r="AF34" s="67" t="str">
        <f t="shared" si="13"/>
        <v>AccelReached</v>
      </c>
      <c r="AG34" s="66">
        <f t="shared" si="14"/>
        <v>0</v>
      </c>
      <c r="AH34" s="68">
        <f t="shared" si="15"/>
        <v>0</v>
      </c>
      <c r="AI34" s="61">
        <f t="shared" si="16"/>
        <v>0</v>
      </c>
      <c r="AJ34" s="62">
        <f t="shared" si="17"/>
        <v>0</v>
      </c>
      <c r="AK34" s="61">
        <f t="shared" si="49"/>
        <v>0</v>
      </c>
      <c r="AL34" s="61">
        <f t="shared" si="18"/>
        <v>0</v>
      </c>
      <c r="AM34" s="69" t="str">
        <f t="shared" si="19"/>
        <v>AccelLimited</v>
      </c>
      <c r="AN34" s="61">
        <f t="shared" si="20"/>
        <v>0</v>
      </c>
      <c r="AO34" s="71">
        <f t="shared" si="21"/>
        <v>0</v>
      </c>
      <c r="AP34" s="64">
        <f t="shared" si="50"/>
        <v>0</v>
      </c>
      <c r="AQ34" s="72">
        <f t="shared" si="22"/>
        <v>0</v>
      </c>
      <c r="AR34" s="79">
        <f t="shared" si="23"/>
        <v>0</v>
      </c>
      <c r="AS34" s="77">
        <f t="shared" si="24"/>
        <v>0</v>
      </c>
      <c r="AT34" s="138"/>
      <c r="AU34" s="115">
        <v>0</v>
      </c>
      <c r="AV34" s="113"/>
      <c r="AW34" s="113"/>
      <c r="AX34" s="118">
        <f t="shared" si="73"/>
        <v>4.2796134594653301</v>
      </c>
      <c r="AY34" s="117">
        <f t="shared" si="51"/>
        <v>0</v>
      </c>
      <c r="AZ34" s="113">
        <f t="shared" si="52"/>
        <v>0</v>
      </c>
      <c r="BA34" s="113">
        <f t="shared" si="25"/>
        <v>0</v>
      </c>
      <c r="BB34" s="118">
        <f t="shared" si="26"/>
        <v>4.2796134594653301</v>
      </c>
      <c r="BC34" s="114">
        <f t="shared" si="27"/>
        <v>0</v>
      </c>
      <c r="BD34" s="113">
        <f t="shared" si="53"/>
        <v>0</v>
      </c>
      <c r="BE34" s="113">
        <f t="shared" si="54"/>
        <v>0</v>
      </c>
      <c r="BF34" s="118">
        <f t="shared" si="55"/>
        <v>4.2796134594653301</v>
      </c>
      <c r="BG34" s="117">
        <f t="shared" si="28"/>
        <v>0</v>
      </c>
      <c r="BH34" s="113">
        <f t="shared" si="29"/>
        <v>0</v>
      </c>
      <c r="BI34" s="113">
        <f t="shared" si="30"/>
        <v>0</v>
      </c>
      <c r="BJ34" s="118">
        <f t="shared" si="31"/>
        <v>4.2796134594653301</v>
      </c>
      <c r="BK34" s="117">
        <f t="shared" si="32"/>
        <v>0</v>
      </c>
      <c r="BL34" s="113">
        <f t="shared" si="56"/>
        <v>0</v>
      </c>
      <c r="BM34" s="113">
        <f t="shared" si="56"/>
        <v>0</v>
      </c>
      <c r="BN34" s="118">
        <f t="shared" si="33"/>
        <v>4.2796134594653301</v>
      </c>
      <c r="BO34" s="117">
        <f t="shared" si="34"/>
        <v>0</v>
      </c>
      <c r="BP34" s="113">
        <f t="shared" si="35"/>
        <v>0</v>
      </c>
      <c r="BQ34" s="113">
        <f t="shared" si="36"/>
        <v>0</v>
      </c>
      <c r="BR34" s="118">
        <f t="shared" si="37"/>
        <v>4.2796134594653301</v>
      </c>
      <c r="BS34" s="117">
        <f t="shared" si="38"/>
        <v>0</v>
      </c>
      <c r="BT34" s="113">
        <f t="shared" si="39"/>
        <v>0</v>
      </c>
      <c r="BU34" s="113">
        <f t="shared" si="40"/>
        <v>0</v>
      </c>
      <c r="BV34" s="118">
        <f t="shared" si="57"/>
        <v>4.2796134594653301</v>
      </c>
      <c r="BW34" s="117">
        <f t="shared" si="41"/>
        <v>0</v>
      </c>
      <c r="BX34" s="113">
        <f t="shared" si="42"/>
        <v>0</v>
      </c>
      <c r="BY34" s="113">
        <f t="shared" si="43"/>
        <v>0</v>
      </c>
      <c r="BZ34" s="118">
        <f t="shared" si="44"/>
        <v>4.2796134594653301</v>
      </c>
      <c r="CA34" s="161"/>
      <c r="CB34"/>
      <c r="CC34" s="114">
        <f t="shared" si="58"/>
        <v>0.81755426643983453</v>
      </c>
      <c r="CD34" s="114">
        <f t="shared" si="59"/>
        <v>405.25002261230281</v>
      </c>
      <c r="CE34" s="114">
        <f t="shared" si="59"/>
        <v>2522.8565998526374</v>
      </c>
      <c r="CF34" s="114">
        <f t="shared" si="59"/>
        <v>-34928.63114360506</v>
      </c>
      <c r="CG34" s="114"/>
      <c r="CH34" s="113">
        <v>3</v>
      </c>
      <c r="CI34" s="113">
        <v>21</v>
      </c>
      <c r="CJ34" s="113">
        <f t="shared" si="77"/>
        <v>22</v>
      </c>
      <c r="CK34" s="113">
        <f t="shared" si="77"/>
        <v>23</v>
      </c>
      <c r="CL34" s="113">
        <f t="shared" si="77"/>
        <v>24</v>
      </c>
      <c r="CM34" s="113"/>
      <c r="CN34" s="162"/>
      <c r="CO34" s="162"/>
      <c r="CP34">
        <f t="shared" si="60"/>
        <v>0</v>
      </c>
      <c r="CQ34" s="161"/>
      <c r="CR34">
        <f t="shared" si="46"/>
        <v>5</v>
      </c>
      <c r="CS34"/>
      <c r="CT34"/>
      <c r="CU34"/>
      <c r="CV34" s="161">
        <f t="shared" si="61"/>
        <v>0</v>
      </c>
      <c r="CW34" s="161">
        <f t="shared" si="62"/>
        <v>0</v>
      </c>
      <c r="CX34" s="161">
        <f t="shared" si="63"/>
        <v>0</v>
      </c>
      <c r="CY34" s="161">
        <f t="shared" si="64"/>
        <v>0</v>
      </c>
      <c r="CZ34" s="163">
        <f t="shared" si="65"/>
        <v>0</v>
      </c>
      <c r="DA34" s="161"/>
      <c r="DB34" s="161">
        <f t="shared" si="66"/>
        <v>0</v>
      </c>
      <c r="DC34" s="161">
        <f t="shared" si="67"/>
        <v>0</v>
      </c>
      <c r="DD34" s="161">
        <f t="shared" si="68"/>
        <v>0</v>
      </c>
      <c r="DE34" s="161"/>
      <c r="DF34" s="161">
        <f t="shared" si="69"/>
        <v>0</v>
      </c>
      <c r="DG34" s="161">
        <f t="shared" si="74"/>
        <v>0</v>
      </c>
      <c r="DH34" s="161"/>
    </row>
    <row r="35" spans="1:112" s="42" customFormat="1" ht="13.8" thickBot="1" x14ac:dyDescent="0.3">
      <c r="A35" s="140">
        <v>0</v>
      </c>
      <c r="B35" s="410"/>
      <c r="C35" s="410"/>
      <c r="D35" s="41">
        <v>0</v>
      </c>
      <c r="E35" s="98" t="s">
        <v>213</v>
      </c>
      <c r="F35" s="171" t="s">
        <v>546</v>
      </c>
      <c r="G35" s="137" t="s">
        <v>422</v>
      </c>
      <c r="H35" s="132">
        <v>3500</v>
      </c>
      <c r="I35" s="132">
        <v>30000</v>
      </c>
      <c r="J35" s="148">
        <v>800000</v>
      </c>
      <c r="K35" s="151">
        <f t="shared" si="71"/>
        <v>0</v>
      </c>
      <c r="L35" s="413"/>
      <c r="M35" s="139">
        <f t="shared" si="0"/>
        <v>0</v>
      </c>
      <c r="N35" s="139">
        <f t="shared" si="76"/>
        <v>0</v>
      </c>
      <c r="O35" s="133">
        <f t="shared" si="2"/>
        <v>0</v>
      </c>
      <c r="P35" s="80">
        <f t="shared" si="3"/>
        <v>0</v>
      </c>
      <c r="Q35" s="322">
        <f t="shared" si="75"/>
        <v>0</v>
      </c>
      <c r="R35" s="323">
        <f t="shared" si="4"/>
        <v>0</v>
      </c>
      <c r="S35" s="324">
        <f t="shared" si="48"/>
        <v>4.2796134594653301</v>
      </c>
      <c r="T35" s="136"/>
      <c r="U35" s="102">
        <f t="shared" si="5"/>
        <v>0</v>
      </c>
      <c r="V35" s="77">
        <f t="shared" si="6"/>
        <v>0</v>
      </c>
      <c r="W35" s="77">
        <f t="shared" si="72"/>
        <v>0</v>
      </c>
      <c r="X35" s="75">
        <f>'Project description'!$I$6</f>
        <v>1.79</v>
      </c>
      <c r="Y35" s="75">
        <f>VLOOKUP(E35,'Project description'!$H$21:$I$24,2,0)</f>
        <v>40000</v>
      </c>
      <c r="Z35" s="74">
        <f t="shared" si="7"/>
        <v>0</v>
      </c>
      <c r="AA35" s="144">
        <f t="shared" si="8"/>
        <v>0</v>
      </c>
      <c r="AB35" s="76">
        <f t="shared" si="9"/>
        <v>0</v>
      </c>
      <c r="AC35" s="76">
        <f t="shared" si="10"/>
        <v>0</v>
      </c>
      <c r="AD35" s="76">
        <f t="shared" si="11"/>
        <v>0</v>
      </c>
      <c r="AE35" s="66">
        <f t="shared" si="12"/>
        <v>0</v>
      </c>
      <c r="AF35" s="67" t="str">
        <f t="shared" si="13"/>
        <v>AccelReached</v>
      </c>
      <c r="AG35" s="66">
        <f t="shared" si="14"/>
        <v>0</v>
      </c>
      <c r="AH35" s="68">
        <f t="shared" si="15"/>
        <v>0</v>
      </c>
      <c r="AI35" s="61">
        <f t="shared" si="16"/>
        <v>0</v>
      </c>
      <c r="AJ35" s="62">
        <f t="shared" si="17"/>
        <v>0</v>
      </c>
      <c r="AK35" s="61">
        <f t="shared" si="49"/>
        <v>0</v>
      </c>
      <c r="AL35" s="61">
        <f t="shared" si="18"/>
        <v>0</v>
      </c>
      <c r="AM35" s="69" t="str">
        <f t="shared" si="19"/>
        <v>AccelLimited</v>
      </c>
      <c r="AN35" s="61">
        <f t="shared" si="20"/>
        <v>0</v>
      </c>
      <c r="AO35" s="71">
        <f t="shared" si="21"/>
        <v>0</v>
      </c>
      <c r="AP35" s="64">
        <f t="shared" si="50"/>
        <v>0</v>
      </c>
      <c r="AQ35" s="72">
        <f t="shared" si="22"/>
        <v>0</v>
      </c>
      <c r="AR35" s="79">
        <f t="shared" si="23"/>
        <v>0</v>
      </c>
      <c r="AS35" s="77">
        <f t="shared" si="24"/>
        <v>0</v>
      </c>
      <c r="AT35" s="138"/>
      <c r="AU35" s="115">
        <v>0</v>
      </c>
      <c r="AV35" s="113"/>
      <c r="AW35" s="113"/>
      <c r="AX35" s="118">
        <f t="shared" si="73"/>
        <v>4.2796134594653301</v>
      </c>
      <c r="AY35" s="117">
        <f t="shared" si="51"/>
        <v>0</v>
      </c>
      <c r="AZ35" s="113">
        <f t="shared" si="52"/>
        <v>0</v>
      </c>
      <c r="BA35" s="113">
        <f t="shared" si="25"/>
        <v>0</v>
      </c>
      <c r="BB35" s="118">
        <f t="shared" si="26"/>
        <v>4.2796134594653301</v>
      </c>
      <c r="BC35" s="114">
        <f t="shared" si="27"/>
        <v>0</v>
      </c>
      <c r="BD35" s="113">
        <f t="shared" si="53"/>
        <v>0</v>
      </c>
      <c r="BE35" s="113">
        <f t="shared" si="54"/>
        <v>0</v>
      </c>
      <c r="BF35" s="118">
        <f t="shared" si="55"/>
        <v>4.2796134594653301</v>
      </c>
      <c r="BG35" s="117">
        <f t="shared" si="28"/>
        <v>0</v>
      </c>
      <c r="BH35" s="113">
        <f t="shared" si="29"/>
        <v>0</v>
      </c>
      <c r="BI35" s="113">
        <f t="shared" si="30"/>
        <v>0</v>
      </c>
      <c r="BJ35" s="118">
        <f t="shared" si="31"/>
        <v>4.2796134594653301</v>
      </c>
      <c r="BK35" s="117">
        <f t="shared" si="32"/>
        <v>0</v>
      </c>
      <c r="BL35" s="113">
        <f t="shared" si="56"/>
        <v>0</v>
      </c>
      <c r="BM35" s="113">
        <f t="shared" si="56"/>
        <v>0</v>
      </c>
      <c r="BN35" s="118">
        <f t="shared" si="33"/>
        <v>4.2796134594653301</v>
      </c>
      <c r="BO35" s="117">
        <f t="shared" si="34"/>
        <v>0</v>
      </c>
      <c r="BP35" s="113">
        <f t="shared" si="35"/>
        <v>0</v>
      </c>
      <c r="BQ35" s="113">
        <f t="shared" si="36"/>
        <v>0</v>
      </c>
      <c r="BR35" s="118">
        <f t="shared" si="37"/>
        <v>4.2796134594653301</v>
      </c>
      <c r="BS35" s="117">
        <f t="shared" si="38"/>
        <v>0</v>
      </c>
      <c r="BT35" s="113">
        <f t="shared" si="39"/>
        <v>0</v>
      </c>
      <c r="BU35" s="113">
        <f t="shared" si="40"/>
        <v>0</v>
      </c>
      <c r="BV35" s="118">
        <f t="shared" si="57"/>
        <v>4.2796134594653301</v>
      </c>
      <c r="BW35" s="117">
        <f t="shared" si="41"/>
        <v>0</v>
      </c>
      <c r="BX35" s="113">
        <f t="shared" si="42"/>
        <v>0</v>
      </c>
      <c r="BY35" s="113">
        <f t="shared" si="43"/>
        <v>0</v>
      </c>
      <c r="BZ35" s="118">
        <f t="shared" si="44"/>
        <v>4.2796134594653301</v>
      </c>
      <c r="CA35" s="161"/>
      <c r="CB35"/>
      <c r="CC35" s="114">
        <f t="shared" si="58"/>
        <v>0.86478316626359808</v>
      </c>
      <c r="CD35" s="114">
        <f t="shared" si="59"/>
        <v>485.44640369016463</v>
      </c>
      <c r="CE35" s="114">
        <f t="shared" si="59"/>
        <v>873.21577859012677</v>
      </c>
      <c r="CF35" s="114">
        <f t="shared" si="59"/>
        <v>-34928.63114360506</v>
      </c>
      <c r="CG35" s="114"/>
      <c r="CH35" s="113">
        <v>3</v>
      </c>
      <c r="CI35" s="113">
        <v>25</v>
      </c>
      <c r="CJ35" s="113">
        <f t="shared" si="77"/>
        <v>26</v>
      </c>
      <c r="CK35" s="113">
        <f t="shared" si="77"/>
        <v>27</v>
      </c>
      <c r="CL35" s="113">
        <f t="shared" si="77"/>
        <v>28</v>
      </c>
      <c r="CM35" s="113"/>
      <c r="CN35" s="162"/>
      <c r="CO35" s="162"/>
      <c r="CP35">
        <f t="shared" si="60"/>
        <v>0</v>
      </c>
      <c r="CQ35" s="161"/>
      <c r="CR35">
        <f t="shared" si="46"/>
        <v>5</v>
      </c>
      <c r="CS35"/>
      <c r="CT35"/>
      <c r="CU35"/>
      <c r="CV35" s="161">
        <f t="shared" si="61"/>
        <v>0</v>
      </c>
      <c r="CW35" s="161">
        <f t="shared" si="62"/>
        <v>0</v>
      </c>
      <c r="CX35" s="161">
        <f t="shared" si="63"/>
        <v>0</v>
      </c>
      <c r="CY35" s="161">
        <f t="shared" si="64"/>
        <v>0</v>
      </c>
      <c r="CZ35" s="163">
        <f t="shared" si="65"/>
        <v>0</v>
      </c>
      <c r="DA35" s="161"/>
      <c r="DB35" s="161">
        <f t="shared" si="66"/>
        <v>0</v>
      </c>
      <c r="DC35" s="161">
        <f t="shared" si="67"/>
        <v>0</v>
      </c>
      <c r="DD35" s="161">
        <f t="shared" si="68"/>
        <v>0</v>
      </c>
      <c r="DE35" s="161"/>
      <c r="DF35" s="161">
        <f t="shared" si="69"/>
        <v>0</v>
      </c>
      <c r="DG35" s="161">
        <f t="shared" si="74"/>
        <v>0</v>
      </c>
      <c r="DH35" s="161"/>
    </row>
    <row r="36" spans="1:112" s="42" customFormat="1" ht="13.8" thickBot="1" x14ac:dyDescent="0.3">
      <c r="A36" s="315">
        <v>0</v>
      </c>
      <c r="B36" s="411"/>
      <c r="C36" s="411"/>
      <c r="D36" s="307">
        <v>0</v>
      </c>
      <c r="E36" s="309" t="s">
        <v>213</v>
      </c>
      <c r="F36" s="308" t="s">
        <v>546</v>
      </c>
      <c r="G36" s="310" t="s">
        <v>422</v>
      </c>
      <c r="H36" s="311">
        <v>3500</v>
      </c>
      <c r="I36" s="311">
        <v>30000</v>
      </c>
      <c r="J36" s="312">
        <v>800000</v>
      </c>
      <c r="K36" s="313">
        <f t="shared" si="71"/>
        <v>0</v>
      </c>
      <c r="L36" s="414"/>
      <c r="M36" s="314">
        <f t="shared" si="0"/>
        <v>0</v>
      </c>
      <c r="N36" s="139">
        <f t="shared" si="76"/>
        <v>0</v>
      </c>
      <c r="O36" s="133">
        <f t="shared" si="2"/>
        <v>0</v>
      </c>
      <c r="P36" s="80">
        <f t="shared" si="3"/>
        <v>0</v>
      </c>
      <c r="Q36" s="319">
        <f t="shared" si="75"/>
        <v>0</v>
      </c>
      <c r="R36" s="320">
        <f t="shared" si="4"/>
        <v>0</v>
      </c>
      <c r="S36" s="321">
        <f t="shared" si="48"/>
        <v>4.2796134594653301</v>
      </c>
      <c r="T36" s="136"/>
      <c r="U36" s="102">
        <f t="shared" si="5"/>
        <v>0</v>
      </c>
      <c r="V36" s="77">
        <f t="shared" si="6"/>
        <v>0</v>
      </c>
      <c r="W36" s="77">
        <f t="shared" si="72"/>
        <v>0</v>
      </c>
      <c r="X36" s="75">
        <f>'Project description'!$I$6</f>
        <v>1.79</v>
      </c>
      <c r="Y36" s="75">
        <f>VLOOKUP(E36,'Project description'!$H$21:$I$24,2,0)</f>
        <v>40000</v>
      </c>
      <c r="Z36" s="74">
        <f t="shared" si="7"/>
        <v>0</v>
      </c>
      <c r="AA36" s="144">
        <f t="shared" si="8"/>
        <v>0</v>
      </c>
      <c r="AB36" s="76">
        <f t="shared" si="9"/>
        <v>0</v>
      </c>
      <c r="AC36" s="76">
        <f t="shared" si="10"/>
        <v>0</v>
      </c>
      <c r="AD36" s="76">
        <f t="shared" si="11"/>
        <v>0</v>
      </c>
      <c r="AE36" s="66">
        <f t="shared" si="12"/>
        <v>0</v>
      </c>
      <c r="AF36" s="67" t="str">
        <f t="shared" si="13"/>
        <v>AccelReached</v>
      </c>
      <c r="AG36" s="66">
        <f t="shared" si="14"/>
        <v>0</v>
      </c>
      <c r="AH36" s="68">
        <f t="shared" si="15"/>
        <v>0</v>
      </c>
      <c r="AI36" s="61">
        <f t="shared" si="16"/>
        <v>0</v>
      </c>
      <c r="AJ36" s="62">
        <f t="shared" si="17"/>
        <v>0</v>
      </c>
      <c r="AK36" s="61">
        <f t="shared" si="49"/>
        <v>0</v>
      </c>
      <c r="AL36" s="61">
        <f t="shared" si="18"/>
        <v>0</v>
      </c>
      <c r="AM36" s="69" t="str">
        <f t="shared" si="19"/>
        <v>AccelLimited</v>
      </c>
      <c r="AN36" s="61">
        <f t="shared" si="20"/>
        <v>0</v>
      </c>
      <c r="AO36" s="71">
        <f t="shared" si="21"/>
        <v>0</v>
      </c>
      <c r="AP36" s="64">
        <f t="shared" si="50"/>
        <v>0</v>
      </c>
      <c r="AQ36" s="72">
        <f t="shared" si="22"/>
        <v>0</v>
      </c>
      <c r="AR36" s="79">
        <f t="shared" si="23"/>
        <v>0</v>
      </c>
      <c r="AS36" s="77">
        <f t="shared" si="24"/>
        <v>0</v>
      </c>
      <c r="AT36" s="138"/>
      <c r="AU36" s="115">
        <v>0</v>
      </c>
      <c r="AV36" s="113"/>
      <c r="AW36" s="113"/>
      <c r="AX36" s="118">
        <f t="shared" si="73"/>
        <v>4.2796134594653301</v>
      </c>
      <c r="AY36" s="117">
        <f t="shared" si="51"/>
        <v>0</v>
      </c>
      <c r="AZ36" s="113">
        <f t="shared" si="52"/>
        <v>0</v>
      </c>
      <c r="BA36" s="113">
        <f t="shared" si="25"/>
        <v>0</v>
      </c>
      <c r="BB36" s="118">
        <f t="shared" si="26"/>
        <v>4.2796134594653301</v>
      </c>
      <c r="BC36" s="114">
        <f t="shared" si="27"/>
        <v>0</v>
      </c>
      <c r="BD36" s="113">
        <f t="shared" si="53"/>
        <v>0</v>
      </c>
      <c r="BE36" s="113">
        <f t="shared" si="54"/>
        <v>0</v>
      </c>
      <c r="BF36" s="118">
        <f t="shared" si="55"/>
        <v>4.2796134594653301</v>
      </c>
      <c r="BG36" s="117">
        <f t="shared" si="28"/>
        <v>0</v>
      </c>
      <c r="BH36" s="113">
        <f t="shared" si="29"/>
        <v>0</v>
      </c>
      <c r="BI36" s="113">
        <f t="shared" si="30"/>
        <v>0</v>
      </c>
      <c r="BJ36" s="118">
        <f t="shared" si="31"/>
        <v>4.2796134594653301</v>
      </c>
      <c r="BK36" s="117">
        <f t="shared" si="32"/>
        <v>0</v>
      </c>
      <c r="BL36" s="113">
        <f t="shared" si="56"/>
        <v>0</v>
      </c>
      <c r="BM36" s="113">
        <f t="shared" si="56"/>
        <v>0</v>
      </c>
      <c r="BN36" s="118">
        <f t="shared" si="33"/>
        <v>4.2796134594653301</v>
      </c>
      <c r="BO36" s="117">
        <f t="shared" si="34"/>
        <v>0</v>
      </c>
      <c r="BP36" s="113">
        <f t="shared" si="35"/>
        <v>0</v>
      </c>
      <c r="BQ36" s="113">
        <f t="shared" si="36"/>
        <v>0</v>
      </c>
      <c r="BR36" s="118">
        <f t="shared" si="37"/>
        <v>4.2796134594653301</v>
      </c>
      <c r="BS36" s="117">
        <f t="shared" si="38"/>
        <v>0</v>
      </c>
      <c r="BT36" s="113">
        <f t="shared" si="39"/>
        <v>0</v>
      </c>
      <c r="BU36" s="113">
        <f t="shared" si="40"/>
        <v>0</v>
      </c>
      <c r="BV36" s="118">
        <f t="shared" si="57"/>
        <v>4.2796134594653301</v>
      </c>
      <c r="BW36" s="117">
        <f t="shared" si="41"/>
        <v>0</v>
      </c>
      <c r="BX36" s="113">
        <f t="shared" si="42"/>
        <v>0</v>
      </c>
      <c r="BY36" s="113">
        <f t="shared" si="43"/>
        <v>0</v>
      </c>
      <c r="BZ36" s="118">
        <f t="shared" si="44"/>
        <v>4.2796134594653301</v>
      </c>
      <c r="CA36" s="161"/>
      <c r="CB36"/>
      <c r="CC36" s="114">
        <f t="shared" si="58"/>
        <v>0.91478316626359812</v>
      </c>
      <c r="CD36" s="114">
        <f t="shared" si="59"/>
        <v>500.00000000000006</v>
      </c>
      <c r="CE36" s="114">
        <f t="shared" si="59"/>
        <v>0</v>
      </c>
      <c r="CF36" s="114">
        <f t="shared" si="59"/>
        <v>0</v>
      </c>
      <c r="CG36" s="114"/>
      <c r="CH36" s="113">
        <v>3</v>
      </c>
      <c r="CI36" s="113">
        <v>29</v>
      </c>
      <c r="CJ36" s="113">
        <f t="shared" si="77"/>
        <v>30</v>
      </c>
      <c r="CK36" s="113">
        <f t="shared" si="77"/>
        <v>31</v>
      </c>
      <c r="CL36" s="113">
        <f t="shared" si="77"/>
        <v>32</v>
      </c>
      <c r="CM36" s="113"/>
      <c r="CN36" s="162"/>
      <c r="CO36" s="162"/>
      <c r="CP36">
        <f t="shared" si="60"/>
        <v>0</v>
      </c>
      <c r="CQ36" s="161"/>
      <c r="CR36">
        <f t="shared" si="46"/>
        <v>5</v>
      </c>
      <c r="CS36"/>
      <c r="CT36"/>
      <c r="CU36"/>
      <c r="CV36" s="161">
        <f t="shared" si="61"/>
        <v>0</v>
      </c>
      <c r="CW36" s="161">
        <f t="shared" si="62"/>
        <v>0</v>
      </c>
      <c r="CX36" s="161">
        <f t="shared" si="63"/>
        <v>0</v>
      </c>
      <c r="CY36" s="161">
        <f t="shared" si="64"/>
        <v>0</v>
      </c>
      <c r="CZ36" s="163">
        <f t="shared" si="65"/>
        <v>0</v>
      </c>
      <c r="DA36" s="161"/>
      <c r="DB36" s="161">
        <f t="shared" si="66"/>
        <v>0</v>
      </c>
      <c r="DC36" s="161">
        <f t="shared" si="67"/>
        <v>0</v>
      </c>
      <c r="DD36" s="161">
        <f t="shared" si="68"/>
        <v>0</v>
      </c>
      <c r="DE36" s="161"/>
      <c r="DF36" s="161">
        <f t="shared" si="69"/>
        <v>0</v>
      </c>
      <c r="DG36" s="161">
        <f t="shared" si="74"/>
        <v>0</v>
      </c>
      <c r="DH36" s="161"/>
    </row>
    <row r="37" spans="1:112" s="42" customFormat="1" ht="13.8" thickBot="1" x14ac:dyDescent="0.3">
      <c r="A37" s="140">
        <v>0</v>
      </c>
      <c r="B37" s="410"/>
      <c r="C37" s="410"/>
      <c r="D37" s="41">
        <v>0</v>
      </c>
      <c r="E37" s="98" t="s">
        <v>213</v>
      </c>
      <c r="F37" s="171" t="s">
        <v>546</v>
      </c>
      <c r="G37" s="137" t="s">
        <v>422</v>
      </c>
      <c r="H37" s="132">
        <v>3500</v>
      </c>
      <c r="I37" s="132">
        <v>30000</v>
      </c>
      <c r="J37" s="148">
        <v>800000</v>
      </c>
      <c r="K37" s="151">
        <f t="shared" si="71"/>
        <v>0</v>
      </c>
      <c r="L37" s="413"/>
      <c r="M37" s="139">
        <f t="shared" si="0"/>
        <v>0</v>
      </c>
      <c r="N37" s="139">
        <f t="shared" si="76"/>
        <v>0</v>
      </c>
      <c r="O37" s="133">
        <f t="shared" si="2"/>
        <v>0</v>
      </c>
      <c r="P37" s="80">
        <f t="shared" si="3"/>
        <v>0</v>
      </c>
      <c r="Q37" s="322">
        <f t="shared" si="75"/>
        <v>0</v>
      </c>
      <c r="R37" s="323">
        <f t="shared" si="4"/>
        <v>0</v>
      </c>
      <c r="S37" s="324">
        <f t="shared" si="48"/>
        <v>4.2796134594653301</v>
      </c>
      <c r="T37" s="136"/>
      <c r="U37" s="102">
        <f t="shared" si="5"/>
        <v>0</v>
      </c>
      <c r="V37" s="77">
        <f t="shared" si="6"/>
        <v>0</v>
      </c>
      <c r="W37" s="77">
        <f t="shared" si="72"/>
        <v>0</v>
      </c>
      <c r="X37" s="75">
        <f>'Project description'!$I$6</f>
        <v>1.79</v>
      </c>
      <c r="Y37" s="75">
        <f>VLOOKUP(E37,'Project description'!$H$21:$I$24,2,0)</f>
        <v>40000</v>
      </c>
      <c r="Z37" s="74">
        <f t="shared" si="7"/>
        <v>0</v>
      </c>
      <c r="AA37" s="144">
        <f t="shared" si="8"/>
        <v>0</v>
      </c>
      <c r="AB37" s="76">
        <f t="shared" si="9"/>
        <v>0</v>
      </c>
      <c r="AC37" s="76">
        <f t="shared" si="10"/>
        <v>0</v>
      </c>
      <c r="AD37" s="76">
        <f t="shared" si="11"/>
        <v>0</v>
      </c>
      <c r="AE37" s="66">
        <f t="shared" si="12"/>
        <v>0</v>
      </c>
      <c r="AF37" s="67" t="str">
        <f t="shared" si="13"/>
        <v>AccelReached</v>
      </c>
      <c r="AG37" s="66">
        <f t="shared" si="14"/>
        <v>0</v>
      </c>
      <c r="AH37" s="68">
        <f t="shared" si="15"/>
        <v>0</v>
      </c>
      <c r="AI37" s="61">
        <f t="shared" si="16"/>
        <v>0</v>
      </c>
      <c r="AJ37" s="62">
        <f t="shared" si="17"/>
        <v>0</v>
      </c>
      <c r="AK37" s="61">
        <f t="shared" si="49"/>
        <v>0</v>
      </c>
      <c r="AL37" s="61">
        <f t="shared" si="18"/>
        <v>0</v>
      </c>
      <c r="AM37" s="69" t="str">
        <f t="shared" si="19"/>
        <v>AccelLimited</v>
      </c>
      <c r="AN37" s="61">
        <f t="shared" si="20"/>
        <v>0</v>
      </c>
      <c r="AO37" s="71">
        <f t="shared" si="21"/>
        <v>0</v>
      </c>
      <c r="AP37" s="64">
        <f t="shared" si="50"/>
        <v>0</v>
      </c>
      <c r="AQ37" s="72">
        <f t="shared" si="22"/>
        <v>0</v>
      </c>
      <c r="AR37" s="79">
        <f t="shared" si="23"/>
        <v>0</v>
      </c>
      <c r="AS37" s="77">
        <f t="shared" si="24"/>
        <v>0</v>
      </c>
      <c r="AT37" s="138"/>
      <c r="AU37" s="115">
        <v>0</v>
      </c>
      <c r="AV37" s="113"/>
      <c r="AW37" s="113"/>
      <c r="AX37" s="118">
        <f t="shared" si="73"/>
        <v>4.2796134594653301</v>
      </c>
      <c r="AY37" s="117">
        <f t="shared" si="51"/>
        <v>0</v>
      </c>
      <c r="AZ37" s="113">
        <f t="shared" si="52"/>
        <v>0</v>
      </c>
      <c r="BA37" s="113">
        <f t="shared" si="25"/>
        <v>0</v>
      </c>
      <c r="BB37" s="118">
        <f t="shared" si="26"/>
        <v>4.2796134594653301</v>
      </c>
      <c r="BC37" s="114">
        <f t="shared" si="27"/>
        <v>0</v>
      </c>
      <c r="BD37" s="113">
        <f t="shared" si="53"/>
        <v>0</v>
      </c>
      <c r="BE37" s="113">
        <f t="shared" si="54"/>
        <v>0</v>
      </c>
      <c r="BF37" s="118">
        <f t="shared" si="55"/>
        <v>4.2796134594653301</v>
      </c>
      <c r="BG37" s="117">
        <f t="shared" si="28"/>
        <v>0</v>
      </c>
      <c r="BH37" s="113">
        <f t="shared" si="29"/>
        <v>0</v>
      </c>
      <c r="BI37" s="113">
        <f t="shared" si="30"/>
        <v>0</v>
      </c>
      <c r="BJ37" s="118">
        <f t="shared" si="31"/>
        <v>4.2796134594653301</v>
      </c>
      <c r="BK37" s="117">
        <f t="shared" si="32"/>
        <v>0</v>
      </c>
      <c r="BL37" s="113">
        <f t="shared" si="56"/>
        <v>0</v>
      </c>
      <c r="BM37" s="113">
        <f t="shared" si="56"/>
        <v>0</v>
      </c>
      <c r="BN37" s="118">
        <f t="shared" si="33"/>
        <v>4.2796134594653301</v>
      </c>
      <c r="BO37" s="117">
        <f t="shared" si="34"/>
        <v>0</v>
      </c>
      <c r="BP37" s="113">
        <f t="shared" si="35"/>
        <v>0</v>
      </c>
      <c r="BQ37" s="113">
        <f t="shared" si="36"/>
        <v>0</v>
      </c>
      <c r="BR37" s="118">
        <f t="shared" si="37"/>
        <v>4.2796134594653301</v>
      </c>
      <c r="BS37" s="117">
        <f t="shared" si="38"/>
        <v>0</v>
      </c>
      <c r="BT37" s="113">
        <f t="shared" si="39"/>
        <v>0</v>
      </c>
      <c r="BU37" s="113">
        <f t="shared" si="40"/>
        <v>0</v>
      </c>
      <c r="BV37" s="118">
        <f t="shared" si="57"/>
        <v>4.2796134594653301</v>
      </c>
      <c r="BW37" s="117">
        <f t="shared" si="41"/>
        <v>0</v>
      </c>
      <c r="BX37" s="113">
        <f t="shared" si="42"/>
        <v>0</v>
      </c>
      <c r="BY37" s="113">
        <f t="shared" si="43"/>
        <v>0</v>
      </c>
      <c r="BZ37" s="118">
        <f t="shared" si="44"/>
        <v>4.2796134594653301</v>
      </c>
      <c r="CA37" s="161"/>
      <c r="CB37"/>
      <c r="CC37" s="114">
        <f t="shared" si="58"/>
        <v>0.9147831662635979</v>
      </c>
      <c r="CD37" s="114">
        <f t="shared" si="59"/>
        <v>0</v>
      </c>
      <c r="CE37" s="114">
        <f t="shared" si="59"/>
        <v>0</v>
      </c>
      <c r="CF37" s="114">
        <f t="shared" si="59"/>
        <v>0</v>
      </c>
      <c r="CG37" s="114"/>
      <c r="CH37" s="113">
        <v>4</v>
      </c>
      <c r="CI37" s="113">
        <v>1</v>
      </c>
      <c r="CJ37" s="113">
        <f t="shared" si="77"/>
        <v>2</v>
      </c>
      <c r="CK37" s="113">
        <f t="shared" si="77"/>
        <v>3</v>
      </c>
      <c r="CL37" s="113">
        <f t="shared" si="77"/>
        <v>4</v>
      </c>
      <c r="CM37" s="113"/>
      <c r="CN37" s="162"/>
      <c r="CO37" s="162"/>
      <c r="CP37">
        <f t="shared" si="60"/>
        <v>0</v>
      </c>
      <c r="CQ37" s="161"/>
      <c r="CR37">
        <f t="shared" si="46"/>
        <v>5</v>
      </c>
      <c r="CS37"/>
      <c r="CT37"/>
      <c r="CU37"/>
      <c r="CV37" s="161">
        <f t="shared" si="61"/>
        <v>0</v>
      </c>
      <c r="CW37" s="161">
        <f t="shared" si="62"/>
        <v>0</v>
      </c>
      <c r="CX37" s="161">
        <f t="shared" si="63"/>
        <v>0</v>
      </c>
      <c r="CY37" s="161">
        <f t="shared" si="64"/>
        <v>0</v>
      </c>
      <c r="CZ37" s="163">
        <f t="shared" si="65"/>
        <v>0</v>
      </c>
      <c r="DA37" s="161"/>
      <c r="DB37" s="161">
        <f t="shared" si="66"/>
        <v>0</v>
      </c>
      <c r="DC37" s="161">
        <f t="shared" si="67"/>
        <v>0</v>
      </c>
      <c r="DD37" s="161">
        <f t="shared" si="68"/>
        <v>0</v>
      </c>
      <c r="DE37" s="161"/>
      <c r="DF37" s="161">
        <f t="shared" si="69"/>
        <v>0</v>
      </c>
      <c r="DG37" s="161">
        <f t="shared" si="74"/>
        <v>0</v>
      </c>
      <c r="DH37" s="161"/>
    </row>
    <row r="38" spans="1:112" s="42" customFormat="1" ht="13.8" thickBot="1" x14ac:dyDescent="0.3">
      <c r="A38" s="315">
        <v>0</v>
      </c>
      <c r="B38" s="411"/>
      <c r="C38" s="411"/>
      <c r="D38" s="307">
        <v>0</v>
      </c>
      <c r="E38" s="309" t="s">
        <v>213</v>
      </c>
      <c r="F38" s="308" t="s">
        <v>546</v>
      </c>
      <c r="G38" s="310" t="s">
        <v>422</v>
      </c>
      <c r="H38" s="311">
        <v>3500</v>
      </c>
      <c r="I38" s="311">
        <v>30000</v>
      </c>
      <c r="J38" s="312">
        <v>800000</v>
      </c>
      <c r="K38" s="313">
        <f t="shared" si="71"/>
        <v>0</v>
      </c>
      <c r="L38" s="414"/>
      <c r="M38" s="314">
        <f t="shared" si="0"/>
        <v>0</v>
      </c>
      <c r="N38" s="139">
        <f t="shared" si="76"/>
        <v>0</v>
      </c>
      <c r="O38" s="133">
        <f t="shared" si="2"/>
        <v>0</v>
      </c>
      <c r="P38" s="80">
        <f t="shared" si="3"/>
        <v>0</v>
      </c>
      <c r="Q38" s="319">
        <f t="shared" si="75"/>
        <v>0</v>
      </c>
      <c r="R38" s="320">
        <f t="shared" si="4"/>
        <v>0</v>
      </c>
      <c r="S38" s="321">
        <f t="shared" si="48"/>
        <v>4.2796134594653301</v>
      </c>
      <c r="T38" s="136"/>
      <c r="U38" s="102">
        <f t="shared" si="5"/>
        <v>0</v>
      </c>
      <c r="V38" s="77">
        <f t="shared" si="6"/>
        <v>0</v>
      </c>
      <c r="W38" s="77">
        <f t="shared" si="72"/>
        <v>0</v>
      </c>
      <c r="X38" s="75">
        <f>'Project description'!$I$6</f>
        <v>1.79</v>
      </c>
      <c r="Y38" s="75">
        <f>VLOOKUP(E38,'Project description'!$H$21:$I$24,2,0)</f>
        <v>40000</v>
      </c>
      <c r="Z38" s="74">
        <f t="shared" si="7"/>
        <v>0</v>
      </c>
      <c r="AA38" s="144">
        <f t="shared" si="8"/>
        <v>0</v>
      </c>
      <c r="AB38" s="76">
        <f t="shared" si="9"/>
        <v>0</v>
      </c>
      <c r="AC38" s="76">
        <f t="shared" si="10"/>
        <v>0</v>
      </c>
      <c r="AD38" s="76">
        <f t="shared" si="11"/>
        <v>0</v>
      </c>
      <c r="AE38" s="66">
        <f t="shared" si="12"/>
        <v>0</v>
      </c>
      <c r="AF38" s="67" t="str">
        <f t="shared" si="13"/>
        <v>AccelReached</v>
      </c>
      <c r="AG38" s="66">
        <f t="shared" si="14"/>
        <v>0</v>
      </c>
      <c r="AH38" s="68">
        <f t="shared" si="15"/>
        <v>0</v>
      </c>
      <c r="AI38" s="61">
        <f t="shared" si="16"/>
        <v>0</v>
      </c>
      <c r="AJ38" s="62">
        <f t="shared" si="17"/>
        <v>0</v>
      </c>
      <c r="AK38" s="61">
        <f t="shared" si="49"/>
        <v>0</v>
      </c>
      <c r="AL38" s="61">
        <f t="shared" si="18"/>
        <v>0</v>
      </c>
      <c r="AM38" s="69" t="str">
        <f t="shared" si="19"/>
        <v>AccelLimited</v>
      </c>
      <c r="AN38" s="61">
        <f t="shared" si="20"/>
        <v>0</v>
      </c>
      <c r="AO38" s="71">
        <f t="shared" si="21"/>
        <v>0</v>
      </c>
      <c r="AP38" s="64">
        <f t="shared" si="50"/>
        <v>0</v>
      </c>
      <c r="AQ38" s="72">
        <f t="shared" si="22"/>
        <v>0</v>
      </c>
      <c r="AR38" s="79">
        <f t="shared" si="23"/>
        <v>0</v>
      </c>
      <c r="AS38" s="77">
        <f t="shared" si="24"/>
        <v>0</v>
      </c>
      <c r="AT38" s="138"/>
      <c r="AU38" s="115">
        <v>0</v>
      </c>
      <c r="AV38" s="113"/>
      <c r="AW38" s="113"/>
      <c r="AX38" s="118">
        <f t="shared" si="73"/>
        <v>4.2796134594653301</v>
      </c>
      <c r="AY38" s="117">
        <f t="shared" si="51"/>
        <v>0</v>
      </c>
      <c r="AZ38" s="113">
        <f t="shared" si="52"/>
        <v>0</v>
      </c>
      <c r="BA38" s="113">
        <f t="shared" si="25"/>
        <v>0</v>
      </c>
      <c r="BB38" s="118">
        <f t="shared" si="26"/>
        <v>4.2796134594653301</v>
      </c>
      <c r="BC38" s="114">
        <f t="shared" si="27"/>
        <v>0</v>
      </c>
      <c r="BD38" s="113">
        <f t="shared" si="53"/>
        <v>0</v>
      </c>
      <c r="BE38" s="113">
        <f t="shared" si="54"/>
        <v>0</v>
      </c>
      <c r="BF38" s="118">
        <f t="shared" si="55"/>
        <v>4.2796134594653301</v>
      </c>
      <c r="BG38" s="117">
        <f t="shared" si="28"/>
        <v>0</v>
      </c>
      <c r="BH38" s="113">
        <f t="shared" si="29"/>
        <v>0</v>
      </c>
      <c r="BI38" s="113">
        <f t="shared" si="30"/>
        <v>0</v>
      </c>
      <c r="BJ38" s="118">
        <f t="shared" si="31"/>
        <v>4.2796134594653301</v>
      </c>
      <c r="BK38" s="117">
        <f t="shared" si="32"/>
        <v>0</v>
      </c>
      <c r="BL38" s="113">
        <f t="shared" si="56"/>
        <v>0</v>
      </c>
      <c r="BM38" s="113">
        <f t="shared" si="56"/>
        <v>0</v>
      </c>
      <c r="BN38" s="118">
        <f t="shared" si="33"/>
        <v>4.2796134594653301</v>
      </c>
      <c r="BO38" s="117">
        <f t="shared" si="34"/>
        <v>0</v>
      </c>
      <c r="BP38" s="113">
        <f t="shared" si="35"/>
        <v>0</v>
      </c>
      <c r="BQ38" s="113">
        <f t="shared" si="36"/>
        <v>0</v>
      </c>
      <c r="BR38" s="118">
        <f t="shared" si="37"/>
        <v>4.2796134594653301</v>
      </c>
      <c r="BS38" s="117">
        <f t="shared" si="38"/>
        <v>0</v>
      </c>
      <c r="BT38" s="113">
        <f t="shared" si="39"/>
        <v>0</v>
      </c>
      <c r="BU38" s="113">
        <f t="shared" si="40"/>
        <v>0</v>
      </c>
      <c r="BV38" s="118">
        <f t="shared" si="57"/>
        <v>4.2796134594653301</v>
      </c>
      <c r="BW38" s="117">
        <f t="shared" si="41"/>
        <v>0</v>
      </c>
      <c r="BX38" s="113">
        <f t="shared" si="42"/>
        <v>0</v>
      </c>
      <c r="BY38" s="113">
        <f t="shared" si="43"/>
        <v>0</v>
      </c>
      <c r="BZ38" s="118">
        <f t="shared" si="44"/>
        <v>4.2796134594653301</v>
      </c>
      <c r="CA38" s="161"/>
      <c r="CB38"/>
      <c r="CC38" s="114">
        <f t="shared" si="58"/>
        <v>0.96478316626359795</v>
      </c>
      <c r="CD38" s="114">
        <f t="shared" si="59"/>
        <v>15.433401694831828</v>
      </c>
      <c r="CE38" s="114">
        <f t="shared" si="59"/>
        <v>926.00410168990948</v>
      </c>
      <c r="CF38" s="114">
        <f t="shared" si="59"/>
        <v>37040.164067596379</v>
      </c>
      <c r="CG38" s="114"/>
      <c r="CH38" s="113">
        <v>4</v>
      </c>
      <c r="CI38" s="113">
        <v>5</v>
      </c>
      <c r="CJ38" s="113">
        <f t="shared" si="77"/>
        <v>6</v>
      </c>
      <c r="CK38" s="113">
        <f t="shared" si="77"/>
        <v>7</v>
      </c>
      <c r="CL38" s="113">
        <f t="shared" si="77"/>
        <v>8</v>
      </c>
      <c r="CM38" s="113"/>
      <c r="CN38" s="162"/>
      <c r="CO38" s="162"/>
      <c r="CP38">
        <f t="shared" si="60"/>
        <v>0</v>
      </c>
      <c r="CQ38" s="161"/>
      <c r="CR38">
        <f t="shared" si="46"/>
        <v>5</v>
      </c>
      <c r="CS38"/>
      <c r="CT38"/>
      <c r="CU38"/>
      <c r="CV38" s="161">
        <f t="shared" si="61"/>
        <v>0</v>
      </c>
      <c r="CW38" s="161">
        <f t="shared" si="62"/>
        <v>0</v>
      </c>
      <c r="CX38" s="161">
        <f t="shared" si="63"/>
        <v>0</v>
      </c>
      <c r="CY38" s="161">
        <f t="shared" si="64"/>
        <v>0</v>
      </c>
      <c r="CZ38" s="163">
        <f t="shared" si="65"/>
        <v>0</v>
      </c>
      <c r="DA38" s="161"/>
      <c r="DB38" s="161">
        <f t="shared" si="66"/>
        <v>0</v>
      </c>
      <c r="DC38" s="161">
        <f t="shared" si="67"/>
        <v>0</v>
      </c>
      <c r="DD38" s="161">
        <f t="shared" si="68"/>
        <v>0</v>
      </c>
      <c r="DE38" s="161"/>
      <c r="DF38" s="161">
        <f t="shared" si="69"/>
        <v>0</v>
      </c>
      <c r="DG38" s="161">
        <f t="shared" si="74"/>
        <v>0</v>
      </c>
      <c r="DH38" s="161"/>
    </row>
    <row r="39" spans="1:112" s="42" customFormat="1" ht="13.8" thickBot="1" x14ac:dyDescent="0.3">
      <c r="A39" s="140">
        <v>0</v>
      </c>
      <c r="B39" s="410"/>
      <c r="C39" s="410"/>
      <c r="D39" s="41">
        <v>0</v>
      </c>
      <c r="E39" s="98" t="s">
        <v>213</v>
      </c>
      <c r="F39" s="171" t="s">
        <v>546</v>
      </c>
      <c r="G39" s="137" t="s">
        <v>422</v>
      </c>
      <c r="H39" s="132">
        <v>3500</v>
      </c>
      <c r="I39" s="132">
        <v>30000</v>
      </c>
      <c r="J39" s="148">
        <v>800000</v>
      </c>
      <c r="K39" s="151">
        <f t="shared" si="71"/>
        <v>0</v>
      </c>
      <c r="L39" s="413"/>
      <c r="M39" s="139">
        <f t="shared" si="0"/>
        <v>0</v>
      </c>
      <c r="N39" s="139">
        <f t="shared" si="76"/>
        <v>0</v>
      </c>
      <c r="O39" s="133">
        <f t="shared" si="2"/>
        <v>0</v>
      </c>
      <c r="P39" s="80">
        <f t="shared" si="3"/>
        <v>0</v>
      </c>
      <c r="Q39" s="322">
        <f t="shared" si="75"/>
        <v>0</v>
      </c>
      <c r="R39" s="323">
        <f t="shared" si="4"/>
        <v>0</v>
      </c>
      <c r="S39" s="324">
        <f t="shared" si="48"/>
        <v>4.2796134594653301</v>
      </c>
      <c r="T39" s="136"/>
      <c r="U39" s="102">
        <f t="shared" si="5"/>
        <v>0</v>
      </c>
      <c r="V39" s="77">
        <f t="shared" si="6"/>
        <v>0</v>
      </c>
      <c r="W39" s="77">
        <f t="shared" si="72"/>
        <v>0</v>
      </c>
      <c r="X39" s="75">
        <f>'Project description'!$I$6</f>
        <v>1.79</v>
      </c>
      <c r="Y39" s="75">
        <f>VLOOKUP(E39,'Project description'!$H$21:$I$24,2,0)</f>
        <v>40000</v>
      </c>
      <c r="Z39" s="74">
        <f t="shared" si="7"/>
        <v>0</v>
      </c>
      <c r="AA39" s="144">
        <f t="shared" si="8"/>
        <v>0</v>
      </c>
      <c r="AB39" s="76">
        <f t="shared" si="9"/>
        <v>0</v>
      </c>
      <c r="AC39" s="76">
        <f t="shared" si="10"/>
        <v>0</v>
      </c>
      <c r="AD39" s="76">
        <f t="shared" si="11"/>
        <v>0</v>
      </c>
      <c r="AE39" s="66">
        <f t="shared" si="12"/>
        <v>0</v>
      </c>
      <c r="AF39" s="67" t="str">
        <f t="shared" si="13"/>
        <v>AccelReached</v>
      </c>
      <c r="AG39" s="66">
        <f t="shared" si="14"/>
        <v>0</v>
      </c>
      <c r="AH39" s="68">
        <f t="shared" si="15"/>
        <v>0</v>
      </c>
      <c r="AI39" s="61">
        <f t="shared" si="16"/>
        <v>0</v>
      </c>
      <c r="AJ39" s="62">
        <f t="shared" si="17"/>
        <v>0</v>
      </c>
      <c r="AK39" s="61">
        <f t="shared" si="49"/>
        <v>0</v>
      </c>
      <c r="AL39" s="61">
        <f t="shared" si="18"/>
        <v>0</v>
      </c>
      <c r="AM39" s="69" t="str">
        <f t="shared" si="19"/>
        <v>AccelLimited</v>
      </c>
      <c r="AN39" s="61">
        <f t="shared" si="20"/>
        <v>0</v>
      </c>
      <c r="AO39" s="71">
        <f t="shared" si="21"/>
        <v>0</v>
      </c>
      <c r="AP39" s="64">
        <f t="shared" si="50"/>
        <v>0</v>
      </c>
      <c r="AQ39" s="72">
        <f t="shared" si="22"/>
        <v>0</v>
      </c>
      <c r="AR39" s="79">
        <f t="shared" si="23"/>
        <v>0</v>
      </c>
      <c r="AS39" s="77">
        <f t="shared" si="24"/>
        <v>0</v>
      </c>
      <c r="AT39" s="138"/>
      <c r="AU39" s="115">
        <v>0</v>
      </c>
      <c r="AV39" s="113"/>
      <c r="AW39" s="113"/>
      <c r="AX39" s="118">
        <f t="shared" si="73"/>
        <v>4.2796134594653301</v>
      </c>
      <c r="AY39" s="117">
        <f t="shared" si="51"/>
        <v>0</v>
      </c>
      <c r="AZ39" s="113">
        <f t="shared" si="52"/>
        <v>0</v>
      </c>
      <c r="BA39" s="113">
        <f t="shared" si="25"/>
        <v>0</v>
      </c>
      <c r="BB39" s="118">
        <f t="shared" si="26"/>
        <v>4.2796134594653301</v>
      </c>
      <c r="BC39" s="114">
        <f t="shared" si="27"/>
        <v>0</v>
      </c>
      <c r="BD39" s="113">
        <f t="shared" si="53"/>
        <v>0</v>
      </c>
      <c r="BE39" s="113">
        <f t="shared" si="54"/>
        <v>0</v>
      </c>
      <c r="BF39" s="118">
        <f t="shared" si="55"/>
        <v>4.2796134594653301</v>
      </c>
      <c r="BG39" s="117">
        <f t="shared" si="28"/>
        <v>0</v>
      </c>
      <c r="BH39" s="113">
        <f t="shared" si="29"/>
        <v>0</v>
      </c>
      <c r="BI39" s="113">
        <f t="shared" si="30"/>
        <v>0</v>
      </c>
      <c r="BJ39" s="118">
        <f t="shared" si="31"/>
        <v>4.2796134594653301</v>
      </c>
      <c r="BK39" s="117">
        <f t="shared" si="32"/>
        <v>0</v>
      </c>
      <c r="BL39" s="113">
        <f t="shared" si="56"/>
        <v>0</v>
      </c>
      <c r="BM39" s="113">
        <f t="shared" si="56"/>
        <v>0</v>
      </c>
      <c r="BN39" s="118">
        <f t="shared" si="33"/>
        <v>4.2796134594653301</v>
      </c>
      <c r="BO39" s="117">
        <f t="shared" si="34"/>
        <v>0</v>
      </c>
      <c r="BP39" s="113">
        <f t="shared" si="35"/>
        <v>0</v>
      </c>
      <c r="BQ39" s="113">
        <f t="shared" si="36"/>
        <v>0</v>
      </c>
      <c r="BR39" s="118">
        <f t="shared" si="37"/>
        <v>4.2796134594653301</v>
      </c>
      <c r="BS39" s="117">
        <f t="shared" si="38"/>
        <v>0</v>
      </c>
      <c r="BT39" s="113">
        <f t="shared" si="39"/>
        <v>0</v>
      </c>
      <c r="BU39" s="113">
        <f t="shared" si="40"/>
        <v>0</v>
      </c>
      <c r="BV39" s="118">
        <f t="shared" si="57"/>
        <v>4.2796134594653301</v>
      </c>
      <c r="BW39" s="117">
        <f t="shared" si="41"/>
        <v>0</v>
      </c>
      <c r="BX39" s="113">
        <f t="shared" si="42"/>
        <v>0</v>
      </c>
      <c r="BY39" s="113">
        <f t="shared" si="43"/>
        <v>0</v>
      </c>
      <c r="BZ39" s="118">
        <f t="shared" si="44"/>
        <v>4.2796134594653301</v>
      </c>
      <c r="CA39" s="161"/>
      <c r="CB39"/>
      <c r="CC39" s="114">
        <f t="shared" si="58"/>
        <v>1.008627014626003</v>
      </c>
      <c r="CD39" s="114">
        <f t="shared" si="59"/>
        <v>91.633824690925834</v>
      </c>
      <c r="CE39" s="114">
        <f t="shared" si="59"/>
        <v>2549.9874383882106</v>
      </c>
      <c r="CF39" s="114">
        <f t="shared" si="59"/>
        <v>37040.164067596379</v>
      </c>
      <c r="CG39" s="114"/>
      <c r="CH39" s="113">
        <v>4</v>
      </c>
      <c r="CI39" s="113">
        <v>9</v>
      </c>
      <c r="CJ39" s="113">
        <f t="shared" si="77"/>
        <v>10</v>
      </c>
      <c r="CK39" s="113">
        <f t="shared" si="77"/>
        <v>11</v>
      </c>
      <c r="CL39" s="113">
        <f t="shared" si="77"/>
        <v>12</v>
      </c>
      <c r="CM39" s="113"/>
      <c r="CN39" s="162"/>
      <c r="CO39" s="162"/>
      <c r="CP39">
        <f t="shared" si="60"/>
        <v>0</v>
      </c>
      <c r="CQ39" s="161"/>
      <c r="CR39">
        <f t="shared" si="46"/>
        <v>5</v>
      </c>
      <c r="CS39"/>
      <c r="CT39"/>
      <c r="CU39"/>
      <c r="CV39" s="161">
        <f t="shared" si="61"/>
        <v>0</v>
      </c>
      <c r="CW39" s="161">
        <f t="shared" si="62"/>
        <v>0</v>
      </c>
      <c r="CX39" s="161">
        <f t="shared" si="63"/>
        <v>0</v>
      </c>
      <c r="CY39" s="161">
        <f t="shared" si="64"/>
        <v>0</v>
      </c>
      <c r="CZ39" s="163">
        <f t="shared" si="65"/>
        <v>0</v>
      </c>
      <c r="DA39" s="161"/>
      <c r="DB39" s="161">
        <f t="shared" si="66"/>
        <v>0</v>
      </c>
      <c r="DC39" s="161">
        <f t="shared" si="67"/>
        <v>0</v>
      </c>
      <c r="DD39" s="161">
        <f t="shared" si="68"/>
        <v>0</v>
      </c>
      <c r="DE39" s="161"/>
      <c r="DF39" s="161">
        <f t="shared" si="69"/>
        <v>0</v>
      </c>
      <c r="DG39" s="161">
        <f t="shared" si="74"/>
        <v>0</v>
      </c>
      <c r="DH39" s="161"/>
    </row>
    <row r="40" spans="1:112" s="42" customFormat="1" ht="13.8" thickBot="1" x14ac:dyDescent="0.3">
      <c r="A40" s="315">
        <v>0</v>
      </c>
      <c r="B40" s="411"/>
      <c r="C40" s="411"/>
      <c r="D40" s="307">
        <v>0</v>
      </c>
      <c r="E40" s="309" t="s">
        <v>213</v>
      </c>
      <c r="F40" s="308" t="s">
        <v>546</v>
      </c>
      <c r="G40" s="310" t="s">
        <v>422</v>
      </c>
      <c r="H40" s="311">
        <v>3500</v>
      </c>
      <c r="I40" s="311">
        <v>30000</v>
      </c>
      <c r="J40" s="312">
        <v>800000</v>
      </c>
      <c r="K40" s="313">
        <f t="shared" si="71"/>
        <v>0</v>
      </c>
      <c r="L40" s="414"/>
      <c r="M40" s="314">
        <f t="shared" si="0"/>
        <v>0</v>
      </c>
      <c r="N40" s="139">
        <f t="shared" si="76"/>
        <v>0</v>
      </c>
      <c r="O40" s="133">
        <f t="shared" si="2"/>
        <v>0</v>
      </c>
      <c r="P40" s="80">
        <f t="shared" si="3"/>
        <v>0</v>
      </c>
      <c r="Q40" s="319">
        <f t="shared" si="75"/>
        <v>0</v>
      </c>
      <c r="R40" s="320">
        <f t="shared" si="4"/>
        <v>0</v>
      </c>
      <c r="S40" s="321">
        <f t="shared" si="48"/>
        <v>4.2796134594653301</v>
      </c>
      <c r="T40" s="136"/>
      <c r="U40" s="102">
        <f t="shared" si="5"/>
        <v>0</v>
      </c>
      <c r="V40" s="77">
        <f t="shared" si="6"/>
        <v>0</v>
      </c>
      <c r="W40" s="77">
        <f t="shared" si="72"/>
        <v>0</v>
      </c>
      <c r="X40" s="75">
        <f>'Project description'!$I$6</f>
        <v>1.79</v>
      </c>
      <c r="Y40" s="75">
        <f>VLOOKUP(E40,'Project description'!$H$21:$I$24,2,0)</f>
        <v>40000</v>
      </c>
      <c r="Z40" s="74">
        <f t="shared" si="7"/>
        <v>0</v>
      </c>
      <c r="AA40" s="144">
        <f t="shared" si="8"/>
        <v>0</v>
      </c>
      <c r="AB40" s="76">
        <f t="shared" si="9"/>
        <v>0</v>
      </c>
      <c r="AC40" s="76">
        <f t="shared" si="10"/>
        <v>0</v>
      </c>
      <c r="AD40" s="76">
        <f t="shared" si="11"/>
        <v>0</v>
      </c>
      <c r="AE40" s="66">
        <f t="shared" si="12"/>
        <v>0</v>
      </c>
      <c r="AF40" s="67" t="str">
        <f t="shared" si="13"/>
        <v>AccelReached</v>
      </c>
      <c r="AG40" s="66">
        <f t="shared" si="14"/>
        <v>0</v>
      </c>
      <c r="AH40" s="68">
        <f t="shared" si="15"/>
        <v>0</v>
      </c>
      <c r="AI40" s="61">
        <f t="shared" si="16"/>
        <v>0</v>
      </c>
      <c r="AJ40" s="62">
        <f t="shared" si="17"/>
        <v>0</v>
      </c>
      <c r="AK40" s="61">
        <f t="shared" si="49"/>
        <v>0</v>
      </c>
      <c r="AL40" s="61">
        <f t="shared" si="18"/>
        <v>0</v>
      </c>
      <c r="AM40" s="69" t="str">
        <f t="shared" si="19"/>
        <v>AccelLimited</v>
      </c>
      <c r="AN40" s="61">
        <f t="shared" si="20"/>
        <v>0</v>
      </c>
      <c r="AO40" s="71">
        <f t="shared" si="21"/>
        <v>0</v>
      </c>
      <c r="AP40" s="64">
        <f t="shared" si="50"/>
        <v>0</v>
      </c>
      <c r="AQ40" s="72">
        <f t="shared" si="22"/>
        <v>0</v>
      </c>
      <c r="AR40" s="79">
        <f t="shared" si="23"/>
        <v>0</v>
      </c>
      <c r="AS40" s="77">
        <f t="shared" si="24"/>
        <v>0</v>
      </c>
      <c r="AT40" s="138"/>
      <c r="AU40" s="115">
        <v>0</v>
      </c>
      <c r="AV40" s="113"/>
      <c r="AW40" s="113"/>
      <c r="AX40" s="118">
        <f t="shared" si="73"/>
        <v>4.2796134594653301</v>
      </c>
      <c r="AY40" s="117">
        <f t="shared" si="51"/>
        <v>0</v>
      </c>
      <c r="AZ40" s="113">
        <f t="shared" si="52"/>
        <v>0</v>
      </c>
      <c r="BA40" s="113">
        <f t="shared" si="25"/>
        <v>0</v>
      </c>
      <c r="BB40" s="118">
        <f t="shared" si="26"/>
        <v>4.2796134594653301</v>
      </c>
      <c r="BC40" s="114">
        <f t="shared" si="27"/>
        <v>0</v>
      </c>
      <c r="BD40" s="113">
        <f t="shared" si="53"/>
        <v>0</v>
      </c>
      <c r="BE40" s="113">
        <f t="shared" si="54"/>
        <v>0</v>
      </c>
      <c r="BF40" s="118">
        <f t="shared" si="55"/>
        <v>4.2796134594653301</v>
      </c>
      <c r="BG40" s="117">
        <f t="shared" si="28"/>
        <v>0</v>
      </c>
      <c r="BH40" s="113">
        <f t="shared" si="29"/>
        <v>0</v>
      </c>
      <c r="BI40" s="113">
        <f t="shared" si="30"/>
        <v>0</v>
      </c>
      <c r="BJ40" s="118">
        <f t="shared" si="31"/>
        <v>4.2796134594653301</v>
      </c>
      <c r="BK40" s="117">
        <f t="shared" si="32"/>
        <v>0</v>
      </c>
      <c r="BL40" s="113">
        <f t="shared" si="56"/>
        <v>0</v>
      </c>
      <c r="BM40" s="113">
        <f t="shared" si="56"/>
        <v>0</v>
      </c>
      <c r="BN40" s="118">
        <f t="shared" si="33"/>
        <v>4.2796134594653301</v>
      </c>
      <c r="BO40" s="117">
        <f t="shared" si="34"/>
        <v>0</v>
      </c>
      <c r="BP40" s="113">
        <f t="shared" si="35"/>
        <v>0</v>
      </c>
      <c r="BQ40" s="113">
        <f t="shared" si="36"/>
        <v>0</v>
      </c>
      <c r="BR40" s="118">
        <f t="shared" si="37"/>
        <v>4.2796134594653301</v>
      </c>
      <c r="BS40" s="117">
        <f t="shared" si="38"/>
        <v>0</v>
      </c>
      <c r="BT40" s="113">
        <f t="shared" si="39"/>
        <v>0</v>
      </c>
      <c r="BU40" s="113">
        <f t="shared" si="40"/>
        <v>0</v>
      </c>
      <c r="BV40" s="118">
        <f t="shared" si="57"/>
        <v>4.2796134594653301</v>
      </c>
      <c r="BW40" s="117">
        <f t="shared" si="41"/>
        <v>0</v>
      </c>
      <c r="BX40" s="113">
        <f t="shared" si="42"/>
        <v>0</v>
      </c>
      <c r="BY40" s="113">
        <f t="shared" si="43"/>
        <v>0</v>
      </c>
      <c r="BZ40" s="118">
        <f t="shared" si="44"/>
        <v>4.2796134594653301</v>
      </c>
      <c r="CA40" s="161"/>
      <c r="CB40"/>
      <c r="CC40" s="114">
        <f t="shared" si="58"/>
        <v>1.0586270146260031</v>
      </c>
      <c r="CD40" s="114">
        <f t="shared" si="59"/>
        <v>250.00000000000003</v>
      </c>
      <c r="CE40" s="114">
        <f t="shared" si="59"/>
        <v>3475.9915400781201</v>
      </c>
      <c r="CF40" s="114">
        <f t="shared" si="59"/>
        <v>0</v>
      </c>
      <c r="CG40" s="114"/>
      <c r="CH40" s="113">
        <v>4</v>
      </c>
      <c r="CI40" s="113">
        <v>13</v>
      </c>
      <c r="CJ40" s="113">
        <f t="shared" si="77"/>
        <v>14</v>
      </c>
      <c r="CK40" s="113">
        <f t="shared" si="77"/>
        <v>15</v>
      </c>
      <c r="CL40" s="113">
        <f t="shared" si="77"/>
        <v>16</v>
      </c>
      <c r="CM40" s="113"/>
      <c r="CN40" s="162"/>
      <c r="CO40" s="162"/>
      <c r="CP40">
        <f t="shared" si="60"/>
        <v>0</v>
      </c>
      <c r="CQ40" s="161"/>
      <c r="CR40">
        <f t="shared" si="46"/>
        <v>5</v>
      </c>
      <c r="CS40"/>
      <c r="CT40"/>
      <c r="CU40"/>
      <c r="CV40" s="161">
        <f t="shared" si="61"/>
        <v>0</v>
      </c>
      <c r="CW40" s="161">
        <f t="shared" si="62"/>
        <v>0</v>
      </c>
      <c r="CX40" s="161">
        <f t="shared" si="63"/>
        <v>0</v>
      </c>
      <c r="CY40" s="161">
        <f t="shared" si="64"/>
        <v>0</v>
      </c>
      <c r="CZ40" s="163">
        <f t="shared" si="65"/>
        <v>0</v>
      </c>
      <c r="DA40" s="161"/>
      <c r="DB40" s="161">
        <f t="shared" si="66"/>
        <v>0</v>
      </c>
      <c r="DC40" s="161">
        <f t="shared" si="67"/>
        <v>0</v>
      </c>
      <c r="DD40" s="161">
        <f t="shared" si="68"/>
        <v>0</v>
      </c>
      <c r="DE40" s="161"/>
      <c r="DF40" s="161">
        <f t="shared" si="69"/>
        <v>0</v>
      </c>
      <c r="DG40" s="161">
        <f t="shared" si="74"/>
        <v>0</v>
      </c>
      <c r="DH40" s="161"/>
    </row>
    <row r="41" spans="1:112" s="42" customFormat="1" ht="13.8" thickBot="1" x14ac:dyDescent="0.3">
      <c r="A41" s="140">
        <v>0</v>
      </c>
      <c r="B41" s="410"/>
      <c r="C41" s="410"/>
      <c r="D41" s="41">
        <v>0</v>
      </c>
      <c r="E41" s="98" t="s">
        <v>213</v>
      </c>
      <c r="F41" s="171" t="s">
        <v>546</v>
      </c>
      <c r="G41" s="137" t="s">
        <v>422</v>
      </c>
      <c r="H41" s="132">
        <v>3500</v>
      </c>
      <c r="I41" s="132">
        <v>30000</v>
      </c>
      <c r="J41" s="148">
        <v>800000</v>
      </c>
      <c r="K41" s="151">
        <f t="shared" si="71"/>
        <v>0</v>
      </c>
      <c r="L41" s="413"/>
      <c r="M41" s="139">
        <f t="shared" si="0"/>
        <v>0</v>
      </c>
      <c r="N41" s="139">
        <f t="shared" si="76"/>
        <v>0</v>
      </c>
      <c r="O41" s="133">
        <f t="shared" si="2"/>
        <v>0</v>
      </c>
      <c r="P41" s="80">
        <f t="shared" si="3"/>
        <v>0</v>
      </c>
      <c r="Q41" s="322">
        <f t="shared" si="75"/>
        <v>0</v>
      </c>
      <c r="R41" s="323">
        <f t="shared" si="4"/>
        <v>0</v>
      </c>
      <c r="S41" s="324">
        <f t="shared" si="48"/>
        <v>4.2796134594653301</v>
      </c>
      <c r="T41" s="136"/>
      <c r="U41" s="102">
        <f t="shared" si="5"/>
        <v>0</v>
      </c>
      <c r="V41" s="77">
        <f t="shared" si="6"/>
        <v>0</v>
      </c>
      <c r="W41" s="77">
        <f t="shared" si="72"/>
        <v>0</v>
      </c>
      <c r="X41" s="75">
        <f>'Project description'!$I$6</f>
        <v>1.79</v>
      </c>
      <c r="Y41" s="75">
        <f>VLOOKUP(E41,'Project description'!$H$21:$I$24,2,0)</f>
        <v>40000</v>
      </c>
      <c r="Z41" s="74">
        <f t="shared" si="7"/>
        <v>0</v>
      </c>
      <c r="AA41" s="144">
        <f t="shared" si="8"/>
        <v>0</v>
      </c>
      <c r="AB41" s="76">
        <f t="shared" si="9"/>
        <v>0</v>
      </c>
      <c r="AC41" s="76">
        <f t="shared" si="10"/>
        <v>0</v>
      </c>
      <c r="AD41" s="76">
        <f t="shared" si="11"/>
        <v>0</v>
      </c>
      <c r="AE41" s="66">
        <f t="shared" si="12"/>
        <v>0</v>
      </c>
      <c r="AF41" s="67" t="str">
        <f t="shared" si="13"/>
        <v>AccelReached</v>
      </c>
      <c r="AG41" s="66">
        <f t="shared" si="14"/>
        <v>0</v>
      </c>
      <c r="AH41" s="68">
        <f t="shared" si="15"/>
        <v>0</v>
      </c>
      <c r="AI41" s="61">
        <f t="shared" si="16"/>
        <v>0</v>
      </c>
      <c r="AJ41" s="62">
        <f t="shared" si="17"/>
        <v>0</v>
      </c>
      <c r="AK41" s="61">
        <f t="shared" si="49"/>
        <v>0</v>
      </c>
      <c r="AL41" s="61">
        <f t="shared" si="18"/>
        <v>0</v>
      </c>
      <c r="AM41" s="69" t="str">
        <f t="shared" si="19"/>
        <v>AccelLimited</v>
      </c>
      <c r="AN41" s="61">
        <f t="shared" si="20"/>
        <v>0</v>
      </c>
      <c r="AO41" s="71">
        <f t="shared" si="21"/>
        <v>0</v>
      </c>
      <c r="AP41" s="64">
        <f t="shared" si="50"/>
        <v>0</v>
      </c>
      <c r="AQ41" s="72">
        <f t="shared" si="22"/>
        <v>0</v>
      </c>
      <c r="AR41" s="79">
        <f t="shared" si="23"/>
        <v>0</v>
      </c>
      <c r="AS41" s="77">
        <f t="shared" si="24"/>
        <v>0</v>
      </c>
      <c r="AT41" s="138"/>
      <c r="AU41" s="115">
        <v>0</v>
      </c>
      <c r="AV41" s="113"/>
      <c r="AW41" s="113"/>
      <c r="AX41" s="118">
        <f t="shared" si="73"/>
        <v>4.2796134594653301</v>
      </c>
      <c r="AY41" s="117">
        <f t="shared" si="51"/>
        <v>0</v>
      </c>
      <c r="AZ41" s="113">
        <f t="shared" si="52"/>
        <v>0</v>
      </c>
      <c r="BA41" s="113">
        <f t="shared" si="25"/>
        <v>0</v>
      </c>
      <c r="BB41" s="118">
        <f t="shared" si="26"/>
        <v>4.2796134594653301</v>
      </c>
      <c r="BC41" s="114">
        <f t="shared" si="27"/>
        <v>0</v>
      </c>
      <c r="BD41" s="113">
        <f t="shared" si="53"/>
        <v>0</v>
      </c>
      <c r="BE41" s="113">
        <f t="shared" si="54"/>
        <v>0</v>
      </c>
      <c r="BF41" s="118">
        <f t="shared" si="55"/>
        <v>4.2796134594653301</v>
      </c>
      <c r="BG41" s="117">
        <f t="shared" si="28"/>
        <v>0</v>
      </c>
      <c r="BH41" s="113">
        <f t="shared" si="29"/>
        <v>0</v>
      </c>
      <c r="BI41" s="113">
        <f t="shared" si="30"/>
        <v>0</v>
      </c>
      <c r="BJ41" s="118">
        <f t="shared" si="31"/>
        <v>4.2796134594653301</v>
      </c>
      <c r="BK41" s="117">
        <f t="shared" si="32"/>
        <v>0</v>
      </c>
      <c r="BL41" s="113">
        <f t="shared" si="56"/>
        <v>0</v>
      </c>
      <c r="BM41" s="113">
        <f t="shared" si="56"/>
        <v>0</v>
      </c>
      <c r="BN41" s="118">
        <f t="shared" si="33"/>
        <v>4.2796134594653301</v>
      </c>
      <c r="BO41" s="117">
        <f t="shared" si="34"/>
        <v>0</v>
      </c>
      <c r="BP41" s="113">
        <f t="shared" si="35"/>
        <v>0</v>
      </c>
      <c r="BQ41" s="113">
        <f t="shared" si="36"/>
        <v>0</v>
      </c>
      <c r="BR41" s="118">
        <f t="shared" si="37"/>
        <v>4.2796134594653301</v>
      </c>
      <c r="BS41" s="117">
        <f t="shared" si="38"/>
        <v>0</v>
      </c>
      <c r="BT41" s="113">
        <f t="shared" si="39"/>
        <v>0</v>
      </c>
      <c r="BU41" s="113">
        <f t="shared" si="40"/>
        <v>0</v>
      </c>
      <c r="BV41" s="118">
        <f t="shared" si="57"/>
        <v>4.2796134594653301</v>
      </c>
      <c r="BW41" s="117">
        <f t="shared" si="41"/>
        <v>0</v>
      </c>
      <c r="BX41" s="113">
        <f t="shared" si="42"/>
        <v>0</v>
      </c>
      <c r="BY41" s="113">
        <f t="shared" si="43"/>
        <v>0</v>
      </c>
      <c r="BZ41" s="118">
        <f t="shared" si="44"/>
        <v>4.2796134594653301</v>
      </c>
      <c r="CA41" s="161"/>
      <c r="CB41"/>
      <c r="CC41" s="114">
        <f t="shared" si="58"/>
        <v>1.0586270146260031</v>
      </c>
      <c r="CD41" s="114">
        <f t="shared" si="59"/>
        <v>250.00000000000003</v>
      </c>
      <c r="CE41" s="114">
        <f t="shared" si="59"/>
        <v>3475.9915400781201</v>
      </c>
      <c r="CF41" s="114">
        <f t="shared" si="59"/>
        <v>0</v>
      </c>
      <c r="CG41" s="114"/>
      <c r="CH41" s="113">
        <v>4</v>
      </c>
      <c r="CI41" s="113">
        <v>17</v>
      </c>
      <c r="CJ41" s="113">
        <f t="shared" si="77"/>
        <v>18</v>
      </c>
      <c r="CK41" s="113">
        <f t="shared" si="77"/>
        <v>19</v>
      </c>
      <c r="CL41" s="113">
        <f t="shared" si="77"/>
        <v>20</v>
      </c>
      <c r="CM41" s="113"/>
      <c r="CN41" s="162"/>
      <c r="CO41" s="162"/>
      <c r="CP41">
        <f t="shared" si="60"/>
        <v>0</v>
      </c>
      <c r="CQ41" s="161"/>
      <c r="CR41">
        <f t="shared" si="46"/>
        <v>5</v>
      </c>
      <c r="CS41"/>
      <c r="CT41"/>
      <c r="CU41"/>
      <c r="CV41" s="161">
        <f t="shared" si="61"/>
        <v>0</v>
      </c>
      <c r="CW41" s="161">
        <f t="shared" si="62"/>
        <v>0</v>
      </c>
      <c r="CX41" s="161">
        <f t="shared" si="63"/>
        <v>0</v>
      </c>
      <c r="CY41" s="161">
        <f t="shared" si="64"/>
        <v>0</v>
      </c>
      <c r="CZ41" s="163">
        <f t="shared" si="65"/>
        <v>0</v>
      </c>
      <c r="DA41" s="161"/>
      <c r="DB41" s="161">
        <f t="shared" si="66"/>
        <v>0</v>
      </c>
      <c r="DC41" s="161">
        <f t="shared" si="67"/>
        <v>0</v>
      </c>
      <c r="DD41" s="161">
        <f t="shared" si="68"/>
        <v>0</v>
      </c>
      <c r="DE41" s="161"/>
      <c r="DF41" s="161">
        <f t="shared" si="69"/>
        <v>0</v>
      </c>
      <c r="DG41" s="161">
        <f t="shared" si="74"/>
        <v>0</v>
      </c>
      <c r="DH41" s="161"/>
    </row>
    <row r="42" spans="1:112" s="42" customFormat="1" ht="13.8" thickBot="1" x14ac:dyDescent="0.3">
      <c r="A42" s="315">
        <v>0</v>
      </c>
      <c r="B42" s="411"/>
      <c r="C42" s="411"/>
      <c r="D42" s="307">
        <v>0</v>
      </c>
      <c r="E42" s="309" t="s">
        <v>213</v>
      </c>
      <c r="F42" s="308" t="s">
        <v>546</v>
      </c>
      <c r="G42" s="310" t="s">
        <v>422</v>
      </c>
      <c r="H42" s="311">
        <v>3500</v>
      </c>
      <c r="I42" s="311">
        <v>30000</v>
      </c>
      <c r="J42" s="312">
        <v>800000</v>
      </c>
      <c r="K42" s="313">
        <f t="shared" si="71"/>
        <v>0</v>
      </c>
      <c r="L42" s="414"/>
      <c r="M42" s="314">
        <f t="shared" si="0"/>
        <v>0</v>
      </c>
      <c r="N42" s="139">
        <f t="shared" si="76"/>
        <v>0</v>
      </c>
      <c r="O42" s="133">
        <f t="shared" si="2"/>
        <v>0</v>
      </c>
      <c r="P42" s="80">
        <f t="shared" si="3"/>
        <v>0</v>
      </c>
      <c r="Q42" s="319">
        <f t="shared" si="75"/>
        <v>0</v>
      </c>
      <c r="R42" s="320">
        <f t="shared" si="4"/>
        <v>0</v>
      </c>
      <c r="S42" s="321">
        <f t="shared" si="48"/>
        <v>4.2796134594653301</v>
      </c>
      <c r="T42" s="136"/>
      <c r="U42" s="102">
        <f t="shared" si="5"/>
        <v>0</v>
      </c>
      <c r="V42" s="77">
        <f t="shared" si="6"/>
        <v>0</v>
      </c>
      <c r="W42" s="77">
        <f t="shared" si="72"/>
        <v>0</v>
      </c>
      <c r="X42" s="75">
        <f>'Project description'!$I$6</f>
        <v>1.79</v>
      </c>
      <c r="Y42" s="75">
        <f>VLOOKUP(E42,'Project description'!$H$21:$I$24,2,0)</f>
        <v>40000</v>
      </c>
      <c r="Z42" s="74">
        <f t="shared" si="7"/>
        <v>0</v>
      </c>
      <c r="AA42" s="144">
        <f t="shared" si="8"/>
        <v>0</v>
      </c>
      <c r="AB42" s="76">
        <f t="shared" si="9"/>
        <v>0</v>
      </c>
      <c r="AC42" s="76">
        <f t="shared" si="10"/>
        <v>0</v>
      </c>
      <c r="AD42" s="76">
        <f t="shared" si="11"/>
        <v>0</v>
      </c>
      <c r="AE42" s="66">
        <f t="shared" si="12"/>
        <v>0</v>
      </c>
      <c r="AF42" s="67" t="str">
        <f t="shared" si="13"/>
        <v>AccelReached</v>
      </c>
      <c r="AG42" s="66">
        <f t="shared" si="14"/>
        <v>0</v>
      </c>
      <c r="AH42" s="68">
        <f t="shared" si="15"/>
        <v>0</v>
      </c>
      <c r="AI42" s="61">
        <f t="shared" si="16"/>
        <v>0</v>
      </c>
      <c r="AJ42" s="62">
        <f t="shared" si="17"/>
        <v>0</v>
      </c>
      <c r="AK42" s="61">
        <f t="shared" si="49"/>
        <v>0</v>
      </c>
      <c r="AL42" s="61">
        <f t="shared" si="18"/>
        <v>0</v>
      </c>
      <c r="AM42" s="69" t="str">
        <f t="shared" si="19"/>
        <v>AccelLimited</v>
      </c>
      <c r="AN42" s="61">
        <f t="shared" si="20"/>
        <v>0</v>
      </c>
      <c r="AO42" s="71">
        <f t="shared" si="21"/>
        <v>0</v>
      </c>
      <c r="AP42" s="64">
        <f t="shared" si="50"/>
        <v>0</v>
      </c>
      <c r="AQ42" s="72">
        <f t="shared" si="22"/>
        <v>0</v>
      </c>
      <c r="AR42" s="79">
        <f t="shared" si="23"/>
        <v>0</v>
      </c>
      <c r="AS42" s="77">
        <f t="shared" si="24"/>
        <v>0</v>
      </c>
      <c r="AT42" s="138"/>
      <c r="AU42" s="115">
        <v>0</v>
      </c>
      <c r="AV42" s="113"/>
      <c r="AW42" s="113"/>
      <c r="AX42" s="118">
        <f t="shared" si="73"/>
        <v>4.2796134594653301</v>
      </c>
      <c r="AY42" s="117">
        <f t="shared" si="51"/>
        <v>0</v>
      </c>
      <c r="AZ42" s="113">
        <f t="shared" si="52"/>
        <v>0</v>
      </c>
      <c r="BA42" s="113">
        <f t="shared" si="25"/>
        <v>0</v>
      </c>
      <c r="BB42" s="118">
        <f t="shared" si="26"/>
        <v>4.2796134594653301</v>
      </c>
      <c r="BC42" s="114">
        <f t="shared" si="27"/>
        <v>0</v>
      </c>
      <c r="BD42" s="113">
        <f t="shared" si="53"/>
        <v>0</v>
      </c>
      <c r="BE42" s="113">
        <f t="shared" si="54"/>
        <v>0</v>
      </c>
      <c r="BF42" s="118">
        <f t="shared" si="55"/>
        <v>4.2796134594653301</v>
      </c>
      <c r="BG42" s="117">
        <f t="shared" si="28"/>
        <v>0</v>
      </c>
      <c r="BH42" s="113">
        <f t="shared" si="29"/>
        <v>0</v>
      </c>
      <c r="BI42" s="113">
        <f t="shared" si="30"/>
        <v>0</v>
      </c>
      <c r="BJ42" s="118">
        <f t="shared" si="31"/>
        <v>4.2796134594653301</v>
      </c>
      <c r="BK42" s="117">
        <f t="shared" si="32"/>
        <v>0</v>
      </c>
      <c r="BL42" s="113">
        <f t="shared" si="56"/>
        <v>0</v>
      </c>
      <c r="BM42" s="113">
        <f t="shared" si="56"/>
        <v>0</v>
      </c>
      <c r="BN42" s="118">
        <f t="shared" si="33"/>
        <v>4.2796134594653301</v>
      </c>
      <c r="BO42" s="117">
        <f t="shared" si="34"/>
        <v>0</v>
      </c>
      <c r="BP42" s="113">
        <f t="shared" si="35"/>
        <v>0</v>
      </c>
      <c r="BQ42" s="113">
        <f t="shared" si="36"/>
        <v>0</v>
      </c>
      <c r="BR42" s="118">
        <f t="shared" si="37"/>
        <v>4.2796134594653301</v>
      </c>
      <c r="BS42" s="117">
        <f t="shared" si="38"/>
        <v>0</v>
      </c>
      <c r="BT42" s="113">
        <f t="shared" si="39"/>
        <v>0</v>
      </c>
      <c r="BU42" s="113">
        <f t="shared" si="40"/>
        <v>0</v>
      </c>
      <c r="BV42" s="118">
        <f t="shared" si="57"/>
        <v>4.2796134594653301</v>
      </c>
      <c r="BW42" s="117">
        <f t="shared" si="41"/>
        <v>0</v>
      </c>
      <c r="BX42" s="113">
        <f t="shared" si="42"/>
        <v>0</v>
      </c>
      <c r="BY42" s="113">
        <f t="shared" si="43"/>
        <v>0</v>
      </c>
      <c r="BZ42" s="118">
        <f t="shared" si="44"/>
        <v>4.2796134594653301</v>
      </c>
      <c r="CA42" s="161"/>
      <c r="CB42"/>
      <c r="CC42" s="114">
        <f t="shared" si="58"/>
        <v>1.1086270146260031</v>
      </c>
      <c r="CD42" s="114">
        <f t="shared" si="59"/>
        <v>408.36617530907421</v>
      </c>
      <c r="CE42" s="114">
        <f t="shared" si="59"/>
        <v>2549.9874383882106</v>
      </c>
      <c r="CF42" s="114">
        <f t="shared" si="59"/>
        <v>-37040.164067596379</v>
      </c>
      <c r="CG42" s="114"/>
      <c r="CH42" s="113">
        <v>4</v>
      </c>
      <c r="CI42" s="113">
        <v>21</v>
      </c>
      <c r="CJ42" s="113">
        <f t="shared" si="77"/>
        <v>22</v>
      </c>
      <c r="CK42" s="113">
        <f t="shared" si="77"/>
        <v>23</v>
      </c>
      <c r="CL42" s="113">
        <f t="shared" si="77"/>
        <v>24</v>
      </c>
      <c r="CM42" s="113"/>
      <c r="CN42" s="162"/>
      <c r="CO42" s="162"/>
      <c r="CP42">
        <f t="shared" si="60"/>
        <v>0</v>
      </c>
      <c r="CQ42" s="161"/>
      <c r="CR42">
        <f t="shared" si="46"/>
        <v>5</v>
      </c>
      <c r="CS42"/>
      <c r="CT42"/>
      <c r="CU42"/>
      <c r="CV42" s="161">
        <f t="shared" si="61"/>
        <v>0</v>
      </c>
      <c r="CW42" s="161">
        <f t="shared" si="62"/>
        <v>0</v>
      </c>
      <c r="CX42" s="161">
        <f t="shared" si="63"/>
        <v>0</v>
      </c>
      <c r="CY42" s="161">
        <f t="shared" si="64"/>
        <v>0</v>
      </c>
      <c r="CZ42" s="163">
        <f t="shared" si="65"/>
        <v>0</v>
      </c>
      <c r="DA42" s="161"/>
      <c r="DB42" s="161">
        <f t="shared" si="66"/>
        <v>0</v>
      </c>
      <c r="DC42" s="161">
        <f t="shared" si="67"/>
        <v>0</v>
      </c>
      <c r="DD42" s="161">
        <f t="shared" si="68"/>
        <v>0</v>
      </c>
      <c r="DE42" s="161"/>
      <c r="DF42" s="161">
        <f t="shared" si="69"/>
        <v>0</v>
      </c>
      <c r="DG42" s="161">
        <f t="shared" si="74"/>
        <v>0</v>
      </c>
      <c r="DH42" s="161"/>
    </row>
    <row r="43" spans="1:112" s="42" customFormat="1" ht="13.8" thickBot="1" x14ac:dyDescent="0.3">
      <c r="A43" s="140">
        <v>0</v>
      </c>
      <c r="B43" s="410"/>
      <c r="C43" s="410"/>
      <c r="D43" s="41">
        <v>0</v>
      </c>
      <c r="E43" s="98" t="s">
        <v>213</v>
      </c>
      <c r="F43" s="171" t="s">
        <v>546</v>
      </c>
      <c r="G43" s="137" t="s">
        <v>422</v>
      </c>
      <c r="H43" s="132">
        <v>3500</v>
      </c>
      <c r="I43" s="132">
        <v>30000</v>
      </c>
      <c r="J43" s="148">
        <v>800000</v>
      </c>
      <c r="K43" s="151">
        <f t="shared" si="71"/>
        <v>0</v>
      </c>
      <c r="L43" s="413"/>
      <c r="M43" s="139">
        <f t="shared" si="0"/>
        <v>0</v>
      </c>
      <c r="N43" s="139">
        <f t="shared" si="76"/>
        <v>0</v>
      </c>
      <c r="O43" s="133">
        <f t="shared" si="2"/>
        <v>0</v>
      </c>
      <c r="P43" s="80">
        <f t="shared" si="3"/>
        <v>0</v>
      </c>
      <c r="Q43" s="322">
        <f t="shared" si="75"/>
        <v>0</v>
      </c>
      <c r="R43" s="323">
        <f t="shared" si="4"/>
        <v>0</v>
      </c>
      <c r="S43" s="324">
        <f t="shared" si="48"/>
        <v>4.2796134594653301</v>
      </c>
      <c r="T43" s="136"/>
      <c r="U43" s="102">
        <f t="shared" si="5"/>
        <v>0</v>
      </c>
      <c r="V43" s="77">
        <f t="shared" si="6"/>
        <v>0</v>
      </c>
      <c r="W43" s="77">
        <f t="shared" si="72"/>
        <v>0</v>
      </c>
      <c r="X43" s="75">
        <f>'Project description'!$I$6</f>
        <v>1.79</v>
      </c>
      <c r="Y43" s="75">
        <f>VLOOKUP(E43,'Project description'!$H$21:$I$24,2,0)</f>
        <v>40000</v>
      </c>
      <c r="Z43" s="74">
        <f t="shared" si="7"/>
        <v>0</v>
      </c>
      <c r="AA43" s="144">
        <f t="shared" si="8"/>
        <v>0</v>
      </c>
      <c r="AB43" s="76">
        <f t="shared" si="9"/>
        <v>0</v>
      </c>
      <c r="AC43" s="76">
        <f t="shared" si="10"/>
        <v>0</v>
      </c>
      <c r="AD43" s="76">
        <f t="shared" si="11"/>
        <v>0</v>
      </c>
      <c r="AE43" s="66">
        <f t="shared" si="12"/>
        <v>0</v>
      </c>
      <c r="AF43" s="67" t="str">
        <f t="shared" si="13"/>
        <v>AccelReached</v>
      </c>
      <c r="AG43" s="66">
        <f t="shared" si="14"/>
        <v>0</v>
      </c>
      <c r="AH43" s="68">
        <f t="shared" si="15"/>
        <v>0</v>
      </c>
      <c r="AI43" s="61">
        <f t="shared" si="16"/>
        <v>0</v>
      </c>
      <c r="AJ43" s="62">
        <f t="shared" si="17"/>
        <v>0</v>
      </c>
      <c r="AK43" s="61">
        <f t="shared" si="49"/>
        <v>0</v>
      </c>
      <c r="AL43" s="61">
        <f t="shared" si="18"/>
        <v>0</v>
      </c>
      <c r="AM43" s="69" t="str">
        <f t="shared" si="19"/>
        <v>AccelLimited</v>
      </c>
      <c r="AN43" s="61">
        <f t="shared" si="20"/>
        <v>0</v>
      </c>
      <c r="AO43" s="71">
        <f t="shared" si="21"/>
        <v>0</v>
      </c>
      <c r="AP43" s="64">
        <f t="shared" si="50"/>
        <v>0</v>
      </c>
      <c r="AQ43" s="72">
        <f t="shared" si="22"/>
        <v>0</v>
      </c>
      <c r="AR43" s="79">
        <f t="shared" si="23"/>
        <v>0</v>
      </c>
      <c r="AS43" s="77">
        <f t="shared" si="24"/>
        <v>0</v>
      </c>
      <c r="AT43" s="138"/>
      <c r="AU43" s="115">
        <v>0</v>
      </c>
      <c r="AV43" s="113"/>
      <c r="AW43" s="113"/>
      <c r="AX43" s="118">
        <f t="shared" si="73"/>
        <v>4.2796134594653301</v>
      </c>
      <c r="AY43" s="117">
        <f t="shared" si="51"/>
        <v>0</v>
      </c>
      <c r="AZ43" s="113">
        <f t="shared" si="52"/>
        <v>0</v>
      </c>
      <c r="BA43" s="113">
        <f t="shared" si="25"/>
        <v>0</v>
      </c>
      <c r="BB43" s="118">
        <f t="shared" si="26"/>
        <v>4.2796134594653301</v>
      </c>
      <c r="BC43" s="114">
        <f t="shared" si="27"/>
        <v>0</v>
      </c>
      <c r="BD43" s="113">
        <f t="shared" si="53"/>
        <v>0</v>
      </c>
      <c r="BE43" s="113">
        <f t="shared" si="54"/>
        <v>0</v>
      </c>
      <c r="BF43" s="118">
        <f t="shared" si="55"/>
        <v>4.2796134594653301</v>
      </c>
      <c r="BG43" s="117">
        <f t="shared" si="28"/>
        <v>0</v>
      </c>
      <c r="BH43" s="113">
        <f t="shared" si="29"/>
        <v>0</v>
      </c>
      <c r="BI43" s="113">
        <f t="shared" si="30"/>
        <v>0</v>
      </c>
      <c r="BJ43" s="118">
        <f t="shared" si="31"/>
        <v>4.2796134594653301</v>
      </c>
      <c r="BK43" s="117">
        <f t="shared" si="32"/>
        <v>0</v>
      </c>
      <c r="BL43" s="113">
        <f t="shared" si="56"/>
        <v>0</v>
      </c>
      <c r="BM43" s="113">
        <f t="shared" si="56"/>
        <v>0</v>
      </c>
      <c r="BN43" s="118">
        <f t="shared" si="33"/>
        <v>4.2796134594653301</v>
      </c>
      <c r="BO43" s="117">
        <f t="shared" si="34"/>
        <v>0</v>
      </c>
      <c r="BP43" s="113">
        <f t="shared" si="35"/>
        <v>0</v>
      </c>
      <c r="BQ43" s="113">
        <f t="shared" si="36"/>
        <v>0</v>
      </c>
      <c r="BR43" s="118">
        <f t="shared" si="37"/>
        <v>4.2796134594653301</v>
      </c>
      <c r="BS43" s="117">
        <f t="shared" si="38"/>
        <v>0</v>
      </c>
      <c r="BT43" s="113">
        <f t="shared" si="39"/>
        <v>0</v>
      </c>
      <c r="BU43" s="113">
        <f t="shared" si="40"/>
        <v>0</v>
      </c>
      <c r="BV43" s="118">
        <f t="shared" si="57"/>
        <v>4.2796134594653301</v>
      </c>
      <c r="BW43" s="117">
        <f t="shared" si="41"/>
        <v>0</v>
      </c>
      <c r="BX43" s="113">
        <f t="shared" si="42"/>
        <v>0</v>
      </c>
      <c r="BY43" s="113">
        <f t="shared" si="43"/>
        <v>0</v>
      </c>
      <c r="BZ43" s="118">
        <f t="shared" si="44"/>
        <v>4.2796134594653301</v>
      </c>
      <c r="CA43" s="161"/>
      <c r="CB43"/>
      <c r="CC43" s="114">
        <f t="shared" si="58"/>
        <v>1.1524708629884082</v>
      </c>
      <c r="CD43" s="114">
        <f t="shared" si="59"/>
        <v>484.56659830516827</v>
      </c>
      <c r="CE43" s="114">
        <f t="shared" si="59"/>
        <v>926.00410168990948</v>
      </c>
      <c r="CF43" s="114">
        <f t="shared" si="59"/>
        <v>-37040.164067596379</v>
      </c>
      <c r="CG43" s="114"/>
      <c r="CH43" s="113">
        <v>4</v>
      </c>
      <c r="CI43" s="113">
        <v>25</v>
      </c>
      <c r="CJ43" s="113">
        <f t="shared" si="77"/>
        <v>26</v>
      </c>
      <c r="CK43" s="113">
        <f t="shared" si="77"/>
        <v>27</v>
      </c>
      <c r="CL43" s="113">
        <f t="shared" si="77"/>
        <v>28</v>
      </c>
      <c r="CM43" s="113"/>
      <c r="CN43" s="162"/>
      <c r="CO43" s="162"/>
      <c r="CP43">
        <f t="shared" si="60"/>
        <v>0</v>
      </c>
      <c r="CQ43" s="161"/>
      <c r="CR43">
        <f t="shared" si="46"/>
        <v>5</v>
      </c>
      <c r="CS43"/>
      <c r="CT43"/>
      <c r="CU43"/>
      <c r="CV43" s="161">
        <f t="shared" si="61"/>
        <v>0</v>
      </c>
      <c r="CW43" s="161">
        <f t="shared" si="62"/>
        <v>0</v>
      </c>
      <c r="CX43" s="161">
        <f t="shared" si="63"/>
        <v>0</v>
      </c>
      <c r="CY43" s="161">
        <f t="shared" si="64"/>
        <v>0</v>
      </c>
      <c r="CZ43" s="163">
        <f t="shared" si="65"/>
        <v>0</v>
      </c>
      <c r="DA43" s="161"/>
      <c r="DB43" s="161">
        <f t="shared" si="66"/>
        <v>0</v>
      </c>
      <c r="DC43" s="161">
        <f t="shared" si="67"/>
        <v>0</v>
      </c>
      <c r="DD43" s="161">
        <f t="shared" si="68"/>
        <v>0</v>
      </c>
      <c r="DE43" s="161"/>
      <c r="DF43" s="161">
        <f t="shared" si="69"/>
        <v>0</v>
      </c>
      <c r="DG43" s="161">
        <f t="shared" si="74"/>
        <v>0</v>
      </c>
      <c r="DH43" s="161"/>
    </row>
    <row r="44" spans="1:112" s="42" customFormat="1" ht="13.8" thickBot="1" x14ac:dyDescent="0.3">
      <c r="A44" s="315">
        <v>0</v>
      </c>
      <c r="B44" s="411"/>
      <c r="C44" s="411"/>
      <c r="D44" s="307">
        <v>0</v>
      </c>
      <c r="E44" s="309" t="s">
        <v>213</v>
      </c>
      <c r="F44" s="308" t="s">
        <v>546</v>
      </c>
      <c r="G44" s="310" t="s">
        <v>422</v>
      </c>
      <c r="H44" s="311">
        <v>3500</v>
      </c>
      <c r="I44" s="311">
        <v>30000</v>
      </c>
      <c r="J44" s="312">
        <v>800000</v>
      </c>
      <c r="K44" s="313">
        <f t="shared" si="71"/>
        <v>0</v>
      </c>
      <c r="L44" s="414"/>
      <c r="M44" s="314">
        <f t="shared" si="0"/>
        <v>0</v>
      </c>
      <c r="N44" s="139">
        <f t="shared" si="76"/>
        <v>0</v>
      </c>
      <c r="O44" s="133">
        <f t="shared" si="2"/>
        <v>0</v>
      </c>
      <c r="P44" s="80">
        <f t="shared" si="3"/>
        <v>0</v>
      </c>
      <c r="Q44" s="319">
        <f t="shared" si="75"/>
        <v>0</v>
      </c>
      <c r="R44" s="320">
        <f t="shared" si="4"/>
        <v>0</v>
      </c>
      <c r="S44" s="321">
        <f t="shared" si="48"/>
        <v>4.2796134594653301</v>
      </c>
      <c r="T44" s="136"/>
      <c r="U44" s="102">
        <f t="shared" si="5"/>
        <v>0</v>
      </c>
      <c r="V44" s="77">
        <f t="shared" si="6"/>
        <v>0</v>
      </c>
      <c r="W44" s="77">
        <f t="shared" si="72"/>
        <v>0</v>
      </c>
      <c r="X44" s="75">
        <f>'Project description'!$I$6</f>
        <v>1.79</v>
      </c>
      <c r="Y44" s="75">
        <f>VLOOKUP(E44,'Project description'!$H$21:$I$24,2,0)</f>
        <v>40000</v>
      </c>
      <c r="Z44" s="74">
        <f t="shared" si="7"/>
        <v>0</v>
      </c>
      <c r="AA44" s="144">
        <f t="shared" si="8"/>
        <v>0</v>
      </c>
      <c r="AB44" s="76">
        <f t="shared" si="9"/>
        <v>0</v>
      </c>
      <c r="AC44" s="76">
        <f t="shared" si="10"/>
        <v>0</v>
      </c>
      <c r="AD44" s="76">
        <f t="shared" si="11"/>
        <v>0</v>
      </c>
      <c r="AE44" s="66">
        <f t="shared" si="12"/>
        <v>0</v>
      </c>
      <c r="AF44" s="67" t="str">
        <f t="shared" si="13"/>
        <v>AccelReached</v>
      </c>
      <c r="AG44" s="66">
        <f t="shared" si="14"/>
        <v>0</v>
      </c>
      <c r="AH44" s="68">
        <f t="shared" si="15"/>
        <v>0</v>
      </c>
      <c r="AI44" s="61">
        <f t="shared" si="16"/>
        <v>0</v>
      </c>
      <c r="AJ44" s="62">
        <f t="shared" si="17"/>
        <v>0</v>
      </c>
      <c r="AK44" s="61">
        <f t="shared" si="49"/>
        <v>0</v>
      </c>
      <c r="AL44" s="61">
        <f t="shared" si="18"/>
        <v>0</v>
      </c>
      <c r="AM44" s="69" t="str">
        <f t="shared" si="19"/>
        <v>AccelLimited</v>
      </c>
      <c r="AN44" s="61">
        <f t="shared" si="20"/>
        <v>0</v>
      </c>
      <c r="AO44" s="71">
        <f t="shared" si="21"/>
        <v>0</v>
      </c>
      <c r="AP44" s="64">
        <f t="shared" si="50"/>
        <v>0</v>
      </c>
      <c r="AQ44" s="72">
        <f t="shared" si="22"/>
        <v>0</v>
      </c>
      <c r="AR44" s="79">
        <f t="shared" si="23"/>
        <v>0</v>
      </c>
      <c r="AS44" s="77">
        <f t="shared" si="24"/>
        <v>0</v>
      </c>
      <c r="AT44" s="138"/>
      <c r="AU44" s="115">
        <v>0</v>
      </c>
      <c r="AV44" s="113"/>
      <c r="AW44" s="113"/>
      <c r="AX44" s="118">
        <f t="shared" si="73"/>
        <v>4.2796134594653301</v>
      </c>
      <c r="AY44" s="117">
        <f t="shared" si="51"/>
        <v>0</v>
      </c>
      <c r="AZ44" s="113">
        <f t="shared" si="52"/>
        <v>0</v>
      </c>
      <c r="BA44" s="113">
        <f t="shared" si="25"/>
        <v>0</v>
      </c>
      <c r="BB44" s="118">
        <f t="shared" si="26"/>
        <v>4.2796134594653301</v>
      </c>
      <c r="BC44" s="114">
        <f t="shared" si="27"/>
        <v>0</v>
      </c>
      <c r="BD44" s="113">
        <f t="shared" si="53"/>
        <v>0</v>
      </c>
      <c r="BE44" s="113">
        <f t="shared" si="54"/>
        <v>0</v>
      </c>
      <c r="BF44" s="118">
        <f t="shared" si="55"/>
        <v>4.2796134594653301</v>
      </c>
      <c r="BG44" s="117">
        <f t="shared" si="28"/>
        <v>0</v>
      </c>
      <c r="BH44" s="113">
        <f t="shared" si="29"/>
        <v>0</v>
      </c>
      <c r="BI44" s="113">
        <f t="shared" si="30"/>
        <v>0</v>
      </c>
      <c r="BJ44" s="118">
        <f t="shared" si="31"/>
        <v>4.2796134594653301</v>
      </c>
      <c r="BK44" s="117">
        <f t="shared" si="32"/>
        <v>0</v>
      </c>
      <c r="BL44" s="113">
        <f t="shared" si="56"/>
        <v>0</v>
      </c>
      <c r="BM44" s="113">
        <f t="shared" si="56"/>
        <v>0</v>
      </c>
      <c r="BN44" s="118">
        <f t="shared" si="33"/>
        <v>4.2796134594653301</v>
      </c>
      <c r="BO44" s="117">
        <f t="shared" si="34"/>
        <v>0</v>
      </c>
      <c r="BP44" s="113">
        <f t="shared" si="35"/>
        <v>0</v>
      </c>
      <c r="BQ44" s="113">
        <f t="shared" si="36"/>
        <v>0</v>
      </c>
      <c r="BR44" s="118">
        <f t="shared" si="37"/>
        <v>4.2796134594653301</v>
      </c>
      <c r="BS44" s="117">
        <f t="shared" si="38"/>
        <v>0</v>
      </c>
      <c r="BT44" s="113">
        <f t="shared" si="39"/>
        <v>0</v>
      </c>
      <c r="BU44" s="113">
        <f t="shared" si="40"/>
        <v>0</v>
      </c>
      <c r="BV44" s="118">
        <f t="shared" si="57"/>
        <v>4.2796134594653301</v>
      </c>
      <c r="BW44" s="117">
        <f t="shared" si="41"/>
        <v>0</v>
      </c>
      <c r="BX44" s="113">
        <f t="shared" si="42"/>
        <v>0</v>
      </c>
      <c r="BY44" s="113">
        <f t="shared" si="43"/>
        <v>0</v>
      </c>
      <c r="BZ44" s="118">
        <f t="shared" si="44"/>
        <v>4.2796134594653301</v>
      </c>
      <c r="CA44" s="161"/>
      <c r="CB44"/>
      <c r="CC44" s="114">
        <f t="shared" si="58"/>
        <v>1.2024708629884082</v>
      </c>
      <c r="CD44" s="114">
        <f t="shared" si="59"/>
        <v>500.00000000000017</v>
      </c>
      <c r="CE44" s="114">
        <f t="shared" si="59"/>
        <v>0</v>
      </c>
      <c r="CF44" s="114">
        <f t="shared" si="59"/>
        <v>0</v>
      </c>
      <c r="CG44" s="114"/>
      <c r="CH44" s="113">
        <v>4</v>
      </c>
      <c r="CI44" s="113">
        <v>29</v>
      </c>
      <c r="CJ44" s="113">
        <f t="shared" si="77"/>
        <v>30</v>
      </c>
      <c r="CK44" s="113">
        <f t="shared" si="77"/>
        <v>31</v>
      </c>
      <c r="CL44" s="113">
        <f t="shared" si="77"/>
        <v>32</v>
      </c>
      <c r="CM44" s="113"/>
      <c r="CN44" s="162"/>
      <c r="CO44" s="162"/>
      <c r="CP44">
        <f t="shared" si="60"/>
        <v>0</v>
      </c>
      <c r="CQ44" s="161"/>
      <c r="CR44">
        <f t="shared" si="46"/>
        <v>5</v>
      </c>
      <c r="CS44"/>
      <c r="CT44"/>
      <c r="CU44"/>
      <c r="CV44" s="161">
        <f t="shared" si="61"/>
        <v>0</v>
      </c>
      <c r="CW44" s="161">
        <f t="shared" si="62"/>
        <v>0</v>
      </c>
      <c r="CX44" s="161">
        <f t="shared" si="63"/>
        <v>0</v>
      </c>
      <c r="CY44" s="161">
        <f t="shared" si="64"/>
        <v>0</v>
      </c>
      <c r="CZ44" s="163">
        <f t="shared" si="65"/>
        <v>0</v>
      </c>
      <c r="DA44" s="161"/>
      <c r="DB44" s="161">
        <f t="shared" si="66"/>
        <v>0</v>
      </c>
      <c r="DC44" s="161">
        <f t="shared" si="67"/>
        <v>0</v>
      </c>
      <c r="DD44" s="161">
        <f t="shared" si="68"/>
        <v>0</v>
      </c>
      <c r="DE44" s="161"/>
      <c r="DF44" s="161">
        <f t="shared" si="69"/>
        <v>0</v>
      </c>
      <c r="DG44" s="161">
        <f t="shared" si="74"/>
        <v>0</v>
      </c>
      <c r="DH44" s="161"/>
    </row>
    <row r="45" spans="1:112" s="42" customFormat="1" ht="13.8" thickBot="1" x14ac:dyDescent="0.3">
      <c r="A45" s="140">
        <v>0</v>
      </c>
      <c r="B45" s="410"/>
      <c r="C45" s="410"/>
      <c r="D45" s="41">
        <v>0</v>
      </c>
      <c r="E45" s="98" t="s">
        <v>213</v>
      </c>
      <c r="F45" s="171" t="s">
        <v>546</v>
      </c>
      <c r="G45" s="137" t="s">
        <v>422</v>
      </c>
      <c r="H45" s="132">
        <v>3500</v>
      </c>
      <c r="I45" s="132">
        <v>30000</v>
      </c>
      <c r="J45" s="148">
        <v>800000</v>
      </c>
      <c r="K45" s="151">
        <f t="shared" si="71"/>
        <v>0</v>
      </c>
      <c r="L45" s="413"/>
      <c r="M45" s="139">
        <f t="shared" ref="M45:M76" si="78">IF(AC45&lt;=0,0,IF(E45="Straight",N45*AH$5,IF(E45="180° Curve",N45*AH$6,IF(E45="45° Curve",N45*AH$7,IF(E45="22.5° Curve",N45*AH$8)))))</f>
        <v>0</v>
      </c>
      <c r="N45" s="139">
        <f t="shared" si="76"/>
        <v>0</v>
      </c>
      <c r="O45" s="133">
        <f t="shared" si="2"/>
        <v>0</v>
      </c>
      <c r="P45" s="80">
        <f t="shared" si="3"/>
        <v>0</v>
      </c>
      <c r="Q45" s="322">
        <f t="shared" si="75"/>
        <v>0</v>
      </c>
      <c r="R45" s="323">
        <f t="shared" si="4"/>
        <v>0</v>
      </c>
      <c r="S45" s="324">
        <f t="shared" si="48"/>
        <v>4.2796134594653301</v>
      </c>
      <c r="T45" s="136"/>
      <c r="U45" s="102">
        <f t="shared" ref="U45:U76" si="79">IF(D45&gt;0,IF((4/D45)*(A45/2)&lt;4000,(4/D45)*(A45/2),4000),0)</f>
        <v>0</v>
      </c>
      <c r="V45" s="77">
        <f t="shared" ref="V45:V76" si="80">IF(D45&gt;0,IF((4/D45)*U45&lt;Y45,(4/D45)*U45,Y45),0)</f>
        <v>0</v>
      </c>
      <c r="W45" s="77">
        <f t="shared" si="72"/>
        <v>0</v>
      </c>
      <c r="X45" s="75">
        <f>'Project description'!$I$6</f>
        <v>1.79</v>
      </c>
      <c r="Y45" s="75">
        <f>VLOOKUP(E45,'Project description'!$H$21:$I$24,2,0)</f>
        <v>40000</v>
      </c>
      <c r="Z45" s="74">
        <f t="shared" si="7"/>
        <v>0</v>
      </c>
      <c r="AA45" s="144">
        <f t="shared" si="8"/>
        <v>0</v>
      </c>
      <c r="AB45" s="76">
        <f t="shared" ref="AB45:AB76" si="81">IF($G45="Best Fit",U45,H45)</f>
        <v>0</v>
      </c>
      <c r="AC45" s="76">
        <f t="shared" ref="AC45:AC76" si="82">IF($G45="Best Fit",V45,I45)</f>
        <v>0</v>
      </c>
      <c r="AD45" s="76">
        <f t="shared" ref="AD45:AD76" si="83">IF($G45="Best Fit",W45,J45)</f>
        <v>0</v>
      </c>
      <c r="AE45" s="66">
        <f t="shared" ref="AE45:AE76" si="84">IF(AD45 &lt;&gt; 0,POWER(A45/(2*AD45),1/3),0)</f>
        <v>0</v>
      </c>
      <c r="AF45" s="67" t="str">
        <f t="shared" si="13"/>
        <v>AccelReached</v>
      </c>
      <c r="AG45" s="66">
        <f t="shared" si="14"/>
        <v>0</v>
      </c>
      <c r="AH45" s="68">
        <f t="shared" ref="AH45:AH76" si="85">IF(AND(AF45="JerkVelocity",AB45 &gt; 0),A45/AB45-2*AG45,0)</f>
        <v>0</v>
      </c>
      <c r="AI45" s="61">
        <f t="shared" si="16"/>
        <v>0</v>
      </c>
      <c r="AJ45" s="62">
        <f t="shared" si="17"/>
        <v>0</v>
      </c>
      <c r="AK45" s="61">
        <f t="shared" si="49"/>
        <v>0</v>
      </c>
      <c r="AL45" s="61">
        <f t="shared" ref="AL45:AL76" si="86">IF(AND(AF45="AccelReached", AB45&lt;&gt;0),(A45-(AI45*AJ45*4+AK45*AJ45*2+AC45*AK45*AI45*2 +AK45*AK45*AC45))/AB45,0)</f>
        <v>0</v>
      </c>
      <c r="AM45" s="69" t="str">
        <f t="shared" si="19"/>
        <v>AccelLimited</v>
      </c>
      <c r="AN45" s="61">
        <f t="shared" ref="AN45:AN76" si="87">IF(AND(AM45="AccelLimited",AF45="AccelReached",AC45&lt;&gt;0),-1.5*AI45+SQRT(AI45*AI45/4+A45/AC45),0)</f>
        <v>0</v>
      </c>
      <c r="AO45" s="71">
        <f t="shared" si="21"/>
        <v>0</v>
      </c>
      <c r="AP45" s="64">
        <f t="shared" si="50"/>
        <v>0</v>
      </c>
      <c r="AQ45" s="72">
        <f t="shared" si="22"/>
        <v>0</v>
      </c>
      <c r="AR45" s="79">
        <f t="shared" si="23"/>
        <v>0</v>
      </c>
      <c r="AS45" s="77">
        <f t="shared" si="24"/>
        <v>0</v>
      </c>
      <c r="AT45" s="138"/>
      <c r="AU45" s="115">
        <v>0</v>
      </c>
      <c r="AV45" s="113"/>
      <c r="AW45" s="113"/>
      <c r="AX45" s="118">
        <f t="shared" si="73"/>
        <v>4.2796134594653301</v>
      </c>
      <c r="AY45" s="117">
        <f t="shared" si="51"/>
        <v>0</v>
      </c>
      <c r="AZ45" s="113">
        <f t="shared" si="52"/>
        <v>0</v>
      </c>
      <c r="BA45" s="113">
        <f t="shared" si="25"/>
        <v>0</v>
      </c>
      <c r="BB45" s="118">
        <f t="shared" si="26"/>
        <v>4.2796134594653301</v>
      </c>
      <c r="BC45" s="114">
        <f t="shared" si="27"/>
        <v>0</v>
      </c>
      <c r="BD45" s="113">
        <f t="shared" si="53"/>
        <v>0</v>
      </c>
      <c r="BE45" s="113">
        <f t="shared" si="54"/>
        <v>0</v>
      </c>
      <c r="BF45" s="118">
        <f t="shared" si="55"/>
        <v>4.2796134594653301</v>
      </c>
      <c r="BG45" s="117">
        <f t="shared" si="28"/>
        <v>0</v>
      </c>
      <c r="BH45" s="113">
        <f t="shared" si="29"/>
        <v>0</v>
      </c>
      <c r="BI45" s="113">
        <f t="shared" si="30"/>
        <v>0</v>
      </c>
      <c r="BJ45" s="118">
        <f t="shared" si="31"/>
        <v>4.2796134594653301</v>
      </c>
      <c r="BK45" s="117">
        <f t="shared" si="32"/>
        <v>0</v>
      </c>
      <c r="BL45" s="113">
        <f t="shared" si="56"/>
        <v>0</v>
      </c>
      <c r="BM45" s="113">
        <f t="shared" si="56"/>
        <v>0</v>
      </c>
      <c r="BN45" s="118">
        <f t="shared" si="33"/>
        <v>4.2796134594653301</v>
      </c>
      <c r="BO45" s="117">
        <f t="shared" si="34"/>
        <v>0</v>
      </c>
      <c r="BP45" s="113">
        <f t="shared" si="35"/>
        <v>0</v>
      </c>
      <c r="BQ45" s="113">
        <f t="shared" si="36"/>
        <v>0</v>
      </c>
      <c r="BR45" s="118">
        <f t="shared" si="37"/>
        <v>4.2796134594653301</v>
      </c>
      <c r="BS45" s="117">
        <f t="shared" si="38"/>
        <v>0</v>
      </c>
      <c r="BT45" s="113">
        <f t="shared" si="39"/>
        <v>0</v>
      </c>
      <c r="BU45" s="113">
        <f t="shared" si="40"/>
        <v>0</v>
      </c>
      <c r="BV45" s="118">
        <f t="shared" si="57"/>
        <v>4.2796134594653301</v>
      </c>
      <c r="BW45" s="117">
        <f t="shared" si="41"/>
        <v>0</v>
      </c>
      <c r="BX45" s="113">
        <f t="shared" si="42"/>
        <v>0</v>
      </c>
      <c r="BY45" s="113">
        <f t="shared" si="43"/>
        <v>0</v>
      </c>
      <c r="BZ45" s="118">
        <f t="shared" si="44"/>
        <v>4.2796134594653301</v>
      </c>
      <c r="CA45" s="161"/>
      <c r="CB45"/>
      <c r="CC45" s="114">
        <f t="shared" si="58"/>
        <v>1.2024708629884082</v>
      </c>
      <c r="CD45" s="114">
        <f t="shared" si="59"/>
        <v>0</v>
      </c>
      <c r="CE45" s="114">
        <f t="shared" si="59"/>
        <v>0</v>
      </c>
      <c r="CF45" s="114">
        <f t="shared" si="59"/>
        <v>0</v>
      </c>
      <c r="CG45" s="114"/>
      <c r="CH45" s="113">
        <v>5</v>
      </c>
      <c r="CI45" s="113">
        <v>1</v>
      </c>
      <c r="CJ45" s="113">
        <f t="shared" si="77"/>
        <v>2</v>
      </c>
      <c r="CK45" s="113">
        <f t="shared" si="77"/>
        <v>3</v>
      </c>
      <c r="CL45" s="113">
        <f t="shared" si="77"/>
        <v>4</v>
      </c>
      <c r="CM45" s="113"/>
      <c r="CN45" s="162"/>
      <c r="CO45" s="162"/>
      <c r="CP45">
        <f t="shared" si="60"/>
        <v>0</v>
      </c>
      <c r="CQ45" s="161"/>
      <c r="CR45">
        <f t="shared" si="46"/>
        <v>5</v>
      </c>
      <c r="CS45"/>
      <c r="CT45"/>
      <c r="CU45"/>
      <c r="CV45" s="161">
        <f t="shared" si="61"/>
        <v>0</v>
      </c>
      <c r="CW45" s="161">
        <f t="shared" si="62"/>
        <v>0</v>
      </c>
      <c r="CX45" s="161">
        <f t="shared" si="63"/>
        <v>0</v>
      </c>
      <c r="CY45" s="161">
        <f t="shared" si="64"/>
        <v>0</v>
      </c>
      <c r="CZ45" s="163">
        <f t="shared" si="65"/>
        <v>0</v>
      </c>
      <c r="DA45" s="161"/>
      <c r="DB45" s="161">
        <f t="shared" si="66"/>
        <v>0</v>
      </c>
      <c r="DC45" s="161">
        <f t="shared" si="67"/>
        <v>0</v>
      </c>
      <c r="DD45" s="161">
        <f t="shared" si="68"/>
        <v>0</v>
      </c>
      <c r="DE45" s="161"/>
      <c r="DF45" s="161">
        <f t="shared" si="69"/>
        <v>0</v>
      </c>
      <c r="DG45" s="161">
        <f t="shared" si="74"/>
        <v>0</v>
      </c>
      <c r="DH45" s="161"/>
    </row>
    <row r="46" spans="1:112" s="42" customFormat="1" ht="13.8" thickBot="1" x14ac:dyDescent="0.3">
      <c r="A46" s="315">
        <v>0</v>
      </c>
      <c r="B46" s="411"/>
      <c r="C46" s="411"/>
      <c r="D46" s="307">
        <v>0</v>
      </c>
      <c r="E46" s="309" t="s">
        <v>213</v>
      </c>
      <c r="F46" s="308" t="s">
        <v>546</v>
      </c>
      <c r="G46" s="310" t="s">
        <v>422</v>
      </c>
      <c r="H46" s="311">
        <v>3500</v>
      </c>
      <c r="I46" s="311">
        <v>30000</v>
      </c>
      <c r="J46" s="312">
        <v>800000</v>
      </c>
      <c r="K46" s="313">
        <f t="shared" si="71"/>
        <v>0</v>
      </c>
      <c r="L46" s="414"/>
      <c r="M46" s="314">
        <f t="shared" si="78"/>
        <v>0</v>
      </c>
      <c r="N46" s="139">
        <f t="shared" si="76"/>
        <v>0</v>
      </c>
      <c r="O46" s="133">
        <f t="shared" si="2"/>
        <v>0</v>
      </c>
      <c r="P46" s="80">
        <f t="shared" si="3"/>
        <v>0</v>
      </c>
      <c r="Q46" s="319">
        <f t="shared" si="75"/>
        <v>0</v>
      </c>
      <c r="R46" s="320">
        <f t="shared" si="4"/>
        <v>0</v>
      </c>
      <c r="S46" s="321">
        <f t="shared" ref="S46:S77" si="88">S45+K46</f>
        <v>4.2796134594653301</v>
      </c>
      <c r="T46" s="136"/>
      <c r="U46" s="102">
        <f t="shared" si="79"/>
        <v>0</v>
      </c>
      <c r="V46" s="77">
        <f t="shared" si="80"/>
        <v>0</v>
      </c>
      <c r="W46" s="77">
        <f t="shared" si="72"/>
        <v>0</v>
      </c>
      <c r="X46" s="75">
        <f>'Project description'!$I$6</f>
        <v>1.79</v>
      </c>
      <c r="Y46" s="75">
        <f>VLOOKUP(E46,'Project description'!$H$21:$I$24,2,0)</f>
        <v>40000</v>
      </c>
      <c r="Z46" s="74">
        <f t="shared" si="7"/>
        <v>0</v>
      </c>
      <c r="AA46" s="144">
        <f t="shared" si="8"/>
        <v>0</v>
      </c>
      <c r="AB46" s="76">
        <f t="shared" si="81"/>
        <v>0</v>
      </c>
      <c r="AC46" s="76">
        <f t="shared" si="82"/>
        <v>0</v>
      </c>
      <c r="AD46" s="76">
        <f t="shared" si="83"/>
        <v>0</v>
      </c>
      <c r="AE46" s="66">
        <f t="shared" si="84"/>
        <v>0</v>
      </c>
      <c r="AF46" s="67" t="str">
        <f t="shared" si="13"/>
        <v>AccelReached</v>
      </c>
      <c r="AG46" s="66">
        <f t="shared" si="14"/>
        <v>0</v>
      </c>
      <c r="AH46" s="68">
        <f t="shared" si="85"/>
        <v>0</v>
      </c>
      <c r="AI46" s="61">
        <f t="shared" si="16"/>
        <v>0</v>
      </c>
      <c r="AJ46" s="62">
        <f t="shared" si="17"/>
        <v>0</v>
      </c>
      <c r="AK46" s="61">
        <f t="shared" si="49"/>
        <v>0</v>
      </c>
      <c r="AL46" s="61">
        <f t="shared" si="86"/>
        <v>0</v>
      </c>
      <c r="AM46" s="69" t="str">
        <f t="shared" si="19"/>
        <v>AccelLimited</v>
      </c>
      <c r="AN46" s="61">
        <f t="shared" si="87"/>
        <v>0</v>
      </c>
      <c r="AO46" s="71">
        <f t="shared" si="21"/>
        <v>0</v>
      </c>
      <c r="AP46" s="64">
        <f t="shared" si="50"/>
        <v>0</v>
      </c>
      <c r="AQ46" s="72">
        <f t="shared" si="22"/>
        <v>0</v>
      </c>
      <c r="AR46" s="79">
        <f t="shared" si="23"/>
        <v>0</v>
      </c>
      <c r="AS46" s="77">
        <f t="shared" si="24"/>
        <v>0</v>
      </c>
      <c r="AT46" s="138"/>
      <c r="AU46" s="115">
        <v>0</v>
      </c>
      <c r="AV46" s="113"/>
      <c r="AW46" s="113"/>
      <c r="AX46" s="118">
        <f t="shared" si="73"/>
        <v>4.2796134594653301</v>
      </c>
      <c r="AY46" s="117">
        <f t="shared" si="51"/>
        <v>0</v>
      </c>
      <c r="AZ46" s="113">
        <f t="shared" si="52"/>
        <v>0</v>
      </c>
      <c r="BA46" s="113">
        <f t="shared" si="25"/>
        <v>0</v>
      </c>
      <c r="BB46" s="118">
        <f t="shared" si="26"/>
        <v>4.2796134594653301</v>
      </c>
      <c r="BC46" s="114">
        <f t="shared" si="27"/>
        <v>0</v>
      </c>
      <c r="BD46" s="113">
        <f t="shared" si="53"/>
        <v>0</v>
      </c>
      <c r="BE46" s="113">
        <f t="shared" si="54"/>
        <v>0</v>
      </c>
      <c r="BF46" s="118">
        <f t="shared" si="55"/>
        <v>4.2796134594653301</v>
      </c>
      <c r="BG46" s="117">
        <f t="shared" si="28"/>
        <v>0</v>
      </c>
      <c r="BH46" s="113">
        <f t="shared" si="29"/>
        <v>0</v>
      </c>
      <c r="BI46" s="113">
        <f t="shared" si="30"/>
        <v>0</v>
      </c>
      <c r="BJ46" s="118">
        <f t="shared" si="31"/>
        <v>4.2796134594653301</v>
      </c>
      <c r="BK46" s="117">
        <f t="shared" si="32"/>
        <v>0</v>
      </c>
      <c r="BL46" s="113">
        <f t="shared" si="56"/>
        <v>0</v>
      </c>
      <c r="BM46" s="113">
        <f t="shared" si="56"/>
        <v>0</v>
      </c>
      <c r="BN46" s="118">
        <f t="shared" si="33"/>
        <v>4.2796134594653301</v>
      </c>
      <c r="BO46" s="117">
        <f t="shared" si="34"/>
        <v>0</v>
      </c>
      <c r="BP46" s="113">
        <f t="shared" si="35"/>
        <v>0</v>
      </c>
      <c r="BQ46" s="113">
        <f t="shared" si="36"/>
        <v>0</v>
      </c>
      <c r="BR46" s="118">
        <f t="shared" si="37"/>
        <v>4.2796134594653301</v>
      </c>
      <c r="BS46" s="117">
        <f t="shared" si="38"/>
        <v>0</v>
      </c>
      <c r="BT46" s="113">
        <f t="shared" si="39"/>
        <v>0</v>
      </c>
      <c r="BU46" s="113">
        <f t="shared" si="40"/>
        <v>0</v>
      </c>
      <c r="BV46" s="118">
        <f t="shared" si="57"/>
        <v>4.2796134594653301</v>
      </c>
      <c r="BW46" s="117">
        <f t="shared" si="41"/>
        <v>0</v>
      </c>
      <c r="BX46" s="113">
        <f t="shared" si="42"/>
        <v>0</v>
      </c>
      <c r="BY46" s="113">
        <f t="shared" si="43"/>
        <v>0</v>
      </c>
      <c r="BZ46" s="118">
        <f t="shared" si="44"/>
        <v>4.2796134594653301</v>
      </c>
      <c r="CA46" s="161"/>
      <c r="CB46"/>
      <c r="CC46" s="114">
        <f t="shared" si="58"/>
        <v>1.2524708629884083</v>
      </c>
      <c r="CD46" s="114">
        <f t="shared" si="59"/>
        <v>5.606725146198829</v>
      </c>
      <c r="CE46" s="114">
        <f t="shared" si="59"/>
        <v>336.40350877192981</v>
      </c>
      <c r="CF46" s="114">
        <f t="shared" si="59"/>
        <v>13456.140350877193</v>
      </c>
      <c r="CG46" s="114"/>
      <c r="CH46" s="113">
        <v>5</v>
      </c>
      <c r="CI46" s="113">
        <v>5</v>
      </c>
      <c r="CJ46" s="113">
        <f t="shared" si="77"/>
        <v>6</v>
      </c>
      <c r="CK46" s="113">
        <f t="shared" si="77"/>
        <v>7</v>
      </c>
      <c r="CL46" s="113">
        <f t="shared" si="77"/>
        <v>8</v>
      </c>
      <c r="CM46" s="113"/>
      <c r="CN46" s="162"/>
      <c r="CO46" s="162"/>
      <c r="CP46">
        <f t="shared" ref="CP46:CP51" si="89">CV46*CW46*$F$6</f>
        <v>0</v>
      </c>
      <c r="CQ46" s="161"/>
      <c r="CR46">
        <f t="shared" si="46"/>
        <v>5</v>
      </c>
      <c r="CS46"/>
      <c r="CT46"/>
      <c r="CU46"/>
      <c r="CV46" s="161">
        <f t="shared" si="61"/>
        <v>0</v>
      </c>
      <c r="CW46" s="161">
        <f t="shared" si="62"/>
        <v>0</v>
      </c>
      <c r="CX46" s="161">
        <f t="shared" si="63"/>
        <v>0</v>
      </c>
      <c r="CY46" s="161">
        <f t="shared" si="64"/>
        <v>0</v>
      </c>
      <c r="CZ46" s="163">
        <f t="shared" si="65"/>
        <v>0</v>
      </c>
      <c r="DA46" s="161"/>
      <c r="DB46" s="161">
        <f t="shared" si="66"/>
        <v>0</v>
      </c>
      <c r="DC46" s="161">
        <f t="shared" si="67"/>
        <v>0</v>
      </c>
      <c r="DD46" s="161">
        <f t="shared" si="68"/>
        <v>0</v>
      </c>
      <c r="DE46" s="161"/>
      <c r="DF46" s="161">
        <f t="shared" si="69"/>
        <v>0</v>
      </c>
      <c r="DG46" s="161">
        <f t="shared" si="74"/>
        <v>0</v>
      </c>
      <c r="DH46" s="161"/>
    </row>
    <row r="47" spans="1:112" s="42" customFormat="1" ht="13.8" thickBot="1" x14ac:dyDescent="0.3">
      <c r="A47" s="140">
        <v>0</v>
      </c>
      <c r="B47" s="410"/>
      <c r="C47" s="410"/>
      <c r="D47" s="41">
        <v>0</v>
      </c>
      <c r="E47" s="98" t="s">
        <v>213</v>
      </c>
      <c r="F47" s="171" t="s">
        <v>546</v>
      </c>
      <c r="G47" s="137" t="s">
        <v>422</v>
      </c>
      <c r="H47" s="132">
        <v>3500</v>
      </c>
      <c r="I47" s="132">
        <v>30000</v>
      </c>
      <c r="J47" s="148">
        <v>800000</v>
      </c>
      <c r="K47" s="151">
        <f t="shared" si="71"/>
        <v>0</v>
      </c>
      <c r="L47" s="413"/>
      <c r="M47" s="139">
        <f t="shared" si="78"/>
        <v>0</v>
      </c>
      <c r="N47" s="139">
        <f t="shared" si="76"/>
        <v>0</v>
      </c>
      <c r="O47" s="133">
        <f t="shared" si="2"/>
        <v>0</v>
      </c>
      <c r="P47" s="80">
        <f t="shared" si="3"/>
        <v>0</v>
      </c>
      <c r="Q47" s="322">
        <f t="shared" si="75"/>
        <v>0</v>
      </c>
      <c r="R47" s="323">
        <f t="shared" si="4"/>
        <v>0</v>
      </c>
      <c r="S47" s="324">
        <f t="shared" si="88"/>
        <v>4.2796134594653301</v>
      </c>
      <c r="T47" s="136"/>
      <c r="U47" s="102">
        <f t="shared" si="79"/>
        <v>0</v>
      </c>
      <c r="V47" s="77">
        <f t="shared" si="80"/>
        <v>0</v>
      </c>
      <c r="W47" s="77">
        <f t="shared" ref="W47:W78" si="90">IF(D47&gt;0,(4/D47)*(4/D47)*U47,0)</f>
        <v>0</v>
      </c>
      <c r="X47" s="75">
        <f>'Project description'!$I$6</f>
        <v>1.79</v>
      </c>
      <c r="Y47" s="75">
        <f>VLOOKUP(E47,'Project description'!$H$21:$I$24,2,0)</f>
        <v>40000</v>
      </c>
      <c r="Z47" s="74">
        <f t="shared" si="7"/>
        <v>0</v>
      </c>
      <c r="AA47" s="144">
        <f t="shared" si="8"/>
        <v>0</v>
      </c>
      <c r="AB47" s="76">
        <f t="shared" si="81"/>
        <v>0</v>
      </c>
      <c r="AC47" s="76">
        <f t="shared" si="82"/>
        <v>0</v>
      </c>
      <c r="AD47" s="76">
        <f t="shared" si="83"/>
        <v>0</v>
      </c>
      <c r="AE47" s="66">
        <f t="shared" si="84"/>
        <v>0</v>
      </c>
      <c r="AF47" s="67" t="str">
        <f t="shared" si="13"/>
        <v>AccelReached</v>
      </c>
      <c r="AG47" s="66">
        <f t="shared" si="14"/>
        <v>0</v>
      </c>
      <c r="AH47" s="68">
        <f t="shared" si="85"/>
        <v>0</v>
      </c>
      <c r="AI47" s="61">
        <f t="shared" si="16"/>
        <v>0</v>
      </c>
      <c r="AJ47" s="62">
        <f t="shared" si="17"/>
        <v>0</v>
      </c>
      <c r="AK47" s="61">
        <f t="shared" si="49"/>
        <v>0</v>
      </c>
      <c r="AL47" s="61">
        <f t="shared" si="86"/>
        <v>0</v>
      </c>
      <c r="AM47" s="69" t="str">
        <f t="shared" si="19"/>
        <v>AccelLimited</v>
      </c>
      <c r="AN47" s="61">
        <f t="shared" si="87"/>
        <v>0</v>
      </c>
      <c r="AO47" s="71">
        <f t="shared" si="21"/>
        <v>0</v>
      </c>
      <c r="AP47" s="64">
        <f t="shared" si="50"/>
        <v>0</v>
      </c>
      <c r="AQ47" s="72">
        <f t="shared" si="22"/>
        <v>0</v>
      </c>
      <c r="AR47" s="79">
        <f t="shared" si="23"/>
        <v>0</v>
      </c>
      <c r="AS47" s="77">
        <f t="shared" si="24"/>
        <v>0</v>
      </c>
      <c r="AT47" s="138"/>
      <c r="AU47" s="115">
        <v>0</v>
      </c>
      <c r="AV47" s="113"/>
      <c r="AW47" s="113"/>
      <c r="AX47" s="118">
        <f t="shared" si="73"/>
        <v>4.2796134594653301</v>
      </c>
      <c r="AY47" s="117">
        <f t="shared" si="51"/>
        <v>0</v>
      </c>
      <c r="AZ47" s="113">
        <f t="shared" si="52"/>
        <v>0</v>
      </c>
      <c r="BA47" s="113">
        <f t="shared" si="25"/>
        <v>0</v>
      </c>
      <c r="BB47" s="118">
        <f t="shared" si="26"/>
        <v>4.2796134594653301</v>
      </c>
      <c r="BC47" s="114">
        <f t="shared" si="27"/>
        <v>0</v>
      </c>
      <c r="BD47" s="113">
        <f t="shared" si="53"/>
        <v>0</v>
      </c>
      <c r="BE47" s="113">
        <f t="shared" si="54"/>
        <v>0</v>
      </c>
      <c r="BF47" s="118">
        <f t="shared" si="55"/>
        <v>4.2796134594653301</v>
      </c>
      <c r="BG47" s="117">
        <f t="shared" si="28"/>
        <v>0</v>
      </c>
      <c r="BH47" s="113">
        <f t="shared" si="29"/>
        <v>0</v>
      </c>
      <c r="BI47" s="113">
        <f t="shared" si="30"/>
        <v>0</v>
      </c>
      <c r="BJ47" s="118">
        <f t="shared" si="31"/>
        <v>4.2796134594653301</v>
      </c>
      <c r="BK47" s="117">
        <f t="shared" si="32"/>
        <v>0</v>
      </c>
      <c r="BL47" s="113">
        <f t="shared" si="56"/>
        <v>0</v>
      </c>
      <c r="BM47" s="113">
        <f t="shared" si="56"/>
        <v>0</v>
      </c>
      <c r="BN47" s="118">
        <f t="shared" si="33"/>
        <v>4.2796134594653301</v>
      </c>
      <c r="BO47" s="117">
        <f t="shared" si="34"/>
        <v>0</v>
      </c>
      <c r="BP47" s="113">
        <f t="shared" si="35"/>
        <v>0</v>
      </c>
      <c r="BQ47" s="113">
        <f t="shared" si="36"/>
        <v>0</v>
      </c>
      <c r="BR47" s="118">
        <f t="shared" si="37"/>
        <v>4.2796134594653301</v>
      </c>
      <c r="BS47" s="117">
        <f t="shared" si="38"/>
        <v>0</v>
      </c>
      <c r="BT47" s="113">
        <f t="shared" si="39"/>
        <v>0</v>
      </c>
      <c r="BU47" s="113">
        <f t="shared" si="40"/>
        <v>0</v>
      </c>
      <c r="BV47" s="118">
        <f t="shared" si="57"/>
        <v>4.2796134594653301</v>
      </c>
      <c r="BW47" s="117">
        <f t="shared" si="41"/>
        <v>0</v>
      </c>
      <c r="BX47" s="113">
        <f t="shared" si="42"/>
        <v>0</v>
      </c>
      <c r="BY47" s="113">
        <f t="shared" si="43"/>
        <v>0</v>
      </c>
      <c r="BZ47" s="118">
        <f t="shared" si="44"/>
        <v>4.2796134594653301</v>
      </c>
      <c r="CA47" s="161"/>
      <c r="CB47"/>
      <c r="CC47" s="114">
        <f t="shared" si="58"/>
        <v>1.3718487359491456</v>
      </c>
      <c r="CD47" s="114">
        <f t="shared" si="59"/>
        <v>141.64810360156241</v>
      </c>
      <c r="CE47" s="114">
        <f t="shared" si="59"/>
        <v>1942.7689221207993</v>
      </c>
      <c r="CF47" s="114">
        <f t="shared" si="59"/>
        <v>13456.140350877193</v>
      </c>
      <c r="CG47" s="114"/>
      <c r="CH47" s="113">
        <v>5</v>
      </c>
      <c r="CI47" s="113">
        <v>9</v>
      </c>
      <c r="CJ47" s="113">
        <f t="shared" si="77"/>
        <v>10</v>
      </c>
      <c r="CK47" s="113">
        <f t="shared" si="77"/>
        <v>11</v>
      </c>
      <c r="CL47" s="113">
        <f t="shared" si="77"/>
        <v>12</v>
      </c>
      <c r="CM47" s="113"/>
      <c r="CN47" s="162"/>
      <c r="CO47" s="162"/>
      <c r="CP47">
        <f t="shared" si="89"/>
        <v>0</v>
      </c>
      <c r="CQ47" s="161"/>
      <c r="CR47">
        <f t="shared" si="46"/>
        <v>5</v>
      </c>
      <c r="CS47"/>
      <c r="CT47"/>
      <c r="CU47"/>
      <c r="CV47" s="161">
        <f t="shared" si="61"/>
        <v>0</v>
      </c>
      <c r="CW47" s="161">
        <f t="shared" si="62"/>
        <v>0</v>
      </c>
      <c r="CX47" s="161">
        <f t="shared" si="63"/>
        <v>0</v>
      </c>
      <c r="CY47" s="161">
        <f t="shared" si="64"/>
        <v>0</v>
      </c>
      <c r="CZ47" s="163">
        <f t="shared" si="65"/>
        <v>0</v>
      </c>
      <c r="DA47" s="161"/>
      <c r="DB47" s="161">
        <f t="shared" si="66"/>
        <v>0</v>
      </c>
      <c r="DC47" s="161">
        <f t="shared" si="67"/>
        <v>0</v>
      </c>
      <c r="DD47" s="161">
        <f t="shared" si="68"/>
        <v>0</v>
      </c>
      <c r="DE47" s="161"/>
      <c r="DF47" s="161">
        <f t="shared" si="69"/>
        <v>0</v>
      </c>
      <c r="DG47" s="161">
        <f t="shared" si="74"/>
        <v>0</v>
      </c>
      <c r="DH47" s="161"/>
    </row>
    <row r="48" spans="1:112" s="42" customFormat="1" ht="12" customHeight="1" thickBot="1" x14ac:dyDescent="0.3">
      <c r="A48" s="315">
        <v>0</v>
      </c>
      <c r="B48" s="411"/>
      <c r="C48" s="411"/>
      <c r="D48" s="307">
        <v>0</v>
      </c>
      <c r="E48" s="309" t="s">
        <v>213</v>
      </c>
      <c r="F48" s="308" t="s">
        <v>546</v>
      </c>
      <c r="G48" s="310" t="s">
        <v>422</v>
      </c>
      <c r="H48" s="311">
        <v>3500</v>
      </c>
      <c r="I48" s="311">
        <v>30000</v>
      </c>
      <c r="J48" s="312">
        <v>800000</v>
      </c>
      <c r="K48" s="313">
        <f t="shared" si="71"/>
        <v>0</v>
      </c>
      <c r="L48" s="414"/>
      <c r="M48" s="314">
        <f t="shared" si="78"/>
        <v>0</v>
      </c>
      <c r="N48" s="139">
        <f t="shared" si="76"/>
        <v>0</v>
      </c>
      <c r="O48" s="133">
        <f t="shared" si="2"/>
        <v>0</v>
      </c>
      <c r="P48" s="80">
        <f t="shared" si="3"/>
        <v>0</v>
      </c>
      <c r="Q48" s="319">
        <f t="shared" si="75"/>
        <v>0</v>
      </c>
      <c r="R48" s="320">
        <f t="shared" si="4"/>
        <v>0</v>
      </c>
      <c r="S48" s="321">
        <f t="shared" si="88"/>
        <v>4.2796134594653301</v>
      </c>
      <c r="T48" s="136"/>
      <c r="U48" s="102">
        <f t="shared" si="79"/>
        <v>0</v>
      </c>
      <c r="V48" s="77">
        <f t="shared" si="80"/>
        <v>0</v>
      </c>
      <c r="W48" s="77">
        <f t="shared" si="90"/>
        <v>0</v>
      </c>
      <c r="X48" s="75">
        <f>'Project description'!$I$6</f>
        <v>1.79</v>
      </c>
      <c r="Y48" s="75">
        <f>VLOOKUP(E48,'Project description'!$H$21:$I$24,2,0)</f>
        <v>40000</v>
      </c>
      <c r="Z48" s="74">
        <f t="shared" si="7"/>
        <v>0</v>
      </c>
      <c r="AA48" s="144">
        <f t="shared" si="8"/>
        <v>0</v>
      </c>
      <c r="AB48" s="76">
        <f t="shared" si="81"/>
        <v>0</v>
      </c>
      <c r="AC48" s="76">
        <f t="shared" si="82"/>
        <v>0</v>
      </c>
      <c r="AD48" s="76">
        <f t="shared" si="83"/>
        <v>0</v>
      </c>
      <c r="AE48" s="66">
        <f t="shared" si="84"/>
        <v>0</v>
      </c>
      <c r="AF48" s="67" t="str">
        <f t="shared" si="13"/>
        <v>AccelReached</v>
      </c>
      <c r="AG48" s="66">
        <f t="shared" si="14"/>
        <v>0</v>
      </c>
      <c r="AH48" s="68">
        <f t="shared" si="85"/>
        <v>0</v>
      </c>
      <c r="AI48" s="61">
        <f t="shared" si="16"/>
        <v>0</v>
      </c>
      <c r="AJ48" s="62">
        <f t="shared" si="17"/>
        <v>0</v>
      </c>
      <c r="AK48" s="61">
        <f t="shared" si="49"/>
        <v>0</v>
      </c>
      <c r="AL48" s="61">
        <f t="shared" si="86"/>
        <v>0</v>
      </c>
      <c r="AM48" s="69" t="str">
        <f t="shared" si="19"/>
        <v>AccelLimited</v>
      </c>
      <c r="AN48" s="61">
        <f t="shared" si="87"/>
        <v>0</v>
      </c>
      <c r="AO48" s="71">
        <f t="shared" si="21"/>
        <v>0</v>
      </c>
      <c r="AP48" s="64">
        <f t="shared" si="50"/>
        <v>0</v>
      </c>
      <c r="AQ48" s="72">
        <f t="shared" si="22"/>
        <v>0</v>
      </c>
      <c r="AR48" s="79">
        <f t="shared" si="23"/>
        <v>0</v>
      </c>
      <c r="AS48" s="76">
        <f t="shared" si="24"/>
        <v>0</v>
      </c>
      <c r="AT48" s="138"/>
      <c r="AU48" s="115">
        <v>0</v>
      </c>
      <c r="AV48" s="113"/>
      <c r="AW48" s="113"/>
      <c r="AX48" s="118">
        <f t="shared" si="73"/>
        <v>4.2796134594653301</v>
      </c>
      <c r="AY48" s="117">
        <f t="shared" si="51"/>
        <v>0</v>
      </c>
      <c r="AZ48" s="113">
        <f t="shared" si="52"/>
        <v>0</v>
      </c>
      <c r="BA48" s="113">
        <f t="shared" si="25"/>
        <v>0</v>
      </c>
      <c r="BB48" s="118">
        <f t="shared" si="26"/>
        <v>4.2796134594653301</v>
      </c>
      <c r="BC48" s="114">
        <f t="shared" si="27"/>
        <v>0</v>
      </c>
      <c r="BD48" s="113">
        <f t="shared" si="53"/>
        <v>0</v>
      </c>
      <c r="BE48" s="113">
        <f t="shared" si="54"/>
        <v>0</v>
      </c>
      <c r="BF48" s="118">
        <f t="shared" si="55"/>
        <v>4.2796134594653301</v>
      </c>
      <c r="BG48" s="117">
        <f t="shared" si="28"/>
        <v>0</v>
      </c>
      <c r="BH48" s="113">
        <f t="shared" si="29"/>
        <v>0</v>
      </c>
      <c r="BI48" s="113">
        <f t="shared" si="30"/>
        <v>0</v>
      </c>
      <c r="BJ48" s="118">
        <f t="shared" si="31"/>
        <v>4.2796134594653301</v>
      </c>
      <c r="BK48" s="117">
        <f t="shared" si="32"/>
        <v>0</v>
      </c>
      <c r="BL48" s="113">
        <f t="shared" si="56"/>
        <v>0</v>
      </c>
      <c r="BM48" s="113">
        <f t="shared" si="56"/>
        <v>0</v>
      </c>
      <c r="BN48" s="118">
        <f t="shared" si="33"/>
        <v>4.2796134594653301</v>
      </c>
      <c r="BO48" s="117">
        <f t="shared" si="34"/>
        <v>0</v>
      </c>
      <c r="BP48" s="113">
        <f t="shared" si="35"/>
        <v>0</v>
      </c>
      <c r="BQ48" s="113">
        <f t="shared" si="36"/>
        <v>0</v>
      </c>
      <c r="BR48" s="118">
        <f t="shared" si="37"/>
        <v>4.2796134594653301</v>
      </c>
      <c r="BS48" s="117">
        <f t="shared" si="38"/>
        <v>0</v>
      </c>
      <c r="BT48" s="113">
        <f t="shared" si="39"/>
        <v>0</v>
      </c>
      <c r="BU48" s="113">
        <f t="shared" si="40"/>
        <v>0</v>
      </c>
      <c r="BV48" s="118">
        <f t="shared" si="57"/>
        <v>4.2796134594653301</v>
      </c>
      <c r="BW48" s="117">
        <f t="shared" si="41"/>
        <v>0</v>
      </c>
      <c r="BX48" s="113">
        <f t="shared" si="42"/>
        <v>0</v>
      </c>
      <c r="BY48" s="113">
        <f t="shared" si="43"/>
        <v>0</v>
      </c>
      <c r="BZ48" s="118">
        <f t="shared" si="44"/>
        <v>4.2796134594653301</v>
      </c>
      <c r="CA48" s="161"/>
      <c r="CB48"/>
      <c r="CC48" s="114">
        <f t="shared" si="58"/>
        <v>1.4218487359491456</v>
      </c>
      <c r="CD48" s="114">
        <f t="shared" si="59"/>
        <v>250.00000000000003</v>
      </c>
      <c r="CE48" s="114">
        <f t="shared" si="59"/>
        <v>2279.1724308927292</v>
      </c>
      <c r="CF48" s="114">
        <f t="shared" si="59"/>
        <v>0</v>
      </c>
      <c r="CG48" s="114"/>
      <c r="CH48" s="113">
        <v>5</v>
      </c>
      <c r="CI48" s="113">
        <v>13</v>
      </c>
      <c r="CJ48" s="113">
        <f t="shared" si="77"/>
        <v>14</v>
      </c>
      <c r="CK48" s="113">
        <f t="shared" si="77"/>
        <v>15</v>
      </c>
      <c r="CL48" s="113">
        <f t="shared" si="77"/>
        <v>16</v>
      </c>
      <c r="CM48" s="113"/>
      <c r="CN48" s="161"/>
      <c r="CO48" s="162"/>
      <c r="CP48">
        <f t="shared" si="89"/>
        <v>0</v>
      </c>
      <c r="CQ48" s="161"/>
      <c r="CR48">
        <f t="shared" si="46"/>
        <v>5</v>
      </c>
      <c r="CS48"/>
      <c r="CT48"/>
      <c r="CU48"/>
      <c r="CV48" s="161">
        <f t="shared" si="61"/>
        <v>0</v>
      </c>
      <c r="CW48" s="161">
        <f t="shared" si="62"/>
        <v>0</v>
      </c>
      <c r="CX48" s="161">
        <f t="shared" si="63"/>
        <v>0</v>
      </c>
      <c r="CY48" s="161">
        <f t="shared" si="64"/>
        <v>0</v>
      </c>
      <c r="CZ48" s="163">
        <f t="shared" si="65"/>
        <v>0</v>
      </c>
      <c r="DA48" s="161"/>
      <c r="DB48" s="161">
        <f t="shared" si="66"/>
        <v>0</v>
      </c>
      <c r="DC48" s="161">
        <f t="shared" si="67"/>
        <v>0</v>
      </c>
      <c r="DD48" s="161">
        <f t="shared" si="68"/>
        <v>0</v>
      </c>
      <c r="DE48" s="161"/>
      <c r="DF48" s="161">
        <f t="shared" si="69"/>
        <v>0</v>
      </c>
      <c r="DG48" s="161">
        <f t="shared" si="74"/>
        <v>0</v>
      </c>
      <c r="DH48" s="161"/>
    </row>
    <row r="49" spans="1:112" ht="13.8" thickBot="1" x14ac:dyDescent="0.3">
      <c r="A49" s="140">
        <v>0</v>
      </c>
      <c r="B49" s="410"/>
      <c r="C49" s="410"/>
      <c r="D49" s="41">
        <v>0</v>
      </c>
      <c r="E49" s="98" t="s">
        <v>213</v>
      </c>
      <c r="F49" s="171" t="s">
        <v>546</v>
      </c>
      <c r="G49" s="137" t="s">
        <v>422</v>
      </c>
      <c r="H49" s="132">
        <v>3500</v>
      </c>
      <c r="I49" s="132">
        <v>30000</v>
      </c>
      <c r="J49" s="148">
        <v>800000</v>
      </c>
      <c r="K49" s="151">
        <f t="shared" si="71"/>
        <v>0</v>
      </c>
      <c r="L49" s="413"/>
      <c r="M49" s="139">
        <f t="shared" si="78"/>
        <v>0</v>
      </c>
      <c r="N49" s="139">
        <f t="shared" si="76"/>
        <v>0</v>
      </c>
      <c r="O49" s="133">
        <f t="shared" si="2"/>
        <v>0</v>
      </c>
      <c r="P49" s="80">
        <f t="shared" si="3"/>
        <v>0</v>
      </c>
      <c r="Q49" s="322">
        <f t="shared" ref="Q49:Q80" si="91">M49*BD49/1000/0.66</f>
        <v>0</v>
      </c>
      <c r="R49" s="323">
        <f t="shared" si="4"/>
        <v>0</v>
      </c>
      <c r="S49" s="324">
        <f t="shared" si="88"/>
        <v>4.2796134594653301</v>
      </c>
      <c r="U49" s="102">
        <f t="shared" si="79"/>
        <v>0</v>
      </c>
      <c r="V49" s="77">
        <f t="shared" si="80"/>
        <v>0</v>
      </c>
      <c r="W49" s="77">
        <f t="shared" si="90"/>
        <v>0</v>
      </c>
      <c r="X49" s="75">
        <f>'Project description'!$I$6</f>
        <v>1.79</v>
      </c>
      <c r="Y49" s="75">
        <f>VLOOKUP(E49,'Project description'!$H$21:$I$24,2,0)</f>
        <v>40000</v>
      </c>
      <c r="Z49" s="74">
        <f t="shared" si="7"/>
        <v>0</v>
      </c>
      <c r="AA49" s="144">
        <f t="shared" si="8"/>
        <v>0</v>
      </c>
      <c r="AB49" s="76">
        <f t="shared" si="81"/>
        <v>0</v>
      </c>
      <c r="AC49" s="76">
        <f t="shared" si="82"/>
        <v>0</v>
      </c>
      <c r="AD49" s="76">
        <f t="shared" si="83"/>
        <v>0</v>
      </c>
      <c r="AE49" s="66">
        <f t="shared" si="84"/>
        <v>0</v>
      </c>
      <c r="AF49" s="67" t="str">
        <f t="shared" si="13"/>
        <v>AccelReached</v>
      </c>
      <c r="AG49" s="66">
        <f t="shared" si="14"/>
        <v>0</v>
      </c>
      <c r="AH49" s="68">
        <f t="shared" si="85"/>
        <v>0</v>
      </c>
      <c r="AI49" s="61">
        <f t="shared" si="16"/>
        <v>0</v>
      </c>
      <c r="AJ49" s="62">
        <f t="shared" si="17"/>
        <v>0</v>
      </c>
      <c r="AK49" s="61">
        <f t="shared" si="49"/>
        <v>0</v>
      </c>
      <c r="AL49" s="61">
        <f t="shared" si="86"/>
        <v>0</v>
      </c>
      <c r="AM49" s="69" t="str">
        <f t="shared" si="19"/>
        <v>AccelLimited</v>
      </c>
      <c r="AN49" s="61">
        <f t="shared" si="87"/>
        <v>0</v>
      </c>
      <c r="AO49" s="71">
        <f t="shared" si="21"/>
        <v>0</v>
      </c>
      <c r="AP49" s="64">
        <f t="shared" si="50"/>
        <v>0</v>
      </c>
      <c r="AQ49" s="72">
        <f t="shared" si="22"/>
        <v>0</v>
      </c>
      <c r="AR49" s="79">
        <f t="shared" si="23"/>
        <v>0</v>
      </c>
      <c r="AS49" s="76">
        <f t="shared" si="24"/>
        <v>0</v>
      </c>
      <c r="AT49"/>
      <c r="AU49" s="115">
        <v>0</v>
      </c>
      <c r="AV49"/>
      <c r="AW49"/>
      <c r="AX49" s="118">
        <f t="shared" si="73"/>
        <v>4.2796134594653301</v>
      </c>
      <c r="AY49" s="117">
        <f t="shared" si="51"/>
        <v>0</v>
      </c>
      <c r="AZ49" s="113">
        <f t="shared" si="52"/>
        <v>0</v>
      </c>
      <c r="BA49" s="113">
        <f t="shared" si="25"/>
        <v>0</v>
      </c>
      <c r="BB49" s="118">
        <f t="shared" si="26"/>
        <v>4.2796134594653301</v>
      </c>
      <c r="BC49" s="114">
        <f t="shared" si="27"/>
        <v>0</v>
      </c>
      <c r="BD49" s="113">
        <f t="shared" si="53"/>
        <v>0</v>
      </c>
      <c r="BE49" s="113">
        <f t="shared" si="54"/>
        <v>0</v>
      </c>
      <c r="BF49" s="118">
        <f t="shared" si="55"/>
        <v>4.2796134594653301</v>
      </c>
      <c r="BG49" s="117">
        <f t="shared" si="28"/>
        <v>0</v>
      </c>
      <c r="BH49" s="113">
        <f t="shared" si="29"/>
        <v>0</v>
      </c>
      <c r="BI49" s="113">
        <f t="shared" si="30"/>
        <v>0</v>
      </c>
      <c r="BJ49" s="118">
        <f t="shared" si="31"/>
        <v>4.2796134594653301</v>
      </c>
      <c r="BK49" s="117">
        <f t="shared" si="32"/>
        <v>0</v>
      </c>
      <c r="BL49" s="113">
        <f t="shared" si="56"/>
        <v>0</v>
      </c>
      <c r="BM49" s="113">
        <f t="shared" si="56"/>
        <v>0</v>
      </c>
      <c r="BN49" s="118">
        <f t="shared" si="33"/>
        <v>4.2796134594653301</v>
      </c>
      <c r="BO49" s="117">
        <f t="shared" si="34"/>
        <v>0</v>
      </c>
      <c r="BP49" s="113">
        <f t="shared" si="35"/>
        <v>0</v>
      </c>
      <c r="BQ49" s="113">
        <f t="shared" si="36"/>
        <v>0</v>
      </c>
      <c r="BR49" s="118">
        <f t="shared" si="37"/>
        <v>4.2796134594653301</v>
      </c>
      <c r="BS49" s="117">
        <f t="shared" si="38"/>
        <v>0</v>
      </c>
      <c r="BT49" s="113">
        <f t="shared" si="39"/>
        <v>0</v>
      </c>
      <c r="BU49" s="113">
        <f t="shared" si="40"/>
        <v>0</v>
      </c>
      <c r="BV49" s="118">
        <f t="shared" si="57"/>
        <v>4.2796134594653301</v>
      </c>
      <c r="BW49" s="117">
        <f t="shared" si="41"/>
        <v>0</v>
      </c>
      <c r="BX49" s="113">
        <f t="shared" si="42"/>
        <v>0</v>
      </c>
      <c r="BY49" s="113">
        <f t="shared" si="43"/>
        <v>0</v>
      </c>
      <c r="BZ49" s="118">
        <f t="shared" si="44"/>
        <v>4.2796134594653301</v>
      </c>
      <c r="CA49"/>
      <c r="CB49"/>
      <c r="CC49" s="114">
        <f t="shared" si="58"/>
        <v>1.4218487359491456</v>
      </c>
      <c r="CD49" s="114">
        <f t="shared" si="59"/>
        <v>250.00000000000003</v>
      </c>
      <c r="CE49" s="114">
        <f t="shared" si="59"/>
        <v>2279.1724308927292</v>
      </c>
      <c r="CF49" s="114">
        <f t="shared" si="59"/>
        <v>0</v>
      </c>
      <c r="CG49" s="114"/>
      <c r="CH49" s="114">
        <v>5</v>
      </c>
      <c r="CI49" s="113">
        <v>17</v>
      </c>
      <c r="CJ49" s="113">
        <f t="shared" si="77"/>
        <v>18</v>
      </c>
      <c r="CK49" s="113">
        <f t="shared" si="77"/>
        <v>19</v>
      </c>
      <c r="CL49" s="113">
        <f t="shared" si="77"/>
        <v>20</v>
      </c>
      <c r="CM49" s="114"/>
      <c r="CN49" s="114"/>
      <c r="CO49" s="114"/>
      <c r="CP49">
        <f t="shared" si="89"/>
        <v>0</v>
      </c>
      <c r="CQ49" s="114"/>
      <c r="CR49">
        <f t="shared" si="46"/>
        <v>5</v>
      </c>
      <c r="CS49"/>
      <c r="CT49"/>
      <c r="CU49"/>
      <c r="CV49" s="161">
        <f t="shared" si="61"/>
        <v>0</v>
      </c>
      <c r="CW49" s="161">
        <f t="shared" si="62"/>
        <v>0</v>
      </c>
      <c r="CX49" s="161">
        <f t="shared" si="63"/>
        <v>0</v>
      </c>
      <c r="CY49" s="161">
        <f t="shared" si="64"/>
        <v>0</v>
      </c>
      <c r="CZ49" s="163">
        <f t="shared" si="65"/>
        <v>0</v>
      </c>
      <c r="DA49"/>
      <c r="DB49" s="161">
        <f t="shared" si="66"/>
        <v>0</v>
      </c>
      <c r="DC49" s="161">
        <f t="shared" si="67"/>
        <v>0</v>
      </c>
      <c r="DD49" s="161">
        <f t="shared" si="68"/>
        <v>0</v>
      </c>
      <c r="DE49"/>
      <c r="DF49" s="161">
        <f t="shared" si="69"/>
        <v>0</v>
      </c>
      <c r="DG49" s="161">
        <f t="shared" si="74"/>
        <v>0</v>
      </c>
      <c r="DH49"/>
    </row>
    <row r="50" spans="1:112" ht="13.8" thickBot="1" x14ac:dyDescent="0.3">
      <c r="A50" s="315">
        <v>0</v>
      </c>
      <c r="B50" s="411"/>
      <c r="C50" s="411"/>
      <c r="D50" s="307">
        <v>0</v>
      </c>
      <c r="E50" s="309" t="s">
        <v>213</v>
      </c>
      <c r="F50" s="308" t="s">
        <v>546</v>
      </c>
      <c r="G50" s="310" t="s">
        <v>422</v>
      </c>
      <c r="H50" s="311">
        <v>3500</v>
      </c>
      <c r="I50" s="311">
        <v>30000</v>
      </c>
      <c r="J50" s="312">
        <v>800000</v>
      </c>
      <c r="K50" s="313">
        <f t="shared" si="71"/>
        <v>0</v>
      </c>
      <c r="L50" s="414"/>
      <c r="M50" s="314">
        <f t="shared" si="78"/>
        <v>0</v>
      </c>
      <c r="N50" s="139">
        <f t="shared" si="76"/>
        <v>0</v>
      </c>
      <c r="O50" s="133">
        <f t="shared" si="2"/>
        <v>0</v>
      </c>
      <c r="P50" s="80">
        <f t="shared" si="3"/>
        <v>0</v>
      </c>
      <c r="Q50" s="319">
        <f t="shared" si="91"/>
        <v>0</v>
      </c>
      <c r="R50" s="320">
        <f t="shared" si="4"/>
        <v>0</v>
      </c>
      <c r="S50" s="321">
        <f t="shared" si="88"/>
        <v>4.2796134594653301</v>
      </c>
      <c r="U50" s="102">
        <f t="shared" si="79"/>
        <v>0</v>
      </c>
      <c r="V50" s="77">
        <f t="shared" si="80"/>
        <v>0</v>
      </c>
      <c r="W50" s="77">
        <f t="shared" si="90"/>
        <v>0</v>
      </c>
      <c r="X50" s="75">
        <f>'Project description'!$I$6</f>
        <v>1.79</v>
      </c>
      <c r="Y50" s="75">
        <f>VLOOKUP(E50,'Project description'!$H$21:$I$24,2,0)</f>
        <v>40000</v>
      </c>
      <c r="Z50" s="74">
        <f t="shared" si="7"/>
        <v>0</v>
      </c>
      <c r="AA50" s="144">
        <f t="shared" si="8"/>
        <v>0</v>
      </c>
      <c r="AB50" s="76">
        <f t="shared" si="81"/>
        <v>0</v>
      </c>
      <c r="AC50" s="76">
        <f t="shared" si="82"/>
        <v>0</v>
      </c>
      <c r="AD50" s="76">
        <f t="shared" si="83"/>
        <v>0</v>
      </c>
      <c r="AE50" s="66">
        <f t="shared" si="84"/>
        <v>0</v>
      </c>
      <c r="AF50" s="67" t="str">
        <f t="shared" si="13"/>
        <v>AccelReached</v>
      </c>
      <c r="AG50" s="66">
        <f t="shared" si="14"/>
        <v>0</v>
      </c>
      <c r="AH50" s="68">
        <f t="shared" si="85"/>
        <v>0</v>
      </c>
      <c r="AI50" s="61">
        <f t="shared" si="16"/>
        <v>0</v>
      </c>
      <c r="AJ50" s="62">
        <f t="shared" si="17"/>
        <v>0</v>
      </c>
      <c r="AK50" s="61">
        <f t="shared" si="49"/>
        <v>0</v>
      </c>
      <c r="AL50" s="61">
        <f t="shared" si="86"/>
        <v>0</v>
      </c>
      <c r="AM50" s="69" t="str">
        <f t="shared" si="19"/>
        <v>AccelLimited</v>
      </c>
      <c r="AN50" s="61">
        <f t="shared" si="87"/>
        <v>0</v>
      </c>
      <c r="AO50" s="71">
        <f t="shared" si="21"/>
        <v>0</v>
      </c>
      <c r="AP50" s="64">
        <f t="shared" si="50"/>
        <v>0</v>
      </c>
      <c r="AQ50" s="72">
        <f t="shared" si="22"/>
        <v>0</v>
      </c>
      <c r="AR50" s="79">
        <f t="shared" si="23"/>
        <v>0</v>
      </c>
      <c r="AS50" s="76">
        <f t="shared" si="24"/>
        <v>0</v>
      </c>
      <c r="AT50"/>
      <c r="AU50" s="115">
        <v>0</v>
      </c>
      <c r="AV50"/>
      <c r="AW50"/>
      <c r="AX50" s="118">
        <f t="shared" si="73"/>
        <v>4.2796134594653301</v>
      </c>
      <c r="AY50" s="117">
        <f t="shared" si="51"/>
        <v>0</v>
      </c>
      <c r="AZ50" s="113">
        <f t="shared" si="52"/>
        <v>0</v>
      </c>
      <c r="BA50" s="113">
        <f t="shared" si="25"/>
        <v>0</v>
      </c>
      <c r="BB50" s="118">
        <f t="shared" si="26"/>
        <v>4.2796134594653301</v>
      </c>
      <c r="BC50" s="114">
        <f t="shared" si="27"/>
        <v>0</v>
      </c>
      <c r="BD50" s="113">
        <f t="shared" si="53"/>
        <v>0</v>
      </c>
      <c r="BE50" s="113">
        <f t="shared" si="54"/>
        <v>0</v>
      </c>
      <c r="BF50" s="118">
        <f t="shared" si="55"/>
        <v>4.2796134594653301</v>
      </c>
      <c r="BG50" s="117">
        <f t="shared" si="28"/>
        <v>0</v>
      </c>
      <c r="BH50" s="113">
        <f t="shared" si="29"/>
        <v>0</v>
      </c>
      <c r="BI50" s="113">
        <f t="shared" si="30"/>
        <v>0</v>
      </c>
      <c r="BJ50" s="118">
        <f t="shared" si="31"/>
        <v>4.2796134594653301</v>
      </c>
      <c r="BK50" s="117">
        <f t="shared" si="32"/>
        <v>0</v>
      </c>
      <c r="BL50" s="113">
        <f t="shared" si="56"/>
        <v>0</v>
      </c>
      <c r="BM50" s="113">
        <f t="shared" si="56"/>
        <v>0</v>
      </c>
      <c r="BN50" s="118">
        <f t="shared" si="33"/>
        <v>4.2796134594653301</v>
      </c>
      <c r="BO50" s="117">
        <f t="shared" si="34"/>
        <v>0</v>
      </c>
      <c r="BP50" s="113">
        <f t="shared" si="35"/>
        <v>0</v>
      </c>
      <c r="BQ50" s="113">
        <f t="shared" si="36"/>
        <v>0</v>
      </c>
      <c r="BR50" s="118">
        <f t="shared" si="37"/>
        <v>4.2796134594653301</v>
      </c>
      <c r="BS50" s="117">
        <f t="shared" si="38"/>
        <v>0</v>
      </c>
      <c r="BT50" s="113">
        <f t="shared" si="39"/>
        <v>0</v>
      </c>
      <c r="BU50" s="113">
        <f t="shared" si="40"/>
        <v>0</v>
      </c>
      <c r="BV50" s="118">
        <f t="shared" si="57"/>
        <v>4.2796134594653301</v>
      </c>
      <c r="BW50" s="117">
        <f t="shared" si="41"/>
        <v>0</v>
      </c>
      <c r="BX50" s="113">
        <f t="shared" si="42"/>
        <v>0</v>
      </c>
      <c r="BY50" s="113">
        <f t="shared" si="43"/>
        <v>0</v>
      </c>
      <c r="BZ50" s="118">
        <f t="shared" si="44"/>
        <v>4.2796134594653301</v>
      </c>
      <c r="CA50"/>
      <c r="CB50"/>
      <c r="CC50" s="114">
        <f t="shared" si="58"/>
        <v>1.4718487359491457</v>
      </c>
      <c r="CD50" s="114">
        <f t="shared" si="59"/>
        <v>358.35189639843765</v>
      </c>
      <c r="CE50" s="114">
        <f t="shared" si="59"/>
        <v>1942.7689221207993</v>
      </c>
      <c r="CF50" s="114">
        <f t="shared" si="59"/>
        <v>-13456.140350877193</v>
      </c>
      <c r="CG50" s="114"/>
      <c r="CH50" s="114">
        <v>5</v>
      </c>
      <c r="CI50" s="113">
        <v>21</v>
      </c>
      <c r="CJ50" s="113">
        <f t="shared" si="77"/>
        <v>22</v>
      </c>
      <c r="CK50" s="113">
        <f t="shared" si="77"/>
        <v>23</v>
      </c>
      <c r="CL50" s="113">
        <f t="shared" si="77"/>
        <v>24</v>
      </c>
      <c r="CM50" s="114"/>
      <c r="CN50" s="114"/>
      <c r="CO50" s="114"/>
      <c r="CP50">
        <f t="shared" si="89"/>
        <v>0</v>
      </c>
      <c r="CQ50" s="114"/>
      <c r="CR50">
        <f t="shared" si="46"/>
        <v>5</v>
      </c>
      <c r="CS50"/>
      <c r="CT50"/>
      <c r="CU50"/>
      <c r="CV50" s="161">
        <f t="shared" si="61"/>
        <v>0</v>
      </c>
      <c r="CW50" s="161">
        <f t="shared" si="62"/>
        <v>0</v>
      </c>
      <c r="CX50" s="161">
        <f t="shared" si="63"/>
        <v>0</v>
      </c>
      <c r="CY50" s="161">
        <f t="shared" si="64"/>
        <v>0</v>
      </c>
      <c r="CZ50" s="163">
        <f t="shared" si="65"/>
        <v>0</v>
      </c>
      <c r="DA50" s="162"/>
      <c r="DB50" s="161">
        <f t="shared" si="66"/>
        <v>0</v>
      </c>
      <c r="DC50" s="161">
        <f t="shared" si="67"/>
        <v>0</v>
      </c>
      <c r="DD50" s="161">
        <f t="shared" si="68"/>
        <v>0</v>
      </c>
      <c r="DE50"/>
      <c r="DF50" s="161">
        <f t="shared" si="69"/>
        <v>0</v>
      </c>
      <c r="DG50" s="161">
        <f t="shared" si="74"/>
        <v>0</v>
      </c>
      <c r="DH50"/>
    </row>
    <row r="51" spans="1:112" ht="13.8" thickBot="1" x14ac:dyDescent="0.3">
      <c r="A51" s="140">
        <v>0</v>
      </c>
      <c r="B51" s="410"/>
      <c r="C51" s="410"/>
      <c r="D51" s="41">
        <v>0</v>
      </c>
      <c r="E51" s="98" t="s">
        <v>213</v>
      </c>
      <c r="F51" s="171" t="s">
        <v>546</v>
      </c>
      <c r="G51" s="137" t="s">
        <v>422</v>
      </c>
      <c r="H51" s="132">
        <v>3500</v>
      </c>
      <c r="I51" s="132">
        <v>30000</v>
      </c>
      <c r="J51" s="148">
        <v>800000</v>
      </c>
      <c r="K51" s="151">
        <f t="shared" si="71"/>
        <v>0</v>
      </c>
      <c r="L51" s="413"/>
      <c r="M51" s="139">
        <f t="shared" si="78"/>
        <v>0</v>
      </c>
      <c r="N51" s="139">
        <f t="shared" si="76"/>
        <v>0</v>
      </c>
      <c r="O51" s="133">
        <f t="shared" si="2"/>
        <v>0</v>
      </c>
      <c r="P51" s="80">
        <f t="shared" si="3"/>
        <v>0</v>
      </c>
      <c r="Q51" s="322">
        <f t="shared" si="91"/>
        <v>0</v>
      </c>
      <c r="R51" s="323">
        <f t="shared" si="4"/>
        <v>0</v>
      </c>
      <c r="S51" s="324">
        <f t="shared" si="88"/>
        <v>4.2796134594653301</v>
      </c>
      <c r="U51" s="102">
        <f t="shared" si="79"/>
        <v>0</v>
      </c>
      <c r="V51" s="77">
        <f t="shared" si="80"/>
        <v>0</v>
      </c>
      <c r="W51" s="77">
        <f t="shared" si="90"/>
        <v>0</v>
      </c>
      <c r="X51" s="75">
        <f>'Project description'!$I$6</f>
        <v>1.79</v>
      </c>
      <c r="Y51" s="75">
        <f>VLOOKUP(E51,'Project description'!$H$21:$I$24,2,0)</f>
        <v>40000</v>
      </c>
      <c r="Z51" s="74">
        <f t="shared" si="7"/>
        <v>0</v>
      </c>
      <c r="AA51" s="144">
        <f t="shared" si="8"/>
        <v>0</v>
      </c>
      <c r="AB51" s="76">
        <f t="shared" si="81"/>
        <v>0</v>
      </c>
      <c r="AC51" s="76">
        <f t="shared" si="82"/>
        <v>0</v>
      </c>
      <c r="AD51" s="76">
        <f t="shared" si="83"/>
        <v>0</v>
      </c>
      <c r="AE51" s="66">
        <f t="shared" si="84"/>
        <v>0</v>
      </c>
      <c r="AF51" s="67" t="str">
        <f t="shared" si="13"/>
        <v>AccelReached</v>
      </c>
      <c r="AG51" s="66">
        <f t="shared" si="14"/>
        <v>0</v>
      </c>
      <c r="AH51" s="68">
        <f t="shared" si="85"/>
        <v>0</v>
      </c>
      <c r="AI51" s="61">
        <f t="shared" si="16"/>
        <v>0</v>
      </c>
      <c r="AJ51" s="62">
        <f t="shared" si="17"/>
        <v>0</v>
      </c>
      <c r="AK51" s="61">
        <f t="shared" si="49"/>
        <v>0</v>
      </c>
      <c r="AL51" s="61">
        <f t="shared" si="86"/>
        <v>0</v>
      </c>
      <c r="AM51" s="69" t="str">
        <f t="shared" si="19"/>
        <v>AccelLimited</v>
      </c>
      <c r="AN51" s="61">
        <f t="shared" si="87"/>
        <v>0</v>
      </c>
      <c r="AO51" s="71">
        <f t="shared" si="21"/>
        <v>0</v>
      </c>
      <c r="AP51" s="64">
        <f t="shared" si="50"/>
        <v>0</v>
      </c>
      <c r="AQ51" s="72">
        <f t="shared" si="22"/>
        <v>0</v>
      </c>
      <c r="AR51" s="79">
        <f t="shared" si="23"/>
        <v>0</v>
      </c>
      <c r="AS51" s="76">
        <f t="shared" si="24"/>
        <v>0</v>
      </c>
      <c r="AT51"/>
      <c r="AU51" s="115">
        <v>0</v>
      </c>
      <c r="AV51"/>
      <c r="AW51"/>
      <c r="AX51" s="118">
        <f t="shared" si="73"/>
        <v>4.2796134594653301</v>
      </c>
      <c r="AY51" s="117">
        <f t="shared" si="51"/>
        <v>0</v>
      </c>
      <c r="AZ51" s="113">
        <f t="shared" si="52"/>
        <v>0</v>
      </c>
      <c r="BA51" s="113">
        <f t="shared" si="25"/>
        <v>0</v>
      </c>
      <c r="BB51" s="118">
        <f t="shared" si="26"/>
        <v>4.2796134594653301</v>
      </c>
      <c r="BC51" s="114">
        <f t="shared" si="27"/>
        <v>0</v>
      </c>
      <c r="BD51" s="113">
        <f t="shared" si="53"/>
        <v>0</v>
      </c>
      <c r="BE51" s="113">
        <f t="shared" si="54"/>
        <v>0</v>
      </c>
      <c r="BF51" s="118">
        <f t="shared" si="55"/>
        <v>4.2796134594653301</v>
      </c>
      <c r="BG51" s="117">
        <f t="shared" si="28"/>
        <v>0</v>
      </c>
      <c r="BH51" s="113">
        <f t="shared" si="29"/>
        <v>0</v>
      </c>
      <c r="BI51" s="113">
        <f t="shared" si="30"/>
        <v>0</v>
      </c>
      <c r="BJ51" s="118">
        <f t="shared" si="31"/>
        <v>4.2796134594653301</v>
      </c>
      <c r="BK51" s="117">
        <f t="shared" si="32"/>
        <v>0</v>
      </c>
      <c r="BL51" s="113">
        <f t="shared" si="56"/>
        <v>0</v>
      </c>
      <c r="BM51" s="113">
        <f t="shared" si="56"/>
        <v>0</v>
      </c>
      <c r="BN51" s="118">
        <f t="shared" si="33"/>
        <v>4.2796134594653301</v>
      </c>
      <c r="BO51" s="117">
        <f t="shared" si="34"/>
        <v>0</v>
      </c>
      <c r="BP51" s="113">
        <f t="shared" si="35"/>
        <v>0</v>
      </c>
      <c r="BQ51" s="113">
        <f t="shared" si="36"/>
        <v>0</v>
      </c>
      <c r="BR51" s="118">
        <f t="shared" si="37"/>
        <v>4.2796134594653301</v>
      </c>
      <c r="BS51" s="117">
        <f t="shared" si="38"/>
        <v>0</v>
      </c>
      <c r="BT51" s="113">
        <f t="shared" si="39"/>
        <v>0</v>
      </c>
      <c r="BU51" s="113">
        <f t="shared" si="40"/>
        <v>0</v>
      </c>
      <c r="BV51" s="118">
        <f t="shared" si="57"/>
        <v>4.2796134594653301</v>
      </c>
      <c r="BW51" s="117">
        <f t="shared" si="41"/>
        <v>0</v>
      </c>
      <c r="BX51" s="113">
        <f t="shared" si="42"/>
        <v>0</v>
      </c>
      <c r="BY51" s="113">
        <f t="shared" si="43"/>
        <v>0</v>
      </c>
      <c r="BZ51" s="118">
        <f t="shared" si="44"/>
        <v>4.2796134594653301</v>
      </c>
      <c r="CA51"/>
      <c r="CB51"/>
      <c r="CC51" s="114">
        <f t="shared" si="58"/>
        <v>1.591226608909883</v>
      </c>
      <c r="CD51" s="114">
        <f t="shared" si="59"/>
        <v>494.39327485380124</v>
      </c>
      <c r="CE51" s="114">
        <f t="shared" si="59"/>
        <v>336.40350877192986</v>
      </c>
      <c r="CF51" s="114">
        <f t="shared" si="59"/>
        <v>-13456.140350877193</v>
      </c>
      <c r="CG51" s="114"/>
      <c r="CH51" s="114">
        <v>5</v>
      </c>
      <c r="CI51" s="113">
        <v>25</v>
      </c>
      <c r="CJ51" s="113">
        <f t="shared" si="77"/>
        <v>26</v>
      </c>
      <c r="CK51" s="113">
        <f t="shared" si="77"/>
        <v>27</v>
      </c>
      <c r="CL51" s="113">
        <f t="shared" si="77"/>
        <v>28</v>
      </c>
      <c r="CM51"/>
      <c r="CN51"/>
      <c r="CO51"/>
      <c r="CP51">
        <f t="shared" si="89"/>
        <v>0</v>
      </c>
      <c r="CQ51"/>
      <c r="CR51">
        <f t="shared" si="46"/>
        <v>5</v>
      </c>
      <c r="CS51"/>
      <c r="CT51"/>
      <c r="CU51"/>
      <c r="CV51" s="161">
        <f t="shared" si="61"/>
        <v>0</v>
      </c>
      <c r="CW51" s="161">
        <f>CX51-CZ51*DG51</f>
        <v>0</v>
      </c>
      <c r="CX51" s="161">
        <f t="shared" si="63"/>
        <v>0</v>
      </c>
      <c r="CY51" s="161">
        <f t="shared" si="64"/>
        <v>0</v>
      </c>
      <c r="CZ51" s="163">
        <f t="shared" si="65"/>
        <v>0</v>
      </c>
      <c r="DA51" s="114"/>
      <c r="DB51" s="161">
        <f t="shared" si="66"/>
        <v>0</v>
      </c>
      <c r="DC51" s="161">
        <f t="shared" si="67"/>
        <v>0</v>
      </c>
      <c r="DD51" s="161">
        <f t="shared" si="68"/>
        <v>0</v>
      </c>
      <c r="DE51" s="162"/>
      <c r="DF51" s="161">
        <f t="shared" si="69"/>
        <v>0</v>
      </c>
      <c r="DG51" s="161">
        <f t="shared" si="74"/>
        <v>0</v>
      </c>
      <c r="DH51"/>
    </row>
    <row r="52" spans="1:112" ht="13.8" thickBot="1" x14ac:dyDescent="0.3">
      <c r="A52" s="315">
        <v>0</v>
      </c>
      <c r="B52" s="411"/>
      <c r="C52" s="411"/>
      <c r="D52" s="307">
        <v>0</v>
      </c>
      <c r="E52" s="309" t="s">
        <v>213</v>
      </c>
      <c r="F52" s="308" t="s">
        <v>546</v>
      </c>
      <c r="G52" s="310" t="s">
        <v>422</v>
      </c>
      <c r="H52" s="311">
        <v>3500</v>
      </c>
      <c r="I52" s="311">
        <v>30000</v>
      </c>
      <c r="J52" s="312">
        <v>800000</v>
      </c>
      <c r="K52" s="313">
        <f t="shared" si="71"/>
        <v>0</v>
      </c>
      <c r="L52" s="414"/>
      <c r="M52" s="314">
        <f t="shared" si="78"/>
        <v>0</v>
      </c>
      <c r="N52" s="139">
        <f t="shared" si="76"/>
        <v>0</v>
      </c>
      <c r="O52" s="133">
        <f t="shared" si="2"/>
        <v>0</v>
      </c>
      <c r="P52" s="80">
        <f t="shared" si="3"/>
        <v>0</v>
      </c>
      <c r="Q52" s="319">
        <f t="shared" si="91"/>
        <v>0</v>
      </c>
      <c r="R52" s="320">
        <f t="shared" si="4"/>
        <v>0</v>
      </c>
      <c r="S52" s="321">
        <f t="shared" si="88"/>
        <v>4.2796134594653301</v>
      </c>
      <c r="U52" s="102">
        <f t="shared" si="79"/>
        <v>0</v>
      </c>
      <c r="V52" s="77">
        <f t="shared" si="80"/>
        <v>0</v>
      </c>
      <c r="W52" s="77">
        <f t="shared" si="90"/>
        <v>0</v>
      </c>
      <c r="X52" s="75">
        <f>'Project description'!$I$6</f>
        <v>1.79</v>
      </c>
      <c r="Y52" s="75">
        <f>VLOOKUP(E52,'Project description'!$H$21:$I$24,2,0)</f>
        <v>40000</v>
      </c>
      <c r="Z52" s="74">
        <f t="shared" si="7"/>
        <v>0</v>
      </c>
      <c r="AA52" s="144">
        <f t="shared" si="8"/>
        <v>0</v>
      </c>
      <c r="AB52" s="76">
        <f t="shared" si="81"/>
        <v>0</v>
      </c>
      <c r="AC52" s="76">
        <f t="shared" si="82"/>
        <v>0</v>
      </c>
      <c r="AD52" s="76">
        <f t="shared" si="83"/>
        <v>0</v>
      </c>
      <c r="AE52" s="66">
        <f t="shared" si="84"/>
        <v>0</v>
      </c>
      <c r="AF52" s="67" t="str">
        <f t="shared" si="13"/>
        <v>AccelReached</v>
      </c>
      <c r="AG52" s="66">
        <f t="shared" si="14"/>
        <v>0</v>
      </c>
      <c r="AH52" s="68">
        <f t="shared" si="85"/>
        <v>0</v>
      </c>
      <c r="AI52" s="61">
        <f t="shared" si="16"/>
        <v>0</v>
      </c>
      <c r="AJ52" s="62">
        <f t="shared" si="17"/>
        <v>0</v>
      </c>
      <c r="AK52" s="61">
        <f t="shared" si="49"/>
        <v>0</v>
      </c>
      <c r="AL52" s="61">
        <f t="shared" si="86"/>
        <v>0</v>
      </c>
      <c r="AM52" s="69" t="str">
        <f t="shared" si="19"/>
        <v>AccelLimited</v>
      </c>
      <c r="AN52" s="61">
        <f t="shared" si="87"/>
        <v>0</v>
      </c>
      <c r="AO52" s="71">
        <f t="shared" si="21"/>
        <v>0</v>
      </c>
      <c r="AP52" s="64">
        <f t="shared" si="50"/>
        <v>0</v>
      </c>
      <c r="AQ52" s="72">
        <f t="shared" si="22"/>
        <v>0</v>
      </c>
      <c r="AR52" s="79">
        <f t="shared" si="23"/>
        <v>0</v>
      </c>
      <c r="AS52" s="76">
        <f t="shared" si="24"/>
        <v>0</v>
      </c>
      <c r="AT52"/>
      <c r="AU52" s="115">
        <v>0</v>
      </c>
      <c r="AV52"/>
      <c r="AW52"/>
      <c r="AX52" s="118">
        <f t="shared" si="73"/>
        <v>4.2796134594653301</v>
      </c>
      <c r="AY52" s="117">
        <f t="shared" si="51"/>
        <v>0</v>
      </c>
      <c r="AZ52" s="113">
        <f t="shared" si="52"/>
        <v>0</v>
      </c>
      <c r="BA52" s="113">
        <f t="shared" si="25"/>
        <v>0</v>
      </c>
      <c r="BB52" s="118">
        <f t="shared" si="26"/>
        <v>4.2796134594653301</v>
      </c>
      <c r="BC52" s="114">
        <f t="shared" si="27"/>
        <v>0</v>
      </c>
      <c r="BD52" s="113">
        <f t="shared" si="53"/>
        <v>0</v>
      </c>
      <c r="BE52" s="113">
        <f t="shared" si="54"/>
        <v>0</v>
      </c>
      <c r="BF52" s="118">
        <f t="shared" si="55"/>
        <v>4.2796134594653301</v>
      </c>
      <c r="BG52" s="117">
        <f t="shared" si="28"/>
        <v>0</v>
      </c>
      <c r="BH52" s="113">
        <f t="shared" si="29"/>
        <v>0</v>
      </c>
      <c r="BI52" s="113">
        <f t="shared" si="30"/>
        <v>0</v>
      </c>
      <c r="BJ52" s="118">
        <f t="shared" si="31"/>
        <v>4.2796134594653301</v>
      </c>
      <c r="BK52" s="117">
        <f t="shared" si="32"/>
        <v>0</v>
      </c>
      <c r="BL52" s="113">
        <f t="shared" si="56"/>
        <v>0</v>
      </c>
      <c r="BM52" s="113">
        <f t="shared" si="56"/>
        <v>0</v>
      </c>
      <c r="BN52" s="118">
        <f t="shared" si="33"/>
        <v>4.2796134594653301</v>
      </c>
      <c r="BO52" s="117">
        <f t="shared" si="34"/>
        <v>0</v>
      </c>
      <c r="BP52" s="113">
        <f t="shared" si="35"/>
        <v>0</v>
      </c>
      <c r="BQ52" s="113">
        <f t="shared" si="36"/>
        <v>0</v>
      </c>
      <c r="BR52" s="118">
        <f t="shared" si="37"/>
        <v>4.2796134594653301</v>
      </c>
      <c r="BS52" s="117">
        <f t="shared" si="38"/>
        <v>0</v>
      </c>
      <c r="BT52" s="113">
        <f t="shared" si="39"/>
        <v>0</v>
      </c>
      <c r="BU52" s="113">
        <f t="shared" si="40"/>
        <v>0</v>
      </c>
      <c r="BV52" s="118">
        <f t="shared" si="57"/>
        <v>4.2796134594653301</v>
      </c>
      <c r="BW52" s="117">
        <f t="shared" si="41"/>
        <v>0</v>
      </c>
      <c r="BX52" s="113">
        <f t="shared" si="42"/>
        <v>0</v>
      </c>
      <c r="BY52" s="113">
        <f t="shared" si="43"/>
        <v>0</v>
      </c>
      <c r="BZ52" s="118">
        <f t="shared" si="44"/>
        <v>4.2796134594653301</v>
      </c>
      <c r="CA52"/>
      <c r="CB52"/>
      <c r="CC52" s="114">
        <f t="shared" si="58"/>
        <v>1.641226608909883</v>
      </c>
      <c r="CD52" s="114">
        <f t="shared" si="59"/>
        <v>500.00000000000006</v>
      </c>
      <c r="CE52" s="114">
        <f t="shared" si="59"/>
        <v>0</v>
      </c>
      <c r="CF52" s="114">
        <f t="shared" si="59"/>
        <v>0</v>
      </c>
      <c r="CG52" s="114"/>
      <c r="CH52" s="114">
        <v>5</v>
      </c>
      <c r="CI52" s="113">
        <v>29</v>
      </c>
      <c r="CJ52" s="113">
        <f t="shared" si="77"/>
        <v>30</v>
      </c>
      <c r="CK52" s="113">
        <f t="shared" si="77"/>
        <v>31</v>
      </c>
      <c r="CL52" s="113">
        <f t="shared" si="77"/>
        <v>32</v>
      </c>
      <c r="CM52"/>
      <c r="CN52"/>
      <c r="CO52"/>
      <c r="CP52" t="e">
        <f>CV52*CW52*#REF!</f>
        <v>#REF!</v>
      </c>
      <c r="CQ52"/>
      <c r="CR52">
        <f t="shared" si="46"/>
        <v>5</v>
      </c>
      <c r="CS52"/>
      <c r="CT52"/>
      <c r="CU52"/>
      <c r="CV52"/>
      <c r="CW52"/>
      <c r="CX52"/>
      <c r="CY52"/>
      <c r="CZ52" s="114"/>
      <c r="DA52" s="114"/>
      <c r="DB52" s="114"/>
      <c r="DC52" s="114"/>
      <c r="DD52" s="114"/>
      <c r="DE52" s="161"/>
      <c r="DF52" s="161">
        <f t="shared" si="69"/>
        <v>0</v>
      </c>
      <c r="DG52" s="161">
        <f t="shared" si="74"/>
        <v>0</v>
      </c>
      <c r="DH52"/>
    </row>
    <row r="53" spans="1:112" ht="13.8" thickBot="1" x14ac:dyDescent="0.3">
      <c r="A53" s="140">
        <v>0</v>
      </c>
      <c r="B53" s="410"/>
      <c r="C53" s="410"/>
      <c r="D53" s="41">
        <v>0</v>
      </c>
      <c r="E53" s="98" t="s">
        <v>213</v>
      </c>
      <c r="F53" s="171" t="s">
        <v>546</v>
      </c>
      <c r="G53" s="137" t="s">
        <v>422</v>
      </c>
      <c r="H53" s="132">
        <v>3500</v>
      </c>
      <c r="I53" s="132">
        <v>30000</v>
      </c>
      <c r="J53" s="148">
        <v>800000</v>
      </c>
      <c r="K53" s="151">
        <f t="shared" si="71"/>
        <v>0</v>
      </c>
      <c r="L53" s="413"/>
      <c r="M53" s="139">
        <f t="shared" si="78"/>
        <v>0</v>
      </c>
      <c r="N53" s="139">
        <f t="shared" ref="N53:N84" si="92">IF(AC53&lt;=0,0,IF(E53="Straight",IF(F53="Lifting",AS53/AG$5+AE$5+AK$5,AS53/AG$5+AE$5),IF(E53="180° Curve",IF(F53="Lifting",AS53/AG$6+AE$6+AK$6,AS53/AG$6+AE$6),IF(E53="45° Curve",IF(F53="Lifting",AS53/AG$7+AE$7+AK$7,AS53/AG$7+AE$7),IF(E53="22.5° Curve",IF(F53="Lifting",AS53/AG$8+AE$8+AK$8,AS53/AG$8+AE$8))))))</f>
        <v>0</v>
      </c>
      <c r="O53" s="133">
        <f t="shared" si="2"/>
        <v>0</v>
      </c>
      <c r="P53" s="80">
        <f t="shared" si="3"/>
        <v>0</v>
      </c>
      <c r="Q53" s="322">
        <f t="shared" si="91"/>
        <v>0</v>
      </c>
      <c r="R53" s="323">
        <f t="shared" si="4"/>
        <v>0</v>
      </c>
      <c r="S53" s="324">
        <f t="shared" si="88"/>
        <v>4.2796134594653301</v>
      </c>
      <c r="U53" s="102">
        <f t="shared" si="79"/>
        <v>0</v>
      </c>
      <c r="V53" s="77">
        <f t="shared" si="80"/>
        <v>0</v>
      </c>
      <c r="W53" s="77">
        <f t="shared" si="90"/>
        <v>0</v>
      </c>
      <c r="X53" s="75">
        <f>'Project description'!$I$6</f>
        <v>1.79</v>
      </c>
      <c r="Y53" s="75">
        <f>VLOOKUP(E53,'Project description'!$H$21:$I$24,2,0)</f>
        <v>40000</v>
      </c>
      <c r="Z53" s="74">
        <f t="shared" si="7"/>
        <v>0</v>
      </c>
      <c r="AA53" s="144">
        <f t="shared" si="8"/>
        <v>0</v>
      </c>
      <c r="AB53" s="76">
        <f t="shared" si="81"/>
        <v>0</v>
      </c>
      <c r="AC53" s="76">
        <f t="shared" si="82"/>
        <v>0</v>
      </c>
      <c r="AD53" s="76">
        <f t="shared" si="83"/>
        <v>0</v>
      </c>
      <c r="AE53" s="66">
        <f t="shared" si="84"/>
        <v>0</v>
      </c>
      <c r="AF53" s="67" t="str">
        <f t="shared" si="13"/>
        <v>AccelReached</v>
      </c>
      <c r="AG53" s="66">
        <f t="shared" si="14"/>
        <v>0</v>
      </c>
      <c r="AH53" s="68">
        <f t="shared" si="85"/>
        <v>0</v>
      </c>
      <c r="AI53" s="61">
        <f t="shared" si="16"/>
        <v>0</v>
      </c>
      <c r="AJ53" s="62">
        <f t="shared" si="17"/>
        <v>0</v>
      </c>
      <c r="AK53" s="61">
        <f t="shared" si="49"/>
        <v>0</v>
      </c>
      <c r="AL53" s="61">
        <f t="shared" si="86"/>
        <v>0</v>
      </c>
      <c r="AM53" s="69" t="str">
        <f t="shared" si="19"/>
        <v>AccelLimited</v>
      </c>
      <c r="AN53" s="61">
        <f t="shared" si="87"/>
        <v>0</v>
      </c>
      <c r="AO53" s="71">
        <f t="shared" si="21"/>
        <v>0</v>
      </c>
      <c r="AP53" s="64">
        <f t="shared" si="50"/>
        <v>0</v>
      </c>
      <c r="AQ53" s="72">
        <f t="shared" si="22"/>
        <v>0</v>
      </c>
      <c r="AR53" s="79">
        <f t="shared" si="23"/>
        <v>0</v>
      </c>
      <c r="AS53" s="76">
        <f t="shared" si="24"/>
        <v>0</v>
      </c>
      <c r="AU53" s="115">
        <v>0</v>
      </c>
      <c r="AX53" s="118">
        <f t="shared" si="73"/>
        <v>4.2796134594653301</v>
      </c>
      <c r="AY53" s="117">
        <f t="shared" si="51"/>
        <v>0</v>
      </c>
      <c r="AZ53" s="113">
        <f t="shared" si="52"/>
        <v>0</v>
      </c>
      <c r="BA53" s="113">
        <f t="shared" si="25"/>
        <v>0</v>
      </c>
      <c r="BB53" s="118">
        <f t="shared" si="26"/>
        <v>4.2796134594653301</v>
      </c>
      <c r="BC53" s="114">
        <f t="shared" si="27"/>
        <v>0</v>
      </c>
      <c r="BD53" s="113">
        <f t="shared" si="53"/>
        <v>0</v>
      </c>
      <c r="BE53" s="113">
        <f t="shared" si="54"/>
        <v>0</v>
      </c>
      <c r="BF53" s="118">
        <f t="shared" si="55"/>
        <v>4.2796134594653301</v>
      </c>
      <c r="BG53" s="117">
        <f t="shared" si="28"/>
        <v>0</v>
      </c>
      <c r="BH53" s="113">
        <f t="shared" si="29"/>
        <v>0</v>
      </c>
      <c r="BI53" s="113">
        <f t="shared" si="30"/>
        <v>0</v>
      </c>
      <c r="BJ53" s="118">
        <f t="shared" si="31"/>
        <v>4.2796134594653301</v>
      </c>
      <c r="BK53" s="117">
        <f t="shared" si="32"/>
        <v>0</v>
      </c>
      <c r="BL53" s="113">
        <f t="shared" si="56"/>
        <v>0</v>
      </c>
      <c r="BM53" s="113">
        <f t="shared" si="56"/>
        <v>0</v>
      </c>
      <c r="BN53" s="118">
        <f t="shared" si="33"/>
        <v>4.2796134594653301</v>
      </c>
      <c r="BO53" s="117">
        <f t="shared" si="34"/>
        <v>0</v>
      </c>
      <c r="BP53" s="113">
        <f t="shared" si="35"/>
        <v>0</v>
      </c>
      <c r="BQ53" s="113">
        <f t="shared" si="36"/>
        <v>0</v>
      </c>
      <c r="BR53" s="118">
        <f t="shared" si="37"/>
        <v>4.2796134594653301</v>
      </c>
      <c r="BS53" s="117">
        <f t="shared" si="38"/>
        <v>0</v>
      </c>
      <c r="BT53" s="113">
        <f t="shared" si="39"/>
        <v>0</v>
      </c>
      <c r="BU53" s="113">
        <f t="shared" si="40"/>
        <v>0</v>
      </c>
      <c r="BV53" s="118">
        <f t="shared" si="57"/>
        <v>4.2796134594653301</v>
      </c>
      <c r="BW53" s="117">
        <f t="shared" si="41"/>
        <v>0</v>
      </c>
      <c r="BX53" s="113">
        <f t="shared" si="42"/>
        <v>0</v>
      </c>
      <c r="BY53" s="113">
        <f t="shared" si="43"/>
        <v>0</v>
      </c>
      <c r="BZ53" s="118">
        <f t="shared" si="44"/>
        <v>4.2796134594653301</v>
      </c>
      <c r="CC53" s="114">
        <f t="shared" si="58"/>
        <v>1.641226608909883</v>
      </c>
      <c r="CD53" s="114">
        <f t="shared" si="59"/>
        <v>0</v>
      </c>
      <c r="CE53" s="114">
        <f t="shared" si="59"/>
        <v>0</v>
      </c>
      <c r="CF53" s="114">
        <f t="shared" si="59"/>
        <v>0</v>
      </c>
      <c r="CG53" s="114"/>
      <c r="CH53" s="114">
        <v>6</v>
      </c>
      <c r="CI53" s="113">
        <v>1</v>
      </c>
      <c r="CJ53" s="113">
        <f t="shared" ref="CJ53:CL71" si="93">CI53+1</f>
        <v>2</v>
      </c>
      <c r="CK53" s="113">
        <f t="shared" si="93"/>
        <v>3</v>
      </c>
      <c r="CL53" s="113">
        <f t="shared" si="93"/>
        <v>4</v>
      </c>
      <c r="CP53" s="10" t="e">
        <f>CV53*CW53*#REF!</f>
        <v>#REF!</v>
      </c>
      <c r="CZ53" s="88"/>
      <c r="DA53" s="88"/>
      <c r="DB53" s="88"/>
      <c r="DC53" s="88"/>
      <c r="DD53" s="88"/>
      <c r="DE53" s="40"/>
      <c r="DF53" s="40"/>
    </row>
    <row r="54" spans="1:112" ht="13.8" thickBot="1" x14ac:dyDescent="0.3">
      <c r="A54" s="315">
        <v>0</v>
      </c>
      <c r="B54" s="411"/>
      <c r="C54" s="411"/>
      <c r="D54" s="307">
        <v>0</v>
      </c>
      <c r="E54" s="309" t="s">
        <v>213</v>
      </c>
      <c r="F54" s="308" t="s">
        <v>546</v>
      </c>
      <c r="G54" s="310" t="s">
        <v>422</v>
      </c>
      <c r="H54" s="311">
        <v>3500</v>
      </c>
      <c r="I54" s="311">
        <v>30000</v>
      </c>
      <c r="J54" s="312">
        <v>800000</v>
      </c>
      <c r="K54" s="313">
        <f t="shared" si="71"/>
        <v>0</v>
      </c>
      <c r="L54" s="414"/>
      <c r="M54" s="314">
        <f t="shared" si="78"/>
        <v>0</v>
      </c>
      <c r="N54" s="139">
        <f t="shared" si="92"/>
        <v>0</v>
      </c>
      <c r="O54" s="133">
        <f t="shared" si="2"/>
        <v>0</v>
      </c>
      <c r="P54" s="80">
        <f t="shared" si="3"/>
        <v>0</v>
      </c>
      <c r="Q54" s="319">
        <f t="shared" si="91"/>
        <v>0</v>
      </c>
      <c r="R54" s="320">
        <f t="shared" si="4"/>
        <v>0</v>
      </c>
      <c r="S54" s="321">
        <f t="shared" si="88"/>
        <v>4.2796134594653301</v>
      </c>
      <c r="U54" s="102">
        <f t="shared" si="79"/>
        <v>0</v>
      </c>
      <c r="V54" s="77">
        <f t="shared" si="80"/>
        <v>0</v>
      </c>
      <c r="W54" s="77">
        <f t="shared" si="90"/>
        <v>0</v>
      </c>
      <c r="X54" s="75">
        <f>'Project description'!$I$6</f>
        <v>1.79</v>
      </c>
      <c r="Y54" s="75">
        <f>VLOOKUP(E54,'Project description'!$H$21:$I$24,2,0)</f>
        <v>40000</v>
      </c>
      <c r="Z54" s="74">
        <f t="shared" si="7"/>
        <v>0</v>
      </c>
      <c r="AA54" s="144">
        <f t="shared" si="8"/>
        <v>0</v>
      </c>
      <c r="AB54" s="76">
        <f t="shared" si="81"/>
        <v>0</v>
      </c>
      <c r="AC54" s="76">
        <f t="shared" si="82"/>
        <v>0</v>
      </c>
      <c r="AD54" s="76">
        <f t="shared" si="83"/>
        <v>0</v>
      </c>
      <c r="AE54" s="66">
        <f t="shared" si="84"/>
        <v>0</v>
      </c>
      <c r="AF54" s="67" t="str">
        <f t="shared" si="13"/>
        <v>AccelReached</v>
      </c>
      <c r="AG54" s="66">
        <f t="shared" si="14"/>
        <v>0</v>
      </c>
      <c r="AH54" s="68">
        <f t="shared" si="85"/>
        <v>0</v>
      </c>
      <c r="AI54" s="61">
        <f t="shared" si="16"/>
        <v>0</v>
      </c>
      <c r="AJ54" s="62">
        <f t="shared" si="17"/>
        <v>0</v>
      </c>
      <c r="AK54" s="61">
        <f t="shared" si="49"/>
        <v>0</v>
      </c>
      <c r="AL54" s="61">
        <f t="shared" si="86"/>
        <v>0</v>
      </c>
      <c r="AM54" s="69" t="str">
        <f t="shared" si="19"/>
        <v>AccelLimited</v>
      </c>
      <c r="AN54" s="61">
        <f t="shared" si="87"/>
        <v>0</v>
      </c>
      <c r="AO54" s="71">
        <f t="shared" si="21"/>
        <v>0</v>
      </c>
      <c r="AP54" s="64">
        <f t="shared" si="50"/>
        <v>0</v>
      </c>
      <c r="AQ54" s="72">
        <f t="shared" si="22"/>
        <v>0</v>
      </c>
      <c r="AR54" s="79">
        <f t="shared" si="23"/>
        <v>0</v>
      </c>
      <c r="AS54" s="76">
        <f t="shared" si="24"/>
        <v>0</v>
      </c>
      <c r="AU54" s="115">
        <v>0</v>
      </c>
      <c r="AX54" s="118">
        <f t="shared" si="73"/>
        <v>4.2796134594653301</v>
      </c>
      <c r="AY54" s="117">
        <f t="shared" si="51"/>
        <v>0</v>
      </c>
      <c r="AZ54" s="113">
        <f t="shared" si="52"/>
        <v>0</v>
      </c>
      <c r="BA54" s="113">
        <f t="shared" si="25"/>
        <v>0</v>
      </c>
      <c r="BB54" s="118">
        <f t="shared" si="26"/>
        <v>4.2796134594653301</v>
      </c>
      <c r="BC54" s="114">
        <f t="shared" si="27"/>
        <v>0</v>
      </c>
      <c r="BD54" s="113">
        <f t="shared" si="53"/>
        <v>0</v>
      </c>
      <c r="BE54" s="113">
        <f t="shared" si="54"/>
        <v>0</v>
      </c>
      <c r="BF54" s="118">
        <f t="shared" si="55"/>
        <v>4.2796134594653301</v>
      </c>
      <c r="BG54" s="117">
        <f t="shared" si="28"/>
        <v>0</v>
      </c>
      <c r="BH54" s="113">
        <f t="shared" si="29"/>
        <v>0</v>
      </c>
      <c r="BI54" s="113">
        <f t="shared" si="30"/>
        <v>0</v>
      </c>
      <c r="BJ54" s="118">
        <f t="shared" si="31"/>
        <v>4.2796134594653301</v>
      </c>
      <c r="BK54" s="117">
        <f t="shared" si="32"/>
        <v>0</v>
      </c>
      <c r="BL54" s="113">
        <f t="shared" si="56"/>
        <v>0</v>
      </c>
      <c r="BM54" s="113">
        <f t="shared" si="56"/>
        <v>0</v>
      </c>
      <c r="BN54" s="118">
        <f t="shared" si="33"/>
        <v>4.2796134594653301</v>
      </c>
      <c r="BO54" s="117">
        <f t="shared" si="34"/>
        <v>0</v>
      </c>
      <c r="BP54" s="113">
        <f t="shared" si="35"/>
        <v>0</v>
      </c>
      <c r="BQ54" s="113">
        <f t="shared" si="36"/>
        <v>0</v>
      </c>
      <c r="BR54" s="118">
        <f t="shared" si="37"/>
        <v>4.2796134594653301</v>
      </c>
      <c r="BS54" s="117">
        <f t="shared" si="38"/>
        <v>0</v>
      </c>
      <c r="BT54" s="113">
        <f t="shared" si="39"/>
        <v>0</v>
      </c>
      <c r="BU54" s="113">
        <f t="shared" si="40"/>
        <v>0</v>
      </c>
      <c r="BV54" s="118">
        <f t="shared" si="57"/>
        <v>4.2796134594653301</v>
      </c>
      <c r="BW54" s="117">
        <f t="shared" si="41"/>
        <v>0</v>
      </c>
      <c r="BX54" s="113">
        <f t="shared" si="42"/>
        <v>0</v>
      </c>
      <c r="BY54" s="113">
        <f t="shared" si="43"/>
        <v>0</v>
      </c>
      <c r="BZ54" s="118">
        <f t="shared" si="44"/>
        <v>4.2796134594653301</v>
      </c>
      <c r="CC54" s="114">
        <f t="shared" si="58"/>
        <v>1.6912266089098831</v>
      </c>
      <c r="CD54" s="114">
        <f t="shared" si="59"/>
        <v>0.54594246819776293</v>
      </c>
      <c r="CE54" s="114">
        <f t="shared" si="59"/>
        <v>32.756548091865774</v>
      </c>
      <c r="CF54" s="114">
        <f t="shared" si="59"/>
        <v>1310.2619236746311</v>
      </c>
      <c r="CG54" s="114"/>
      <c r="CH54" s="114">
        <v>6</v>
      </c>
      <c r="CI54" s="113">
        <v>5</v>
      </c>
      <c r="CJ54" s="113">
        <f t="shared" si="93"/>
        <v>6</v>
      </c>
      <c r="CK54" s="113">
        <f t="shared" si="93"/>
        <v>7</v>
      </c>
      <c r="CL54" s="113">
        <f t="shared" si="93"/>
        <v>8</v>
      </c>
      <c r="CZ54" s="88"/>
      <c r="DA54" s="88"/>
      <c r="DB54" s="88"/>
      <c r="DC54" s="88"/>
      <c r="DD54" s="88"/>
      <c r="DE54" s="42"/>
      <c r="DF54" s="40"/>
    </row>
    <row r="55" spans="1:112" ht="13.8" thickBot="1" x14ac:dyDescent="0.3">
      <c r="A55" s="140">
        <v>0</v>
      </c>
      <c r="B55" s="410"/>
      <c r="C55" s="410"/>
      <c r="D55" s="41">
        <v>0</v>
      </c>
      <c r="E55" s="98" t="s">
        <v>213</v>
      </c>
      <c r="F55" s="171" t="s">
        <v>546</v>
      </c>
      <c r="G55" s="137" t="s">
        <v>422</v>
      </c>
      <c r="H55" s="132">
        <v>3500</v>
      </c>
      <c r="I55" s="132">
        <v>30000</v>
      </c>
      <c r="J55" s="148">
        <v>800000</v>
      </c>
      <c r="K55" s="151">
        <f t="shared" si="71"/>
        <v>0</v>
      </c>
      <c r="L55" s="413"/>
      <c r="M55" s="139">
        <f t="shared" si="78"/>
        <v>0</v>
      </c>
      <c r="N55" s="139">
        <f t="shared" si="92"/>
        <v>0</v>
      </c>
      <c r="O55" s="133">
        <f t="shared" si="2"/>
        <v>0</v>
      </c>
      <c r="P55" s="80">
        <f t="shared" si="3"/>
        <v>0</v>
      </c>
      <c r="Q55" s="322">
        <f t="shared" si="91"/>
        <v>0</v>
      </c>
      <c r="R55" s="323">
        <f t="shared" si="4"/>
        <v>0</v>
      </c>
      <c r="S55" s="324">
        <f t="shared" si="88"/>
        <v>4.2796134594653301</v>
      </c>
      <c r="U55" s="102">
        <f t="shared" si="79"/>
        <v>0</v>
      </c>
      <c r="V55" s="77">
        <f t="shared" si="80"/>
        <v>0</v>
      </c>
      <c r="W55" s="77">
        <f t="shared" si="90"/>
        <v>0</v>
      </c>
      <c r="X55" s="75">
        <f>'Project description'!$I$6</f>
        <v>1.79</v>
      </c>
      <c r="Y55" s="75">
        <f>VLOOKUP(E55,'Project description'!$H$21:$I$24,2,0)</f>
        <v>40000</v>
      </c>
      <c r="Z55" s="74">
        <f t="shared" si="7"/>
        <v>0</v>
      </c>
      <c r="AA55" s="144">
        <f t="shared" si="8"/>
        <v>0</v>
      </c>
      <c r="AB55" s="76">
        <f t="shared" si="81"/>
        <v>0</v>
      </c>
      <c r="AC55" s="76">
        <f t="shared" si="82"/>
        <v>0</v>
      </c>
      <c r="AD55" s="76">
        <f t="shared" si="83"/>
        <v>0</v>
      </c>
      <c r="AE55" s="66">
        <f t="shared" si="84"/>
        <v>0</v>
      </c>
      <c r="AF55" s="67" t="str">
        <f t="shared" si="13"/>
        <v>AccelReached</v>
      </c>
      <c r="AG55" s="66">
        <f t="shared" si="14"/>
        <v>0</v>
      </c>
      <c r="AH55" s="68">
        <f t="shared" si="85"/>
        <v>0</v>
      </c>
      <c r="AI55" s="61">
        <f t="shared" si="16"/>
        <v>0</v>
      </c>
      <c r="AJ55" s="62">
        <f t="shared" si="17"/>
        <v>0</v>
      </c>
      <c r="AK55" s="61">
        <f t="shared" si="49"/>
        <v>0</v>
      </c>
      <c r="AL55" s="61">
        <f t="shared" si="86"/>
        <v>0</v>
      </c>
      <c r="AM55" s="69" t="str">
        <f t="shared" si="19"/>
        <v>AccelLimited</v>
      </c>
      <c r="AN55" s="61">
        <f t="shared" si="87"/>
        <v>0</v>
      </c>
      <c r="AO55" s="71">
        <f t="shared" si="21"/>
        <v>0</v>
      </c>
      <c r="AP55" s="64">
        <f t="shared" si="50"/>
        <v>0</v>
      </c>
      <c r="AQ55" s="72">
        <f t="shared" si="22"/>
        <v>0</v>
      </c>
      <c r="AR55" s="79">
        <f t="shared" si="23"/>
        <v>0</v>
      </c>
      <c r="AS55" s="76">
        <f t="shared" si="24"/>
        <v>0</v>
      </c>
      <c r="AU55" s="115">
        <v>0</v>
      </c>
      <c r="AX55" s="118">
        <f t="shared" si="73"/>
        <v>4.2796134594653301</v>
      </c>
      <c r="AY55" s="117">
        <f t="shared" si="51"/>
        <v>0</v>
      </c>
      <c r="AZ55" s="113">
        <f t="shared" si="52"/>
        <v>0</v>
      </c>
      <c r="BA55" s="113">
        <f t="shared" si="25"/>
        <v>0</v>
      </c>
      <c r="BB55" s="118">
        <f t="shared" si="26"/>
        <v>4.2796134594653301</v>
      </c>
      <c r="BC55" s="114">
        <f t="shared" si="27"/>
        <v>0</v>
      </c>
      <c r="BD55" s="113">
        <f t="shared" si="53"/>
        <v>0</v>
      </c>
      <c r="BE55" s="113">
        <f t="shared" si="54"/>
        <v>0</v>
      </c>
      <c r="BF55" s="118">
        <f t="shared" si="55"/>
        <v>4.2796134594653301</v>
      </c>
      <c r="BG55" s="117">
        <f t="shared" si="28"/>
        <v>0</v>
      </c>
      <c r="BH55" s="113">
        <f t="shared" si="29"/>
        <v>0</v>
      </c>
      <c r="BI55" s="113">
        <f t="shared" si="30"/>
        <v>0</v>
      </c>
      <c r="BJ55" s="118">
        <f t="shared" si="31"/>
        <v>4.2796134594653301</v>
      </c>
      <c r="BK55" s="117">
        <f t="shared" si="32"/>
        <v>0</v>
      </c>
      <c r="BL55" s="113">
        <f t="shared" si="56"/>
        <v>0</v>
      </c>
      <c r="BM55" s="113">
        <f t="shared" si="56"/>
        <v>0</v>
      </c>
      <c r="BN55" s="118">
        <f t="shared" si="33"/>
        <v>4.2796134594653301</v>
      </c>
      <c r="BO55" s="117">
        <f t="shared" si="34"/>
        <v>0</v>
      </c>
      <c r="BP55" s="113">
        <f t="shared" si="35"/>
        <v>0</v>
      </c>
      <c r="BQ55" s="113">
        <f t="shared" si="36"/>
        <v>0</v>
      </c>
      <c r="BR55" s="118">
        <f t="shared" si="37"/>
        <v>4.2796134594653301</v>
      </c>
      <c r="BS55" s="117">
        <f t="shared" si="38"/>
        <v>0</v>
      </c>
      <c r="BT55" s="113">
        <f t="shared" si="39"/>
        <v>0</v>
      </c>
      <c r="BU55" s="113">
        <f t="shared" si="40"/>
        <v>0</v>
      </c>
      <c r="BV55" s="118">
        <f t="shared" si="57"/>
        <v>4.2796134594653301</v>
      </c>
      <c r="BW55" s="117">
        <f t="shared" si="41"/>
        <v>0</v>
      </c>
      <c r="BX55" s="113">
        <f t="shared" si="42"/>
        <v>0</v>
      </c>
      <c r="BY55" s="113">
        <f t="shared" si="43"/>
        <v>0</v>
      </c>
      <c r="BZ55" s="118">
        <f t="shared" si="44"/>
        <v>4.2796134594653301</v>
      </c>
      <c r="CC55" s="114">
        <f t="shared" si="58"/>
        <v>2.2344725882161596</v>
      </c>
      <c r="CD55" s="114">
        <f t="shared" si="59"/>
        <v>211.68056156529371</v>
      </c>
      <c r="CE55" s="114">
        <f t="shared" si="59"/>
        <v>744.55106996621635</v>
      </c>
      <c r="CF55" s="114">
        <f t="shared" si="59"/>
        <v>1310.2619236746311</v>
      </c>
      <c r="CG55" s="114"/>
      <c r="CH55" s="114">
        <v>6</v>
      </c>
      <c r="CI55" s="113">
        <v>9</v>
      </c>
      <c r="CJ55" s="113">
        <f t="shared" si="93"/>
        <v>10</v>
      </c>
      <c r="CK55" s="113">
        <f t="shared" si="93"/>
        <v>11</v>
      </c>
      <c r="CL55" s="113">
        <f t="shared" si="93"/>
        <v>12</v>
      </c>
      <c r="CZ55" s="88"/>
      <c r="DA55" s="88"/>
      <c r="DB55" s="88"/>
      <c r="DC55" s="88"/>
      <c r="DD55" s="88"/>
      <c r="DE55" s="40"/>
      <c r="DF55" s="40"/>
    </row>
    <row r="56" spans="1:112" ht="13.8" thickBot="1" x14ac:dyDescent="0.3">
      <c r="A56" s="315">
        <v>0</v>
      </c>
      <c r="B56" s="411"/>
      <c r="C56" s="411"/>
      <c r="D56" s="307">
        <v>0</v>
      </c>
      <c r="E56" s="309" t="s">
        <v>213</v>
      </c>
      <c r="F56" s="308" t="s">
        <v>546</v>
      </c>
      <c r="G56" s="310" t="s">
        <v>422</v>
      </c>
      <c r="H56" s="311">
        <v>3500</v>
      </c>
      <c r="I56" s="311">
        <v>30000</v>
      </c>
      <c r="J56" s="312">
        <v>800000</v>
      </c>
      <c r="K56" s="313">
        <f t="shared" si="71"/>
        <v>0</v>
      </c>
      <c r="L56" s="414"/>
      <c r="M56" s="314">
        <f t="shared" si="78"/>
        <v>0</v>
      </c>
      <c r="N56" s="139">
        <f t="shared" si="92"/>
        <v>0</v>
      </c>
      <c r="O56" s="133">
        <f t="shared" si="2"/>
        <v>0</v>
      </c>
      <c r="P56" s="80">
        <f t="shared" si="3"/>
        <v>0</v>
      </c>
      <c r="Q56" s="319">
        <f t="shared" si="91"/>
        <v>0</v>
      </c>
      <c r="R56" s="320">
        <f t="shared" si="4"/>
        <v>0</v>
      </c>
      <c r="S56" s="321">
        <f t="shared" si="88"/>
        <v>4.2796134594653301</v>
      </c>
      <c r="U56" s="102">
        <f t="shared" si="79"/>
        <v>0</v>
      </c>
      <c r="V56" s="77">
        <f t="shared" si="80"/>
        <v>0</v>
      </c>
      <c r="W56" s="77">
        <f t="shared" si="90"/>
        <v>0</v>
      </c>
      <c r="X56" s="75">
        <f>'Project description'!$I$6</f>
        <v>1.79</v>
      </c>
      <c r="Y56" s="75">
        <f>VLOOKUP(E56,'Project description'!$H$21:$I$24,2,0)</f>
        <v>40000</v>
      </c>
      <c r="Z56" s="74">
        <f t="shared" si="7"/>
        <v>0</v>
      </c>
      <c r="AA56" s="144">
        <f t="shared" si="8"/>
        <v>0</v>
      </c>
      <c r="AB56" s="76">
        <f t="shared" si="81"/>
        <v>0</v>
      </c>
      <c r="AC56" s="76">
        <f t="shared" si="82"/>
        <v>0</v>
      </c>
      <c r="AD56" s="76">
        <f t="shared" si="83"/>
        <v>0</v>
      </c>
      <c r="AE56" s="66">
        <f t="shared" si="84"/>
        <v>0</v>
      </c>
      <c r="AF56" s="67" t="str">
        <f t="shared" si="13"/>
        <v>AccelReached</v>
      </c>
      <c r="AG56" s="66">
        <f t="shared" si="14"/>
        <v>0</v>
      </c>
      <c r="AH56" s="68">
        <f t="shared" si="85"/>
        <v>0</v>
      </c>
      <c r="AI56" s="61">
        <f t="shared" si="16"/>
        <v>0</v>
      </c>
      <c r="AJ56" s="62">
        <f t="shared" si="17"/>
        <v>0</v>
      </c>
      <c r="AK56" s="61">
        <f t="shared" si="49"/>
        <v>0</v>
      </c>
      <c r="AL56" s="61">
        <f t="shared" si="86"/>
        <v>0</v>
      </c>
      <c r="AM56" s="69" t="str">
        <f t="shared" si="19"/>
        <v>AccelLimited</v>
      </c>
      <c r="AN56" s="61">
        <f t="shared" si="87"/>
        <v>0</v>
      </c>
      <c r="AO56" s="71">
        <f t="shared" si="21"/>
        <v>0</v>
      </c>
      <c r="AP56" s="64">
        <f t="shared" si="50"/>
        <v>0</v>
      </c>
      <c r="AQ56" s="72">
        <f t="shared" si="22"/>
        <v>0</v>
      </c>
      <c r="AR56" s="79">
        <f t="shared" si="23"/>
        <v>0</v>
      </c>
      <c r="AS56" s="76">
        <f t="shared" si="24"/>
        <v>0</v>
      </c>
      <c r="AU56" s="115">
        <v>0</v>
      </c>
      <c r="AX56" s="118">
        <f t="shared" si="73"/>
        <v>4.2796134594653301</v>
      </c>
      <c r="AY56" s="117">
        <f t="shared" si="51"/>
        <v>0</v>
      </c>
      <c r="AZ56" s="113">
        <f t="shared" si="52"/>
        <v>0</v>
      </c>
      <c r="BA56" s="113">
        <f t="shared" si="25"/>
        <v>0</v>
      </c>
      <c r="BB56" s="118">
        <f t="shared" si="26"/>
        <v>4.2796134594653301</v>
      </c>
      <c r="BC56" s="114">
        <f t="shared" si="27"/>
        <v>0</v>
      </c>
      <c r="BD56" s="113">
        <f t="shared" si="53"/>
        <v>0</v>
      </c>
      <c r="BE56" s="113">
        <f t="shared" si="54"/>
        <v>0</v>
      </c>
      <c r="BF56" s="118">
        <f t="shared" si="55"/>
        <v>4.2796134594653301</v>
      </c>
      <c r="BG56" s="117">
        <f t="shared" si="28"/>
        <v>0</v>
      </c>
      <c r="BH56" s="113">
        <f t="shared" si="29"/>
        <v>0</v>
      </c>
      <c r="BI56" s="113">
        <f t="shared" si="30"/>
        <v>0</v>
      </c>
      <c r="BJ56" s="118">
        <f t="shared" si="31"/>
        <v>4.2796134594653301</v>
      </c>
      <c r="BK56" s="117">
        <f t="shared" si="32"/>
        <v>0</v>
      </c>
      <c r="BL56" s="113">
        <f t="shared" si="56"/>
        <v>0</v>
      </c>
      <c r="BM56" s="113">
        <f t="shared" si="56"/>
        <v>0</v>
      </c>
      <c r="BN56" s="118">
        <f t="shared" si="33"/>
        <v>4.2796134594653301</v>
      </c>
      <c r="BO56" s="117">
        <f t="shared" si="34"/>
        <v>0</v>
      </c>
      <c r="BP56" s="113">
        <f t="shared" si="35"/>
        <v>0</v>
      </c>
      <c r="BQ56" s="113">
        <f t="shared" si="36"/>
        <v>0</v>
      </c>
      <c r="BR56" s="118">
        <f t="shared" si="37"/>
        <v>4.2796134594653301</v>
      </c>
      <c r="BS56" s="117">
        <f t="shared" si="38"/>
        <v>0</v>
      </c>
      <c r="BT56" s="113">
        <f t="shared" si="39"/>
        <v>0</v>
      </c>
      <c r="BU56" s="113">
        <f t="shared" si="40"/>
        <v>0</v>
      </c>
      <c r="BV56" s="118">
        <f t="shared" si="57"/>
        <v>4.2796134594653301</v>
      </c>
      <c r="BW56" s="117">
        <f t="shared" si="41"/>
        <v>0</v>
      </c>
      <c r="BX56" s="113">
        <f t="shared" si="42"/>
        <v>0</v>
      </c>
      <c r="BY56" s="113">
        <f t="shared" si="43"/>
        <v>0</v>
      </c>
      <c r="BZ56" s="118">
        <f t="shared" si="44"/>
        <v>4.2796134594653301</v>
      </c>
      <c r="CC56" s="114">
        <f t="shared" si="58"/>
        <v>2.2844725882161594</v>
      </c>
      <c r="CD56" s="114">
        <f t="shared" si="59"/>
        <v>250.00000000000006</v>
      </c>
      <c r="CE56" s="114">
        <f t="shared" si="59"/>
        <v>777.3076180580822</v>
      </c>
      <c r="CF56" s="114">
        <f t="shared" si="59"/>
        <v>0</v>
      </c>
      <c r="CG56" s="114"/>
      <c r="CH56" s="114">
        <v>6</v>
      </c>
      <c r="CI56" s="113">
        <v>13</v>
      </c>
      <c r="CJ56" s="113">
        <f t="shared" si="93"/>
        <v>14</v>
      </c>
      <c r="CK56" s="113">
        <f t="shared" si="93"/>
        <v>15</v>
      </c>
      <c r="CL56" s="113">
        <f t="shared" si="93"/>
        <v>16</v>
      </c>
      <c r="CZ56" s="88"/>
      <c r="DA56" s="88"/>
      <c r="DB56" s="88"/>
      <c r="DC56" s="88"/>
      <c r="DD56" s="88"/>
      <c r="DE56" s="42"/>
      <c r="DF56" s="40"/>
    </row>
    <row r="57" spans="1:112" ht="13.8" thickBot="1" x14ac:dyDescent="0.3">
      <c r="A57" s="140">
        <v>0</v>
      </c>
      <c r="B57" s="410"/>
      <c r="C57" s="410"/>
      <c r="D57" s="41">
        <v>0</v>
      </c>
      <c r="E57" s="98" t="s">
        <v>213</v>
      </c>
      <c r="F57" s="171" t="s">
        <v>546</v>
      </c>
      <c r="G57" s="137" t="s">
        <v>422</v>
      </c>
      <c r="H57" s="132">
        <v>3500</v>
      </c>
      <c r="I57" s="132">
        <v>30000</v>
      </c>
      <c r="J57" s="148">
        <v>800000</v>
      </c>
      <c r="K57" s="151">
        <f t="shared" si="71"/>
        <v>0</v>
      </c>
      <c r="L57" s="413"/>
      <c r="M57" s="139">
        <f t="shared" si="78"/>
        <v>0</v>
      </c>
      <c r="N57" s="139">
        <f t="shared" si="92"/>
        <v>0</v>
      </c>
      <c r="O57" s="133">
        <f t="shared" si="2"/>
        <v>0</v>
      </c>
      <c r="P57" s="80">
        <f t="shared" si="3"/>
        <v>0</v>
      </c>
      <c r="Q57" s="322">
        <f t="shared" si="91"/>
        <v>0</v>
      </c>
      <c r="R57" s="323">
        <f t="shared" si="4"/>
        <v>0</v>
      </c>
      <c r="S57" s="324">
        <f t="shared" si="88"/>
        <v>4.2796134594653301</v>
      </c>
      <c r="U57" s="102">
        <f t="shared" si="79"/>
        <v>0</v>
      </c>
      <c r="V57" s="77">
        <f t="shared" si="80"/>
        <v>0</v>
      </c>
      <c r="W57" s="77">
        <f t="shared" si="90"/>
        <v>0</v>
      </c>
      <c r="X57" s="75">
        <f>'Project description'!$I$6</f>
        <v>1.79</v>
      </c>
      <c r="Y57" s="75">
        <f>VLOOKUP(E57,'Project description'!$H$21:$I$24,2,0)</f>
        <v>40000</v>
      </c>
      <c r="Z57" s="74">
        <f t="shared" si="7"/>
        <v>0</v>
      </c>
      <c r="AA57" s="144">
        <f t="shared" si="8"/>
        <v>0</v>
      </c>
      <c r="AB57" s="76">
        <f t="shared" si="81"/>
        <v>0</v>
      </c>
      <c r="AC57" s="76">
        <f t="shared" si="82"/>
        <v>0</v>
      </c>
      <c r="AD57" s="76">
        <f t="shared" si="83"/>
        <v>0</v>
      </c>
      <c r="AE57" s="66">
        <f t="shared" si="84"/>
        <v>0</v>
      </c>
      <c r="AF57" s="67" t="str">
        <f t="shared" si="13"/>
        <v>AccelReached</v>
      </c>
      <c r="AG57" s="66">
        <f t="shared" si="14"/>
        <v>0</v>
      </c>
      <c r="AH57" s="68">
        <f t="shared" si="85"/>
        <v>0</v>
      </c>
      <c r="AI57" s="61">
        <f t="shared" si="16"/>
        <v>0</v>
      </c>
      <c r="AJ57" s="62">
        <f t="shared" si="17"/>
        <v>0</v>
      </c>
      <c r="AK57" s="61">
        <f t="shared" si="49"/>
        <v>0</v>
      </c>
      <c r="AL57" s="61">
        <f t="shared" si="86"/>
        <v>0</v>
      </c>
      <c r="AM57" s="69" t="str">
        <f t="shared" si="19"/>
        <v>AccelLimited</v>
      </c>
      <c r="AN57" s="61">
        <f t="shared" si="87"/>
        <v>0</v>
      </c>
      <c r="AO57" s="71">
        <f t="shared" si="21"/>
        <v>0</v>
      </c>
      <c r="AP57" s="64">
        <f t="shared" si="50"/>
        <v>0</v>
      </c>
      <c r="AQ57" s="72">
        <f t="shared" si="22"/>
        <v>0</v>
      </c>
      <c r="AR57" s="79">
        <f t="shared" si="23"/>
        <v>0</v>
      </c>
      <c r="AS57" s="76">
        <f t="shared" si="24"/>
        <v>0</v>
      </c>
      <c r="AU57" s="115">
        <v>0</v>
      </c>
      <c r="AX57" s="118">
        <f t="shared" si="73"/>
        <v>4.2796134594653301</v>
      </c>
      <c r="AY57" s="117">
        <f t="shared" si="51"/>
        <v>0</v>
      </c>
      <c r="AZ57" s="113">
        <f t="shared" si="52"/>
        <v>0</v>
      </c>
      <c r="BA57" s="113">
        <f t="shared" si="25"/>
        <v>0</v>
      </c>
      <c r="BB57" s="118">
        <f t="shared" si="26"/>
        <v>4.2796134594653301</v>
      </c>
      <c r="BC57" s="114">
        <f t="shared" si="27"/>
        <v>0</v>
      </c>
      <c r="BD57" s="113">
        <f t="shared" si="53"/>
        <v>0</v>
      </c>
      <c r="BE57" s="113">
        <f t="shared" si="54"/>
        <v>0</v>
      </c>
      <c r="BF57" s="118">
        <f t="shared" si="55"/>
        <v>4.2796134594653301</v>
      </c>
      <c r="BG57" s="117">
        <f t="shared" si="28"/>
        <v>0</v>
      </c>
      <c r="BH57" s="113">
        <f t="shared" si="29"/>
        <v>0</v>
      </c>
      <c r="BI57" s="113">
        <f t="shared" si="30"/>
        <v>0</v>
      </c>
      <c r="BJ57" s="118">
        <f t="shared" si="31"/>
        <v>4.2796134594653301</v>
      </c>
      <c r="BK57" s="117">
        <f t="shared" si="32"/>
        <v>0</v>
      </c>
      <c r="BL57" s="113">
        <f t="shared" si="56"/>
        <v>0</v>
      </c>
      <c r="BM57" s="113">
        <f t="shared" si="56"/>
        <v>0</v>
      </c>
      <c r="BN57" s="118">
        <f t="shared" si="33"/>
        <v>4.2796134594653301</v>
      </c>
      <c r="BO57" s="117">
        <f t="shared" si="34"/>
        <v>0</v>
      </c>
      <c r="BP57" s="113">
        <f t="shared" si="35"/>
        <v>0</v>
      </c>
      <c r="BQ57" s="113">
        <f t="shared" si="36"/>
        <v>0</v>
      </c>
      <c r="BR57" s="118">
        <f t="shared" si="37"/>
        <v>4.2796134594653301</v>
      </c>
      <c r="BS57" s="117">
        <f t="shared" si="38"/>
        <v>0</v>
      </c>
      <c r="BT57" s="113">
        <f t="shared" si="39"/>
        <v>0</v>
      </c>
      <c r="BU57" s="113">
        <f t="shared" si="40"/>
        <v>0</v>
      </c>
      <c r="BV57" s="118">
        <f t="shared" si="57"/>
        <v>4.2796134594653301</v>
      </c>
      <c r="BW57" s="117">
        <f t="shared" si="41"/>
        <v>0</v>
      </c>
      <c r="BX57" s="113">
        <f t="shared" si="42"/>
        <v>0</v>
      </c>
      <c r="BY57" s="113">
        <f t="shared" si="43"/>
        <v>0</v>
      </c>
      <c r="BZ57" s="118">
        <f t="shared" si="44"/>
        <v>4.2796134594653301</v>
      </c>
      <c r="CC57" s="114">
        <f t="shared" si="58"/>
        <v>2.2844725882161594</v>
      </c>
      <c r="CD57" s="114">
        <f t="shared" si="59"/>
        <v>250.00000000000006</v>
      </c>
      <c r="CE57" s="114">
        <f t="shared" si="59"/>
        <v>777.3076180580822</v>
      </c>
      <c r="CF57" s="114">
        <f t="shared" si="59"/>
        <v>0</v>
      </c>
      <c r="CG57" s="114"/>
      <c r="CH57" s="114">
        <v>6</v>
      </c>
      <c r="CI57" s="113">
        <v>17</v>
      </c>
      <c r="CJ57" s="113">
        <f t="shared" si="93"/>
        <v>18</v>
      </c>
      <c r="CK57" s="113">
        <f t="shared" si="93"/>
        <v>19</v>
      </c>
      <c r="CL57" s="113">
        <f t="shared" si="93"/>
        <v>20</v>
      </c>
      <c r="CZ57" s="88"/>
      <c r="DA57" s="88"/>
      <c r="DB57" s="88"/>
      <c r="DC57" s="88"/>
      <c r="DD57" s="88"/>
      <c r="DE57" s="40"/>
      <c r="DF57" s="40"/>
    </row>
    <row r="58" spans="1:112" ht="13.8" thickBot="1" x14ac:dyDescent="0.3">
      <c r="A58" s="315">
        <v>0</v>
      </c>
      <c r="B58" s="411"/>
      <c r="C58" s="411"/>
      <c r="D58" s="307">
        <v>0</v>
      </c>
      <c r="E58" s="309" t="s">
        <v>213</v>
      </c>
      <c r="F58" s="308" t="s">
        <v>546</v>
      </c>
      <c r="G58" s="310" t="s">
        <v>422</v>
      </c>
      <c r="H58" s="311">
        <v>3500</v>
      </c>
      <c r="I58" s="311">
        <v>30000</v>
      </c>
      <c r="J58" s="312">
        <v>800000</v>
      </c>
      <c r="K58" s="313">
        <f t="shared" si="71"/>
        <v>0</v>
      </c>
      <c r="L58" s="414"/>
      <c r="M58" s="314">
        <f t="shared" si="78"/>
        <v>0</v>
      </c>
      <c r="N58" s="139">
        <f t="shared" si="92"/>
        <v>0</v>
      </c>
      <c r="O58" s="133">
        <f t="shared" si="2"/>
        <v>0</v>
      </c>
      <c r="P58" s="80">
        <f t="shared" si="3"/>
        <v>0</v>
      </c>
      <c r="Q58" s="319">
        <f t="shared" si="91"/>
        <v>0</v>
      </c>
      <c r="R58" s="320">
        <f t="shared" si="4"/>
        <v>0</v>
      </c>
      <c r="S58" s="321">
        <f t="shared" si="88"/>
        <v>4.2796134594653301</v>
      </c>
      <c r="U58" s="102">
        <f t="shared" si="79"/>
        <v>0</v>
      </c>
      <c r="V58" s="77">
        <f t="shared" si="80"/>
        <v>0</v>
      </c>
      <c r="W58" s="77">
        <f t="shared" si="90"/>
        <v>0</v>
      </c>
      <c r="X58" s="75">
        <f>'Project description'!$I$6</f>
        <v>1.79</v>
      </c>
      <c r="Y58" s="75">
        <f>VLOOKUP(E58,'Project description'!$H$21:$I$24,2,0)</f>
        <v>40000</v>
      </c>
      <c r="Z58" s="74">
        <f t="shared" si="7"/>
        <v>0</v>
      </c>
      <c r="AA58" s="144">
        <f t="shared" si="8"/>
        <v>0</v>
      </c>
      <c r="AB58" s="76">
        <f t="shared" si="81"/>
        <v>0</v>
      </c>
      <c r="AC58" s="76">
        <f t="shared" si="82"/>
        <v>0</v>
      </c>
      <c r="AD58" s="76">
        <f t="shared" si="83"/>
        <v>0</v>
      </c>
      <c r="AE58" s="66">
        <f t="shared" si="84"/>
        <v>0</v>
      </c>
      <c r="AF58" s="67" t="str">
        <f t="shared" si="13"/>
        <v>AccelReached</v>
      </c>
      <c r="AG58" s="66">
        <f t="shared" si="14"/>
        <v>0</v>
      </c>
      <c r="AH58" s="68">
        <f t="shared" si="85"/>
        <v>0</v>
      </c>
      <c r="AI58" s="61">
        <f t="shared" si="16"/>
        <v>0</v>
      </c>
      <c r="AJ58" s="62">
        <f t="shared" si="17"/>
        <v>0</v>
      </c>
      <c r="AK58" s="61">
        <f t="shared" si="49"/>
        <v>0</v>
      </c>
      <c r="AL58" s="61">
        <f t="shared" si="86"/>
        <v>0</v>
      </c>
      <c r="AM58" s="69" t="str">
        <f t="shared" si="19"/>
        <v>AccelLimited</v>
      </c>
      <c r="AN58" s="61">
        <f t="shared" si="87"/>
        <v>0</v>
      </c>
      <c r="AO58" s="71">
        <f t="shared" si="21"/>
        <v>0</v>
      </c>
      <c r="AP58" s="64">
        <f t="shared" si="50"/>
        <v>0</v>
      </c>
      <c r="AQ58" s="72">
        <f t="shared" si="22"/>
        <v>0</v>
      </c>
      <c r="AR58" s="79">
        <f t="shared" si="23"/>
        <v>0</v>
      </c>
      <c r="AS58" s="76">
        <f t="shared" si="24"/>
        <v>0</v>
      </c>
      <c r="AU58" s="115">
        <v>0</v>
      </c>
      <c r="AX58" s="118">
        <f t="shared" si="73"/>
        <v>4.2796134594653301</v>
      </c>
      <c r="AY58" s="117">
        <f t="shared" si="51"/>
        <v>0</v>
      </c>
      <c r="AZ58" s="113">
        <f t="shared" si="52"/>
        <v>0</v>
      </c>
      <c r="BA58" s="113">
        <f t="shared" si="25"/>
        <v>0</v>
      </c>
      <c r="BB58" s="118">
        <f t="shared" si="26"/>
        <v>4.2796134594653301</v>
      </c>
      <c r="BC58" s="114">
        <f t="shared" si="27"/>
        <v>0</v>
      </c>
      <c r="BD58" s="113">
        <f t="shared" si="53"/>
        <v>0</v>
      </c>
      <c r="BE58" s="113">
        <f t="shared" si="54"/>
        <v>0</v>
      </c>
      <c r="BF58" s="118">
        <f t="shared" si="55"/>
        <v>4.2796134594653301</v>
      </c>
      <c r="BG58" s="117">
        <f t="shared" si="28"/>
        <v>0</v>
      </c>
      <c r="BH58" s="113">
        <f t="shared" si="29"/>
        <v>0</v>
      </c>
      <c r="BI58" s="113">
        <f t="shared" si="30"/>
        <v>0</v>
      </c>
      <c r="BJ58" s="118">
        <f t="shared" si="31"/>
        <v>4.2796134594653301</v>
      </c>
      <c r="BK58" s="117">
        <f t="shared" si="32"/>
        <v>0</v>
      </c>
      <c r="BL58" s="113">
        <f t="shared" si="56"/>
        <v>0</v>
      </c>
      <c r="BM58" s="113">
        <f t="shared" si="56"/>
        <v>0</v>
      </c>
      <c r="BN58" s="118">
        <f t="shared" si="33"/>
        <v>4.2796134594653301</v>
      </c>
      <c r="BO58" s="117">
        <f t="shared" si="34"/>
        <v>0</v>
      </c>
      <c r="BP58" s="113">
        <f t="shared" si="35"/>
        <v>0</v>
      </c>
      <c r="BQ58" s="113">
        <f t="shared" si="36"/>
        <v>0</v>
      </c>
      <c r="BR58" s="118">
        <f t="shared" si="37"/>
        <v>4.2796134594653301</v>
      </c>
      <c r="BS58" s="117">
        <f t="shared" si="38"/>
        <v>0</v>
      </c>
      <c r="BT58" s="113">
        <f t="shared" si="39"/>
        <v>0</v>
      </c>
      <c r="BU58" s="113">
        <f t="shared" si="40"/>
        <v>0</v>
      </c>
      <c r="BV58" s="118">
        <f t="shared" si="57"/>
        <v>4.2796134594653301</v>
      </c>
      <c r="BW58" s="117">
        <f t="shared" si="41"/>
        <v>0</v>
      </c>
      <c r="BX58" s="113">
        <f t="shared" si="42"/>
        <v>0</v>
      </c>
      <c r="BY58" s="113">
        <f t="shared" si="43"/>
        <v>0</v>
      </c>
      <c r="BZ58" s="118">
        <f t="shared" si="44"/>
        <v>4.2796134594653301</v>
      </c>
      <c r="CC58" s="114">
        <f t="shared" si="58"/>
        <v>2.3344725882161592</v>
      </c>
      <c r="CD58" s="114">
        <f t="shared" si="59"/>
        <v>288.3194384347064</v>
      </c>
      <c r="CE58" s="114">
        <f t="shared" si="59"/>
        <v>744.55106996621646</v>
      </c>
      <c r="CF58" s="114">
        <f t="shared" si="59"/>
        <v>-1310.2619236746311</v>
      </c>
      <c r="CG58" s="114"/>
      <c r="CH58" s="114">
        <v>6</v>
      </c>
      <c r="CI58" s="113">
        <v>21</v>
      </c>
      <c r="CJ58" s="113">
        <f t="shared" si="93"/>
        <v>22</v>
      </c>
      <c r="CK58" s="113">
        <f t="shared" si="93"/>
        <v>23</v>
      </c>
      <c r="CL58" s="113">
        <f t="shared" si="93"/>
        <v>24</v>
      </c>
      <c r="CZ58" s="88"/>
      <c r="DA58" s="88"/>
      <c r="DB58" s="88"/>
      <c r="DC58" s="88"/>
      <c r="DD58" s="88"/>
      <c r="DE58" s="42"/>
      <c r="DF58" s="40"/>
    </row>
    <row r="59" spans="1:112" ht="13.8" thickBot="1" x14ac:dyDescent="0.3">
      <c r="A59" s="140">
        <v>0</v>
      </c>
      <c r="B59" s="410"/>
      <c r="C59" s="410"/>
      <c r="D59" s="41">
        <v>0</v>
      </c>
      <c r="E59" s="98" t="s">
        <v>213</v>
      </c>
      <c r="F59" s="171" t="s">
        <v>546</v>
      </c>
      <c r="G59" s="137" t="s">
        <v>422</v>
      </c>
      <c r="H59" s="132">
        <v>3500</v>
      </c>
      <c r="I59" s="132">
        <v>30000</v>
      </c>
      <c r="J59" s="148">
        <v>800000</v>
      </c>
      <c r="K59" s="151">
        <f t="shared" si="71"/>
        <v>0</v>
      </c>
      <c r="L59" s="413"/>
      <c r="M59" s="139">
        <f t="shared" si="78"/>
        <v>0</v>
      </c>
      <c r="N59" s="139">
        <f t="shared" si="92"/>
        <v>0</v>
      </c>
      <c r="O59" s="133">
        <f t="shared" si="2"/>
        <v>0</v>
      </c>
      <c r="P59" s="80">
        <f t="shared" si="3"/>
        <v>0</v>
      </c>
      <c r="Q59" s="322">
        <f t="shared" si="91"/>
        <v>0</v>
      </c>
      <c r="R59" s="323">
        <f t="shared" si="4"/>
        <v>0</v>
      </c>
      <c r="S59" s="324">
        <f t="shared" si="88"/>
        <v>4.2796134594653301</v>
      </c>
      <c r="U59" s="102">
        <f t="shared" si="79"/>
        <v>0</v>
      </c>
      <c r="V59" s="77">
        <f t="shared" si="80"/>
        <v>0</v>
      </c>
      <c r="W59" s="77">
        <f t="shared" si="90"/>
        <v>0</v>
      </c>
      <c r="X59" s="75">
        <f>'Project description'!$I$6</f>
        <v>1.79</v>
      </c>
      <c r="Y59" s="75">
        <f>VLOOKUP(E59,'Project description'!$H$21:$I$24,2,0)</f>
        <v>40000</v>
      </c>
      <c r="Z59" s="74">
        <f t="shared" si="7"/>
        <v>0</v>
      </c>
      <c r="AA59" s="144">
        <f t="shared" si="8"/>
        <v>0</v>
      </c>
      <c r="AB59" s="76">
        <f t="shared" si="81"/>
        <v>0</v>
      </c>
      <c r="AC59" s="76">
        <f t="shared" si="82"/>
        <v>0</v>
      </c>
      <c r="AD59" s="76">
        <f t="shared" si="83"/>
        <v>0</v>
      </c>
      <c r="AE59" s="66">
        <f t="shared" si="84"/>
        <v>0</v>
      </c>
      <c r="AF59" s="67" t="str">
        <f t="shared" si="13"/>
        <v>AccelReached</v>
      </c>
      <c r="AG59" s="66">
        <f t="shared" si="14"/>
        <v>0</v>
      </c>
      <c r="AH59" s="68">
        <f t="shared" si="85"/>
        <v>0</v>
      </c>
      <c r="AI59" s="61">
        <f t="shared" si="16"/>
        <v>0</v>
      </c>
      <c r="AJ59" s="62">
        <f t="shared" si="17"/>
        <v>0</v>
      </c>
      <c r="AK59" s="61">
        <f t="shared" si="49"/>
        <v>0</v>
      </c>
      <c r="AL59" s="61">
        <f t="shared" si="86"/>
        <v>0</v>
      </c>
      <c r="AM59" s="69" t="str">
        <f t="shared" si="19"/>
        <v>AccelLimited</v>
      </c>
      <c r="AN59" s="61">
        <f t="shared" si="87"/>
        <v>0</v>
      </c>
      <c r="AO59" s="71">
        <f t="shared" si="21"/>
        <v>0</v>
      </c>
      <c r="AP59" s="64">
        <f t="shared" si="50"/>
        <v>0</v>
      </c>
      <c r="AQ59" s="72">
        <f t="shared" si="22"/>
        <v>0</v>
      </c>
      <c r="AR59" s="79">
        <f t="shared" si="23"/>
        <v>0</v>
      </c>
      <c r="AS59" s="76">
        <f t="shared" si="24"/>
        <v>0</v>
      </c>
      <c r="AU59" s="115">
        <v>0</v>
      </c>
      <c r="AX59" s="118">
        <f t="shared" si="73"/>
        <v>4.2796134594653301</v>
      </c>
      <c r="AY59" s="117">
        <f t="shared" si="51"/>
        <v>0</v>
      </c>
      <c r="AZ59" s="113">
        <f t="shared" si="52"/>
        <v>0</v>
      </c>
      <c r="BA59" s="113">
        <f t="shared" si="25"/>
        <v>0</v>
      </c>
      <c r="BB59" s="118">
        <f t="shared" si="26"/>
        <v>4.2796134594653301</v>
      </c>
      <c r="BC59" s="114">
        <f t="shared" si="27"/>
        <v>0</v>
      </c>
      <c r="BD59" s="113">
        <f t="shared" si="53"/>
        <v>0</v>
      </c>
      <c r="BE59" s="113">
        <f t="shared" si="54"/>
        <v>0</v>
      </c>
      <c r="BF59" s="118">
        <f t="shared" si="55"/>
        <v>4.2796134594653301</v>
      </c>
      <c r="BG59" s="117">
        <f t="shared" si="28"/>
        <v>0</v>
      </c>
      <c r="BH59" s="113">
        <f t="shared" si="29"/>
        <v>0</v>
      </c>
      <c r="BI59" s="113">
        <f t="shared" si="30"/>
        <v>0</v>
      </c>
      <c r="BJ59" s="118">
        <f t="shared" si="31"/>
        <v>4.2796134594653301</v>
      </c>
      <c r="BK59" s="117">
        <f t="shared" si="32"/>
        <v>0</v>
      </c>
      <c r="BL59" s="113">
        <f t="shared" si="56"/>
        <v>0</v>
      </c>
      <c r="BM59" s="113">
        <f t="shared" si="56"/>
        <v>0</v>
      </c>
      <c r="BN59" s="118">
        <f t="shared" si="33"/>
        <v>4.2796134594653301</v>
      </c>
      <c r="BO59" s="117">
        <f t="shared" si="34"/>
        <v>0</v>
      </c>
      <c r="BP59" s="113">
        <f t="shared" si="35"/>
        <v>0</v>
      </c>
      <c r="BQ59" s="113">
        <f t="shared" si="36"/>
        <v>0</v>
      </c>
      <c r="BR59" s="118">
        <f t="shared" si="37"/>
        <v>4.2796134594653301</v>
      </c>
      <c r="BS59" s="117">
        <f t="shared" si="38"/>
        <v>0</v>
      </c>
      <c r="BT59" s="113">
        <f t="shared" si="39"/>
        <v>0</v>
      </c>
      <c r="BU59" s="113">
        <f t="shared" si="40"/>
        <v>0</v>
      </c>
      <c r="BV59" s="118">
        <f t="shared" si="57"/>
        <v>4.2796134594653301</v>
      </c>
      <c r="BW59" s="117">
        <f t="shared" si="41"/>
        <v>0</v>
      </c>
      <c r="BX59" s="113">
        <f t="shared" si="42"/>
        <v>0</v>
      </c>
      <c r="BY59" s="113">
        <f t="shared" si="43"/>
        <v>0</v>
      </c>
      <c r="BZ59" s="118">
        <f t="shared" si="44"/>
        <v>4.2796134594653301</v>
      </c>
      <c r="CC59" s="114">
        <f t="shared" si="58"/>
        <v>2.8777185675224355</v>
      </c>
      <c r="CD59" s="114">
        <f t="shared" si="59"/>
        <v>499.45405753180239</v>
      </c>
      <c r="CE59" s="114">
        <f t="shared" si="59"/>
        <v>32.756548091865852</v>
      </c>
      <c r="CF59" s="114">
        <f t="shared" si="59"/>
        <v>-1310.2619236746311</v>
      </c>
      <c r="CG59" s="114"/>
      <c r="CH59" s="114">
        <v>6</v>
      </c>
      <c r="CI59" s="113">
        <v>25</v>
      </c>
      <c r="CJ59" s="113">
        <f t="shared" si="93"/>
        <v>26</v>
      </c>
      <c r="CK59" s="113">
        <f t="shared" si="93"/>
        <v>27</v>
      </c>
      <c r="CL59" s="113">
        <f t="shared" si="93"/>
        <v>28</v>
      </c>
      <c r="CZ59" s="88"/>
      <c r="DA59" s="88"/>
      <c r="DB59" s="88"/>
      <c r="DC59" s="88"/>
      <c r="DD59" s="88"/>
      <c r="DE59" s="40"/>
      <c r="DF59" s="40"/>
    </row>
    <row r="60" spans="1:112" ht="15" thickBot="1" x14ac:dyDescent="0.35">
      <c r="A60" s="315">
        <v>0</v>
      </c>
      <c r="B60" s="411"/>
      <c r="C60" s="411"/>
      <c r="D60" s="307">
        <v>0</v>
      </c>
      <c r="E60" s="309" t="s">
        <v>213</v>
      </c>
      <c r="F60" s="308" t="s">
        <v>546</v>
      </c>
      <c r="G60" s="310" t="s">
        <v>422</v>
      </c>
      <c r="H60" s="311">
        <v>3500</v>
      </c>
      <c r="I60" s="311">
        <v>30000</v>
      </c>
      <c r="J60" s="312">
        <v>800000</v>
      </c>
      <c r="K60" s="313">
        <f t="shared" si="71"/>
        <v>0</v>
      </c>
      <c r="L60" s="414"/>
      <c r="M60" s="314">
        <f t="shared" si="78"/>
        <v>0</v>
      </c>
      <c r="N60" s="139">
        <f t="shared" si="92"/>
        <v>0</v>
      </c>
      <c r="O60" s="133">
        <f t="shared" si="2"/>
        <v>0</v>
      </c>
      <c r="P60" s="80">
        <f t="shared" si="3"/>
        <v>0</v>
      </c>
      <c r="Q60" s="319">
        <f t="shared" si="91"/>
        <v>0</v>
      </c>
      <c r="R60" s="320">
        <f t="shared" si="4"/>
        <v>0</v>
      </c>
      <c r="S60" s="321">
        <f t="shared" si="88"/>
        <v>4.2796134594653301</v>
      </c>
      <c r="T60" s="43"/>
      <c r="U60" s="102">
        <f t="shared" si="79"/>
        <v>0</v>
      </c>
      <c r="V60" s="77">
        <f t="shared" si="80"/>
        <v>0</v>
      </c>
      <c r="W60" s="77">
        <f t="shared" si="90"/>
        <v>0</v>
      </c>
      <c r="X60" s="75">
        <f>'Project description'!$I$6</f>
        <v>1.79</v>
      </c>
      <c r="Y60" s="75">
        <f>VLOOKUP(E60,'Project description'!$H$21:$I$24,2,0)</f>
        <v>40000</v>
      </c>
      <c r="Z60" s="74">
        <f t="shared" si="7"/>
        <v>0</v>
      </c>
      <c r="AA60" s="144">
        <f t="shared" si="8"/>
        <v>0</v>
      </c>
      <c r="AB60" s="76">
        <f t="shared" si="81"/>
        <v>0</v>
      </c>
      <c r="AC60" s="76">
        <f t="shared" si="82"/>
        <v>0</v>
      </c>
      <c r="AD60" s="76">
        <f t="shared" si="83"/>
        <v>0</v>
      </c>
      <c r="AE60" s="66">
        <f t="shared" si="84"/>
        <v>0</v>
      </c>
      <c r="AF60" s="67" t="str">
        <f t="shared" si="13"/>
        <v>AccelReached</v>
      </c>
      <c r="AG60" s="66">
        <f t="shared" si="14"/>
        <v>0</v>
      </c>
      <c r="AH60" s="68">
        <f t="shared" si="85"/>
        <v>0</v>
      </c>
      <c r="AI60" s="61">
        <f t="shared" si="16"/>
        <v>0</v>
      </c>
      <c r="AJ60" s="62">
        <f t="shared" si="17"/>
        <v>0</v>
      </c>
      <c r="AK60" s="61">
        <f t="shared" si="49"/>
        <v>0</v>
      </c>
      <c r="AL60" s="61">
        <f t="shared" si="86"/>
        <v>0</v>
      </c>
      <c r="AM60" s="69" t="str">
        <f t="shared" si="19"/>
        <v>AccelLimited</v>
      </c>
      <c r="AN60" s="61">
        <f t="shared" si="87"/>
        <v>0</v>
      </c>
      <c r="AO60" s="71">
        <f t="shared" si="21"/>
        <v>0</v>
      </c>
      <c r="AP60" s="64">
        <f t="shared" si="50"/>
        <v>0</v>
      </c>
      <c r="AQ60" s="72">
        <f t="shared" si="22"/>
        <v>0</v>
      </c>
      <c r="AR60" s="79">
        <f t="shared" si="23"/>
        <v>0</v>
      </c>
      <c r="AS60" s="76">
        <f t="shared" si="24"/>
        <v>0</v>
      </c>
      <c r="AU60" s="115">
        <v>0</v>
      </c>
      <c r="AX60" s="118">
        <f t="shared" si="73"/>
        <v>4.2796134594653301</v>
      </c>
      <c r="AY60" s="117">
        <f t="shared" si="51"/>
        <v>0</v>
      </c>
      <c r="AZ60" s="113">
        <f t="shared" si="52"/>
        <v>0</v>
      </c>
      <c r="BA60" s="113">
        <f t="shared" si="25"/>
        <v>0</v>
      </c>
      <c r="BB60" s="118">
        <f t="shared" si="26"/>
        <v>4.2796134594653301</v>
      </c>
      <c r="BC60" s="114">
        <f t="shared" si="27"/>
        <v>0</v>
      </c>
      <c r="BD60" s="113">
        <f t="shared" si="53"/>
        <v>0</v>
      </c>
      <c r="BE60" s="113">
        <f t="shared" si="54"/>
        <v>0</v>
      </c>
      <c r="BF60" s="118">
        <f t="shared" si="55"/>
        <v>4.2796134594653301</v>
      </c>
      <c r="BG60" s="117">
        <f t="shared" si="28"/>
        <v>0</v>
      </c>
      <c r="BH60" s="113">
        <f t="shared" si="29"/>
        <v>0</v>
      </c>
      <c r="BI60" s="113">
        <f t="shared" si="30"/>
        <v>0</v>
      </c>
      <c r="BJ60" s="118">
        <f t="shared" si="31"/>
        <v>4.2796134594653301</v>
      </c>
      <c r="BK60" s="117">
        <f t="shared" si="32"/>
        <v>0</v>
      </c>
      <c r="BL60" s="113">
        <f t="shared" si="56"/>
        <v>0</v>
      </c>
      <c r="BM60" s="113">
        <f t="shared" si="56"/>
        <v>0</v>
      </c>
      <c r="BN60" s="118">
        <f t="shared" si="33"/>
        <v>4.2796134594653301</v>
      </c>
      <c r="BO60" s="117">
        <f t="shared" si="34"/>
        <v>0</v>
      </c>
      <c r="BP60" s="113">
        <f t="shared" si="35"/>
        <v>0</v>
      </c>
      <c r="BQ60" s="113">
        <f t="shared" si="36"/>
        <v>0</v>
      </c>
      <c r="BR60" s="118">
        <f t="shared" si="37"/>
        <v>4.2796134594653301</v>
      </c>
      <c r="BS60" s="117">
        <f t="shared" si="38"/>
        <v>0</v>
      </c>
      <c r="BT60" s="113">
        <f t="shared" si="39"/>
        <v>0</v>
      </c>
      <c r="BU60" s="113">
        <f t="shared" si="40"/>
        <v>0</v>
      </c>
      <c r="BV60" s="118">
        <f t="shared" si="57"/>
        <v>4.2796134594653301</v>
      </c>
      <c r="BW60" s="117">
        <f t="shared" si="41"/>
        <v>0</v>
      </c>
      <c r="BX60" s="113">
        <f t="shared" si="42"/>
        <v>0</v>
      </c>
      <c r="BY60" s="113">
        <f t="shared" si="43"/>
        <v>0</v>
      </c>
      <c r="BZ60" s="118">
        <f t="shared" si="44"/>
        <v>4.2796134594653301</v>
      </c>
      <c r="CC60" s="114">
        <f t="shared" si="58"/>
        <v>2.9277185675224353</v>
      </c>
      <c r="CD60" s="114">
        <f t="shared" si="59"/>
        <v>500.00000000000017</v>
      </c>
      <c r="CE60" s="114">
        <f t="shared" si="59"/>
        <v>7.815970093361102E-14</v>
      </c>
      <c r="CF60" s="114">
        <f t="shared" si="59"/>
        <v>0</v>
      </c>
      <c r="CG60" s="114"/>
      <c r="CH60" s="114">
        <v>6</v>
      </c>
      <c r="CI60" s="113">
        <v>29</v>
      </c>
      <c r="CJ60" s="113">
        <f t="shared" si="93"/>
        <v>30</v>
      </c>
      <c r="CK60" s="113">
        <f t="shared" si="93"/>
        <v>31</v>
      </c>
      <c r="CL60" s="113">
        <f t="shared" si="93"/>
        <v>32</v>
      </c>
      <c r="CZ60" s="88"/>
      <c r="DA60" s="88"/>
      <c r="DB60" s="88"/>
      <c r="DC60" s="88"/>
      <c r="DD60" s="88"/>
      <c r="DE60" s="42"/>
      <c r="DF60" s="40"/>
    </row>
    <row r="61" spans="1:112" ht="13.8" thickBot="1" x14ac:dyDescent="0.3">
      <c r="A61" s="140">
        <v>0</v>
      </c>
      <c r="B61" s="410"/>
      <c r="C61" s="410"/>
      <c r="D61" s="41">
        <v>0</v>
      </c>
      <c r="E61" s="98" t="s">
        <v>213</v>
      </c>
      <c r="F61" s="171" t="s">
        <v>546</v>
      </c>
      <c r="G61" s="137" t="s">
        <v>422</v>
      </c>
      <c r="H61" s="132">
        <v>3500</v>
      </c>
      <c r="I61" s="132">
        <v>30000</v>
      </c>
      <c r="J61" s="148">
        <v>800000</v>
      </c>
      <c r="K61" s="151">
        <f t="shared" si="71"/>
        <v>0</v>
      </c>
      <c r="L61" s="413"/>
      <c r="M61" s="139">
        <f t="shared" si="78"/>
        <v>0</v>
      </c>
      <c r="N61" s="139">
        <f t="shared" si="92"/>
        <v>0</v>
      </c>
      <c r="O61" s="133">
        <f t="shared" si="2"/>
        <v>0</v>
      </c>
      <c r="P61" s="80">
        <f t="shared" si="3"/>
        <v>0</v>
      </c>
      <c r="Q61" s="322">
        <f t="shared" si="91"/>
        <v>0</v>
      </c>
      <c r="R61" s="323">
        <f t="shared" si="4"/>
        <v>0</v>
      </c>
      <c r="S61" s="324">
        <f t="shared" si="88"/>
        <v>4.2796134594653301</v>
      </c>
      <c r="U61" s="102">
        <f t="shared" si="79"/>
        <v>0</v>
      </c>
      <c r="V61" s="77">
        <f t="shared" si="80"/>
        <v>0</v>
      </c>
      <c r="W61" s="77">
        <f t="shared" si="90"/>
        <v>0</v>
      </c>
      <c r="X61" s="75">
        <f>'Project description'!$I$6</f>
        <v>1.79</v>
      </c>
      <c r="Y61" s="75">
        <f>VLOOKUP(E61,'Project description'!$H$21:$I$24,2,0)</f>
        <v>40000</v>
      </c>
      <c r="Z61" s="74">
        <f t="shared" si="7"/>
        <v>0</v>
      </c>
      <c r="AA61" s="144">
        <f t="shared" si="8"/>
        <v>0</v>
      </c>
      <c r="AB61" s="76">
        <f t="shared" si="81"/>
        <v>0</v>
      </c>
      <c r="AC61" s="76">
        <f t="shared" si="82"/>
        <v>0</v>
      </c>
      <c r="AD61" s="76">
        <f t="shared" si="83"/>
        <v>0</v>
      </c>
      <c r="AE61" s="66">
        <f t="shared" si="84"/>
        <v>0</v>
      </c>
      <c r="AF61" s="67" t="str">
        <f t="shared" si="13"/>
        <v>AccelReached</v>
      </c>
      <c r="AG61" s="66">
        <f t="shared" si="14"/>
        <v>0</v>
      </c>
      <c r="AH61" s="68">
        <f t="shared" si="85"/>
        <v>0</v>
      </c>
      <c r="AI61" s="61">
        <f t="shared" si="16"/>
        <v>0</v>
      </c>
      <c r="AJ61" s="62">
        <f t="shared" si="17"/>
        <v>0</v>
      </c>
      <c r="AK61" s="61">
        <f t="shared" si="49"/>
        <v>0</v>
      </c>
      <c r="AL61" s="61">
        <f t="shared" si="86"/>
        <v>0</v>
      </c>
      <c r="AM61" s="69" t="str">
        <f t="shared" si="19"/>
        <v>AccelLimited</v>
      </c>
      <c r="AN61" s="61">
        <f t="shared" si="87"/>
        <v>0</v>
      </c>
      <c r="AO61" s="71">
        <f t="shared" si="21"/>
        <v>0</v>
      </c>
      <c r="AP61" s="64">
        <f t="shared" si="50"/>
        <v>0</v>
      </c>
      <c r="AQ61" s="72">
        <f t="shared" si="22"/>
        <v>0</v>
      </c>
      <c r="AR61" s="79">
        <f t="shared" si="23"/>
        <v>0</v>
      </c>
      <c r="AS61" s="76">
        <f t="shared" si="24"/>
        <v>0</v>
      </c>
      <c r="AU61" s="115">
        <v>0</v>
      </c>
      <c r="AX61" s="118">
        <f t="shared" si="73"/>
        <v>4.2796134594653301</v>
      </c>
      <c r="AY61" s="117">
        <f t="shared" si="51"/>
        <v>0</v>
      </c>
      <c r="AZ61" s="113">
        <f t="shared" si="52"/>
        <v>0</v>
      </c>
      <c r="BA61" s="113">
        <f t="shared" si="25"/>
        <v>0</v>
      </c>
      <c r="BB61" s="118">
        <f t="shared" si="26"/>
        <v>4.2796134594653301</v>
      </c>
      <c r="BC61" s="114">
        <f t="shared" si="27"/>
        <v>0</v>
      </c>
      <c r="BD61" s="113">
        <f t="shared" si="53"/>
        <v>0</v>
      </c>
      <c r="BE61" s="113">
        <f t="shared" si="54"/>
        <v>0</v>
      </c>
      <c r="BF61" s="118">
        <f t="shared" si="55"/>
        <v>4.2796134594653301</v>
      </c>
      <c r="BG61" s="117">
        <f t="shared" si="28"/>
        <v>0</v>
      </c>
      <c r="BH61" s="113">
        <f t="shared" si="29"/>
        <v>0</v>
      </c>
      <c r="BI61" s="113">
        <f t="shared" si="30"/>
        <v>0</v>
      </c>
      <c r="BJ61" s="118">
        <f t="shared" si="31"/>
        <v>4.2796134594653301</v>
      </c>
      <c r="BK61" s="117">
        <f t="shared" si="32"/>
        <v>0</v>
      </c>
      <c r="BL61" s="113">
        <f t="shared" si="56"/>
        <v>0</v>
      </c>
      <c r="BM61" s="113">
        <f t="shared" si="56"/>
        <v>0</v>
      </c>
      <c r="BN61" s="118">
        <f t="shared" si="33"/>
        <v>4.2796134594653301</v>
      </c>
      <c r="BO61" s="117">
        <f t="shared" si="34"/>
        <v>0</v>
      </c>
      <c r="BP61" s="113">
        <f t="shared" si="35"/>
        <v>0</v>
      </c>
      <c r="BQ61" s="113">
        <f t="shared" si="36"/>
        <v>0</v>
      </c>
      <c r="BR61" s="118">
        <f t="shared" si="37"/>
        <v>4.2796134594653301</v>
      </c>
      <c r="BS61" s="117">
        <f t="shared" si="38"/>
        <v>0</v>
      </c>
      <c r="BT61" s="113">
        <f t="shared" si="39"/>
        <v>0</v>
      </c>
      <c r="BU61" s="113">
        <f t="shared" si="40"/>
        <v>0</v>
      </c>
      <c r="BV61" s="118">
        <f t="shared" si="57"/>
        <v>4.2796134594653301</v>
      </c>
      <c r="BW61" s="117">
        <f t="shared" si="41"/>
        <v>0</v>
      </c>
      <c r="BX61" s="113">
        <f t="shared" si="42"/>
        <v>0</v>
      </c>
      <c r="BY61" s="113">
        <f t="shared" si="43"/>
        <v>0</v>
      </c>
      <c r="BZ61" s="118">
        <f t="shared" si="44"/>
        <v>4.2796134594653301</v>
      </c>
      <c r="CC61" s="114">
        <f t="shared" si="58"/>
        <v>2.9277185675224358</v>
      </c>
      <c r="CD61" s="114">
        <f t="shared" si="59"/>
        <v>0</v>
      </c>
      <c r="CE61" s="114">
        <f t="shared" si="59"/>
        <v>0</v>
      </c>
      <c r="CF61" s="114">
        <f t="shared" si="59"/>
        <v>0</v>
      </c>
      <c r="CG61" s="114"/>
      <c r="CH61" s="114">
        <v>7</v>
      </c>
      <c r="CI61" s="113">
        <v>1</v>
      </c>
      <c r="CJ61" s="113">
        <f t="shared" si="93"/>
        <v>2</v>
      </c>
      <c r="CK61" s="113">
        <f t="shared" si="93"/>
        <v>3</v>
      </c>
      <c r="CL61" s="113">
        <f t="shared" si="93"/>
        <v>4</v>
      </c>
      <c r="CZ61" s="88"/>
      <c r="DA61" s="88"/>
      <c r="DB61" s="88"/>
      <c r="DC61" s="88"/>
      <c r="DD61" s="88"/>
      <c r="DE61" s="40"/>
      <c r="DF61" s="40"/>
    </row>
    <row r="62" spans="1:112" ht="13.8" thickBot="1" x14ac:dyDescent="0.3">
      <c r="A62" s="315">
        <v>0</v>
      </c>
      <c r="B62" s="411"/>
      <c r="C62" s="411"/>
      <c r="D62" s="307">
        <v>0</v>
      </c>
      <c r="E62" s="309" t="s">
        <v>213</v>
      </c>
      <c r="F62" s="308" t="s">
        <v>546</v>
      </c>
      <c r="G62" s="310" t="s">
        <v>422</v>
      </c>
      <c r="H62" s="311">
        <v>3500</v>
      </c>
      <c r="I62" s="311">
        <v>30000</v>
      </c>
      <c r="J62" s="312">
        <v>800000</v>
      </c>
      <c r="K62" s="313">
        <f t="shared" si="71"/>
        <v>0</v>
      </c>
      <c r="L62" s="414"/>
      <c r="M62" s="314">
        <f t="shared" si="78"/>
        <v>0</v>
      </c>
      <c r="N62" s="139">
        <f t="shared" si="92"/>
        <v>0</v>
      </c>
      <c r="O62" s="133">
        <f t="shared" si="2"/>
        <v>0</v>
      </c>
      <c r="P62" s="80">
        <f t="shared" si="3"/>
        <v>0</v>
      </c>
      <c r="Q62" s="319">
        <f t="shared" si="91"/>
        <v>0</v>
      </c>
      <c r="R62" s="320">
        <f t="shared" si="4"/>
        <v>0</v>
      </c>
      <c r="S62" s="321">
        <f t="shared" si="88"/>
        <v>4.2796134594653301</v>
      </c>
      <c r="U62" s="102">
        <f t="shared" si="79"/>
        <v>0</v>
      </c>
      <c r="V62" s="77">
        <f t="shared" si="80"/>
        <v>0</v>
      </c>
      <c r="W62" s="77">
        <f t="shared" si="90"/>
        <v>0</v>
      </c>
      <c r="X62" s="75">
        <f>'Project description'!$I$6</f>
        <v>1.79</v>
      </c>
      <c r="Y62" s="75">
        <f>VLOOKUP(E62,'Project description'!$H$21:$I$24,2,0)</f>
        <v>40000</v>
      </c>
      <c r="Z62" s="74">
        <f t="shared" si="7"/>
        <v>0</v>
      </c>
      <c r="AA62" s="144">
        <f t="shared" si="8"/>
        <v>0</v>
      </c>
      <c r="AB62" s="76">
        <f t="shared" si="81"/>
        <v>0</v>
      </c>
      <c r="AC62" s="76">
        <f t="shared" si="82"/>
        <v>0</v>
      </c>
      <c r="AD62" s="76">
        <f t="shared" si="83"/>
        <v>0</v>
      </c>
      <c r="AE62" s="66">
        <f t="shared" si="84"/>
        <v>0</v>
      </c>
      <c r="AF62" s="67" t="str">
        <f t="shared" si="13"/>
        <v>AccelReached</v>
      </c>
      <c r="AG62" s="66">
        <f t="shared" si="14"/>
        <v>0</v>
      </c>
      <c r="AH62" s="68">
        <f t="shared" si="85"/>
        <v>0</v>
      </c>
      <c r="AI62" s="61">
        <f t="shared" si="16"/>
        <v>0</v>
      </c>
      <c r="AJ62" s="62">
        <f t="shared" si="17"/>
        <v>0</v>
      </c>
      <c r="AK62" s="61">
        <f t="shared" si="49"/>
        <v>0</v>
      </c>
      <c r="AL62" s="61">
        <f t="shared" si="86"/>
        <v>0</v>
      </c>
      <c r="AM62" s="69" t="str">
        <f t="shared" si="19"/>
        <v>AccelLimited</v>
      </c>
      <c r="AN62" s="61">
        <f t="shared" si="87"/>
        <v>0</v>
      </c>
      <c r="AO62" s="71">
        <f t="shared" si="21"/>
        <v>0</v>
      </c>
      <c r="AP62" s="64">
        <f t="shared" si="50"/>
        <v>0</v>
      </c>
      <c r="AQ62" s="72">
        <f t="shared" si="22"/>
        <v>0</v>
      </c>
      <c r="AR62" s="79">
        <f t="shared" si="23"/>
        <v>0</v>
      </c>
      <c r="AS62" s="76">
        <f t="shared" si="24"/>
        <v>0</v>
      </c>
      <c r="AU62" s="115">
        <v>0</v>
      </c>
      <c r="AX62" s="118">
        <f t="shared" si="73"/>
        <v>4.2796134594653301</v>
      </c>
      <c r="AY62" s="117">
        <f t="shared" si="51"/>
        <v>0</v>
      </c>
      <c r="AZ62" s="113">
        <f t="shared" si="52"/>
        <v>0</v>
      </c>
      <c r="BA62" s="113">
        <f t="shared" si="25"/>
        <v>0</v>
      </c>
      <c r="BB62" s="118">
        <f t="shared" si="26"/>
        <v>4.2796134594653301</v>
      </c>
      <c r="BC62" s="114">
        <f t="shared" si="27"/>
        <v>0</v>
      </c>
      <c r="BD62" s="113">
        <f t="shared" si="53"/>
        <v>0</v>
      </c>
      <c r="BE62" s="113">
        <f t="shared" si="54"/>
        <v>0</v>
      </c>
      <c r="BF62" s="118">
        <f t="shared" si="55"/>
        <v>4.2796134594653301</v>
      </c>
      <c r="BG62" s="117">
        <f t="shared" si="28"/>
        <v>0</v>
      </c>
      <c r="BH62" s="113">
        <f t="shared" si="29"/>
        <v>0</v>
      </c>
      <c r="BI62" s="113">
        <f t="shared" si="30"/>
        <v>0</v>
      </c>
      <c r="BJ62" s="118">
        <f t="shared" si="31"/>
        <v>4.2796134594653301</v>
      </c>
      <c r="BK62" s="117">
        <f t="shared" si="32"/>
        <v>0</v>
      </c>
      <c r="BL62" s="113">
        <f t="shared" si="56"/>
        <v>0</v>
      </c>
      <c r="BM62" s="113">
        <f t="shared" si="56"/>
        <v>0</v>
      </c>
      <c r="BN62" s="118">
        <f t="shared" si="33"/>
        <v>4.2796134594653301</v>
      </c>
      <c r="BO62" s="117">
        <f t="shared" si="34"/>
        <v>0</v>
      </c>
      <c r="BP62" s="113">
        <f t="shared" si="35"/>
        <v>0</v>
      </c>
      <c r="BQ62" s="113">
        <f t="shared" si="36"/>
        <v>0</v>
      </c>
      <c r="BR62" s="118">
        <f t="shared" si="37"/>
        <v>4.2796134594653301</v>
      </c>
      <c r="BS62" s="117">
        <f t="shared" si="38"/>
        <v>0</v>
      </c>
      <c r="BT62" s="113">
        <f t="shared" si="39"/>
        <v>0</v>
      </c>
      <c r="BU62" s="113">
        <f t="shared" si="40"/>
        <v>0</v>
      </c>
      <c r="BV62" s="118">
        <f t="shared" si="57"/>
        <v>4.2796134594653301</v>
      </c>
      <c r="BW62" s="117">
        <f t="shared" si="41"/>
        <v>0</v>
      </c>
      <c r="BX62" s="113">
        <f t="shared" si="42"/>
        <v>0</v>
      </c>
      <c r="BY62" s="113">
        <f t="shared" si="43"/>
        <v>0</v>
      </c>
      <c r="BZ62" s="118">
        <f t="shared" si="44"/>
        <v>4.2796134594653301</v>
      </c>
      <c r="CC62" s="114">
        <f t="shared" si="58"/>
        <v>3.0571247295501505</v>
      </c>
      <c r="CD62" s="114">
        <f t="shared" si="59"/>
        <v>41.666666666666664</v>
      </c>
      <c r="CE62" s="114">
        <f t="shared" si="59"/>
        <v>965.95091022967586</v>
      </c>
      <c r="CF62" s="114">
        <f t="shared" si="59"/>
        <v>14928.978575576626</v>
      </c>
      <c r="CG62" s="114"/>
      <c r="CH62" s="114">
        <v>7</v>
      </c>
      <c r="CI62" s="113">
        <v>5</v>
      </c>
      <c r="CJ62" s="113">
        <f t="shared" si="93"/>
        <v>6</v>
      </c>
      <c r="CK62" s="113">
        <f t="shared" si="93"/>
        <v>7</v>
      </c>
      <c r="CL62" s="113">
        <f t="shared" si="93"/>
        <v>8</v>
      </c>
      <c r="CZ62" s="88"/>
      <c r="DA62" s="88"/>
      <c r="DB62" s="88"/>
      <c r="DC62" s="88"/>
      <c r="DD62" s="88"/>
      <c r="DE62" s="42"/>
      <c r="DF62" s="40"/>
    </row>
    <row r="63" spans="1:112" ht="13.8" thickBot="1" x14ac:dyDescent="0.3">
      <c r="A63" s="140">
        <v>0</v>
      </c>
      <c r="B63" s="410"/>
      <c r="C63" s="410"/>
      <c r="D63" s="41">
        <v>0</v>
      </c>
      <c r="E63" s="98" t="s">
        <v>213</v>
      </c>
      <c r="F63" s="171" t="s">
        <v>546</v>
      </c>
      <c r="G63" s="137" t="s">
        <v>422</v>
      </c>
      <c r="H63" s="132">
        <v>3500</v>
      </c>
      <c r="I63" s="132">
        <v>30000</v>
      </c>
      <c r="J63" s="148">
        <v>800000</v>
      </c>
      <c r="K63" s="151">
        <f t="shared" si="71"/>
        <v>0</v>
      </c>
      <c r="L63" s="413"/>
      <c r="M63" s="139">
        <f t="shared" si="78"/>
        <v>0</v>
      </c>
      <c r="N63" s="139">
        <f t="shared" si="92"/>
        <v>0</v>
      </c>
      <c r="O63" s="133">
        <f t="shared" si="2"/>
        <v>0</v>
      </c>
      <c r="P63" s="80">
        <f t="shared" si="3"/>
        <v>0</v>
      </c>
      <c r="Q63" s="322">
        <f t="shared" si="91"/>
        <v>0</v>
      </c>
      <c r="R63" s="323">
        <f t="shared" si="4"/>
        <v>0</v>
      </c>
      <c r="S63" s="324">
        <f t="shared" si="88"/>
        <v>4.2796134594653301</v>
      </c>
      <c r="U63" s="102">
        <f t="shared" si="79"/>
        <v>0</v>
      </c>
      <c r="V63" s="77">
        <f t="shared" si="80"/>
        <v>0</v>
      </c>
      <c r="W63" s="77">
        <f t="shared" si="90"/>
        <v>0</v>
      </c>
      <c r="X63" s="75">
        <f>'Project description'!$I$6</f>
        <v>1.79</v>
      </c>
      <c r="Y63" s="75">
        <f>VLOOKUP(E63,'Project description'!$H$21:$I$24,2,0)</f>
        <v>40000</v>
      </c>
      <c r="Z63" s="74">
        <f t="shared" si="7"/>
        <v>0</v>
      </c>
      <c r="AA63" s="144">
        <f t="shared" si="8"/>
        <v>0</v>
      </c>
      <c r="AB63" s="76">
        <f t="shared" si="81"/>
        <v>0</v>
      </c>
      <c r="AC63" s="76">
        <f t="shared" si="82"/>
        <v>0</v>
      </c>
      <c r="AD63" s="76">
        <f t="shared" si="83"/>
        <v>0</v>
      </c>
      <c r="AE63" s="66">
        <f t="shared" si="84"/>
        <v>0</v>
      </c>
      <c r="AF63" s="67" t="str">
        <f t="shared" si="13"/>
        <v>AccelReached</v>
      </c>
      <c r="AG63" s="66">
        <f t="shared" si="14"/>
        <v>0</v>
      </c>
      <c r="AH63" s="68">
        <f t="shared" si="85"/>
        <v>0</v>
      </c>
      <c r="AI63" s="61">
        <f t="shared" si="16"/>
        <v>0</v>
      </c>
      <c r="AJ63" s="62">
        <f t="shared" si="17"/>
        <v>0</v>
      </c>
      <c r="AK63" s="61">
        <f t="shared" si="49"/>
        <v>0</v>
      </c>
      <c r="AL63" s="61">
        <f t="shared" si="86"/>
        <v>0</v>
      </c>
      <c r="AM63" s="69" t="str">
        <f t="shared" si="19"/>
        <v>AccelLimited</v>
      </c>
      <c r="AN63" s="61">
        <f t="shared" si="87"/>
        <v>0</v>
      </c>
      <c r="AO63" s="71">
        <f t="shared" si="21"/>
        <v>0</v>
      </c>
      <c r="AP63" s="64">
        <f t="shared" si="50"/>
        <v>0</v>
      </c>
      <c r="AQ63" s="72">
        <f t="shared" si="22"/>
        <v>0</v>
      </c>
      <c r="AR63" s="79">
        <f t="shared" si="23"/>
        <v>0</v>
      </c>
      <c r="AS63" s="76">
        <f t="shared" si="24"/>
        <v>0</v>
      </c>
      <c r="AU63" s="115">
        <v>0</v>
      </c>
      <c r="AX63" s="118">
        <f t="shared" si="73"/>
        <v>4.2796134594653301</v>
      </c>
      <c r="AY63" s="117">
        <f t="shared" si="51"/>
        <v>0</v>
      </c>
      <c r="AZ63" s="113">
        <f t="shared" si="52"/>
        <v>0</v>
      </c>
      <c r="BA63" s="113">
        <f t="shared" si="25"/>
        <v>0</v>
      </c>
      <c r="BB63" s="118">
        <f t="shared" si="26"/>
        <v>4.2796134594653301</v>
      </c>
      <c r="BC63" s="114">
        <f t="shared" si="27"/>
        <v>0</v>
      </c>
      <c r="BD63" s="113">
        <f t="shared" si="53"/>
        <v>0</v>
      </c>
      <c r="BE63" s="113">
        <f t="shared" si="54"/>
        <v>0</v>
      </c>
      <c r="BF63" s="118">
        <f t="shared" si="55"/>
        <v>4.2796134594653301</v>
      </c>
      <c r="BG63" s="117">
        <f t="shared" si="28"/>
        <v>0</v>
      </c>
      <c r="BH63" s="113">
        <f t="shared" si="29"/>
        <v>0</v>
      </c>
      <c r="BI63" s="113">
        <f t="shared" si="30"/>
        <v>0</v>
      </c>
      <c r="BJ63" s="118">
        <f t="shared" si="31"/>
        <v>4.2796134594653301</v>
      </c>
      <c r="BK63" s="117">
        <f t="shared" si="32"/>
        <v>0</v>
      </c>
      <c r="BL63" s="113">
        <f t="shared" si="56"/>
        <v>0</v>
      </c>
      <c r="BM63" s="113">
        <f t="shared" si="56"/>
        <v>0</v>
      </c>
      <c r="BN63" s="118">
        <f t="shared" si="33"/>
        <v>4.2796134594653301</v>
      </c>
      <c r="BO63" s="117">
        <f t="shared" si="34"/>
        <v>0</v>
      </c>
      <c r="BP63" s="113">
        <f t="shared" si="35"/>
        <v>0</v>
      </c>
      <c r="BQ63" s="113">
        <f t="shared" si="36"/>
        <v>0</v>
      </c>
      <c r="BR63" s="118">
        <f t="shared" si="37"/>
        <v>4.2796134594653301</v>
      </c>
      <c r="BS63" s="117">
        <f t="shared" si="38"/>
        <v>0</v>
      </c>
      <c r="BT63" s="113">
        <f t="shared" si="39"/>
        <v>0</v>
      </c>
      <c r="BU63" s="113">
        <f t="shared" si="40"/>
        <v>0</v>
      </c>
      <c r="BV63" s="118">
        <f t="shared" si="57"/>
        <v>4.2796134594653301</v>
      </c>
      <c r="BW63" s="117">
        <f t="shared" si="41"/>
        <v>0</v>
      </c>
      <c r="BX63" s="113">
        <f t="shared" si="42"/>
        <v>0</v>
      </c>
      <c r="BY63" s="113">
        <f t="shared" si="43"/>
        <v>0</v>
      </c>
      <c r="BZ63" s="118">
        <f t="shared" si="44"/>
        <v>4.2796134594653301</v>
      </c>
      <c r="CC63" s="114">
        <f t="shared" si="58"/>
        <v>3.0571247295501505</v>
      </c>
      <c r="CD63" s="114">
        <f t="shared" si="59"/>
        <v>41.666666666666664</v>
      </c>
      <c r="CE63" s="114">
        <f t="shared" si="59"/>
        <v>965.95091022967586</v>
      </c>
      <c r="CF63" s="114">
        <f t="shared" si="59"/>
        <v>14928.978575576626</v>
      </c>
      <c r="CG63" s="114"/>
      <c r="CH63" s="114">
        <v>7</v>
      </c>
      <c r="CI63" s="113">
        <v>9</v>
      </c>
      <c r="CJ63" s="113">
        <f t="shared" si="93"/>
        <v>10</v>
      </c>
      <c r="CK63" s="113">
        <f t="shared" si="93"/>
        <v>11</v>
      </c>
      <c r="CL63" s="113">
        <f t="shared" si="93"/>
        <v>12</v>
      </c>
      <c r="CZ63" s="88"/>
      <c r="DA63" s="88"/>
      <c r="DB63" s="88"/>
      <c r="DC63" s="88"/>
      <c r="DD63" s="88"/>
      <c r="DE63" s="40"/>
      <c r="DF63" s="40"/>
    </row>
    <row r="64" spans="1:112" ht="13.8" thickBot="1" x14ac:dyDescent="0.3">
      <c r="A64" s="315">
        <v>0</v>
      </c>
      <c r="B64" s="411"/>
      <c r="C64" s="411"/>
      <c r="D64" s="307">
        <v>0</v>
      </c>
      <c r="E64" s="309" t="s">
        <v>213</v>
      </c>
      <c r="F64" s="308" t="s">
        <v>546</v>
      </c>
      <c r="G64" s="310" t="s">
        <v>422</v>
      </c>
      <c r="H64" s="311">
        <v>3500</v>
      </c>
      <c r="I64" s="311">
        <v>30000</v>
      </c>
      <c r="J64" s="312">
        <v>800000</v>
      </c>
      <c r="K64" s="313">
        <f t="shared" si="71"/>
        <v>0</v>
      </c>
      <c r="L64" s="414"/>
      <c r="M64" s="314">
        <f t="shared" si="78"/>
        <v>0</v>
      </c>
      <c r="N64" s="139">
        <f t="shared" si="92"/>
        <v>0</v>
      </c>
      <c r="O64" s="133">
        <f t="shared" si="2"/>
        <v>0</v>
      </c>
      <c r="P64" s="80">
        <f t="shared" si="3"/>
        <v>0</v>
      </c>
      <c r="Q64" s="319">
        <f t="shared" si="91"/>
        <v>0</v>
      </c>
      <c r="R64" s="320">
        <f t="shared" si="4"/>
        <v>0</v>
      </c>
      <c r="S64" s="321">
        <f t="shared" si="88"/>
        <v>4.2796134594653301</v>
      </c>
      <c r="U64" s="102">
        <f t="shared" si="79"/>
        <v>0</v>
      </c>
      <c r="V64" s="77">
        <f t="shared" si="80"/>
        <v>0</v>
      </c>
      <c r="W64" s="77">
        <f t="shared" si="90"/>
        <v>0</v>
      </c>
      <c r="X64" s="75">
        <f>'Project description'!$I$6</f>
        <v>1.79</v>
      </c>
      <c r="Y64" s="75">
        <f>VLOOKUP(E64,'Project description'!$H$21:$I$24,2,0)</f>
        <v>40000</v>
      </c>
      <c r="Z64" s="74">
        <f t="shared" si="7"/>
        <v>0</v>
      </c>
      <c r="AA64" s="144">
        <f t="shared" si="8"/>
        <v>0</v>
      </c>
      <c r="AB64" s="76">
        <f t="shared" si="81"/>
        <v>0</v>
      </c>
      <c r="AC64" s="76">
        <f t="shared" si="82"/>
        <v>0</v>
      </c>
      <c r="AD64" s="76">
        <f t="shared" si="83"/>
        <v>0</v>
      </c>
      <c r="AE64" s="66">
        <f t="shared" si="84"/>
        <v>0</v>
      </c>
      <c r="AF64" s="67" t="str">
        <f t="shared" si="13"/>
        <v>AccelReached</v>
      </c>
      <c r="AG64" s="66">
        <f t="shared" si="14"/>
        <v>0</v>
      </c>
      <c r="AH64" s="68">
        <f t="shared" si="85"/>
        <v>0</v>
      </c>
      <c r="AI64" s="61">
        <f t="shared" si="16"/>
        <v>0</v>
      </c>
      <c r="AJ64" s="62">
        <f t="shared" si="17"/>
        <v>0</v>
      </c>
      <c r="AK64" s="61">
        <f t="shared" si="49"/>
        <v>0</v>
      </c>
      <c r="AL64" s="61">
        <f t="shared" si="86"/>
        <v>0</v>
      </c>
      <c r="AM64" s="69" t="str">
        <f t="shared" si="19"/>
        <v>AccelLimited</v>
      </c>
      <c r="AN64" s="61">
        <f t="shared" si="87"/>
        <v>0</v>
      </c>
      <c r="AO64" s="71">
        <f t="shared" si="21"/>
        <v>0</v>
      </c>
      <c r="AP64" s="64">
        <f t="shared" si="50"/>
        <v>0</v>
      </c>
      <c r="AQ64" s="72">
        <f t="shared" si="22"/>
        <v>0</v>
      </c>
      <c r="AR64" s="79">
        <f t="shared" si="23"/>
        <v>0</v>
      </c>
      <c r="AS64" s="76">
        <f t="shared" si="24"/>
        <v>0</v>
      </c>
      <c r="AU64" s="115">
        <v>0</v>
      </c>
      <c r="AX64" s="118">
        <f t="shared" si="73"/>
        <v>4.2796134594653301</v>
      </c>
      <c r="AY64" s="117">
        <f t="shared" si="51"/>
        <v>0</v>
      </c>
      <c r="AZ64" s="113">
        <f t="shared" si="52"/>
        <v>0</v>
      </c>
      <c r="BA64" s="113">
        <f t="shared" si="25"/>
        <v>0</v>
      </c>
      <c r="BB64" s="118">
        <f t="shared" si="26"/>
        <v>4.2796134594653301</v>
      </c>
      <c r="BC64" s="114">
        <f t="shared" si="27"/>
        <v>0</v>
      </c>
      <c r="BD64" s="113">
        <f t="shared" si="53"/>
        <v>0</v>
      </c>
      <c r="BE64" s="113">
        <f t="shared" si="54"/>
        <v>0</v>
      </c>
      <c r="BF64" s="118">
        <f t="shared" si="55"/>
        <v>4.2796134594653301</v>
      </c>
      <c r="BG64" s="117">
        <f t="shared" si="28"/>
        <v>0</v>
      </c>
      <c r="BH64" s="113">
        <f t="shared" si="29"/>
        <v>0</v>
      </c>
      <c r="BI64" s="113">
        <f t="shared" si="30"/>
        <v>0</v>
      </c>
      <c r="BJ64" s="118">
        <f t="shared" si="31"/>
        <v>4.2796134594653301</v>
      </c>
      <c r="BK64" s="117">
        <f t="shared" si="32"/>
        <v>0</v>
      </c>
      <c r="BL64" s="113">
        <f t="shared" si="56"/>
        <v>0</v>
      </c>
      <c r="BM64" s="113">
        <f t="shared" si="56"/>
        <v>0</v>
      </c>
      <c r="BN64" s="118">
        <f t="shared" si="33"/>
        <v>4.2796134594653301</v>
      </c>
      <c r="BO64" s="117">
        <f t="shared" si="34"/>
        <v>0</v>
      </c>
      <c r="BP64" s="113">
        <f t="shared" si="35"/>
        <v>0</v>
      </c>
      <c r="BQ64" s="113">
        <f t="shared" si="36"/>
        <v>0</v>
      </c>
      <c r="BR64" s="118">
        <f t="shared" si="37"/>
        <v>4.2796134594653301</v>
      </c>
      <c r="BS64" s="117">
        <f t="shared" si="38"/>
        <v>0</v>
      </c>
      <c r="BT64" s="113">
        <f t="shared" si="39"/>
        <v>0</v>
      </c>
      <c r="BU64" s="113">
        <f t="shared" si="40"/>
        <v>0</v>
      </c>
      <c r="BV64" s="118">
        <f t="shared" si="57"/>
        <v>4.2796134594653301</v>
      </c>
      <c r="BW64" s="117">
        <f t="shared" si="41"/>
        <v>0</v>
      </c>
      <c r="BX64" s="113">
        <f t="shared" si="42"/>
        <v>0</v>
      </c>
      <c r="BY64" s="113">
        <f t="shared" si="43"/>
        <v>0</v>
      </c>
      <c r="BZ64" s="118">
        <f t="shared" si="44"/>
        <v>4.2796134594653301</v>
      </c>
      <c r="CC64" s="114">
        <f t="shared" si="58"/>
        <v>3.1865308915778652</v>
      </c>
      <c r="CD64" s="114">
        <f t="shared" si="59"/>
        <v>250.00000000000009</v>
      </c>
      <c r="CE64" s="114">
        <f t="shared" si="59"/>
        <v>1931.9018204593515</v>
      </c>
      <c r="CF64" s="114">
        <f t="shared" si="59"/>
        <v>0</v>
      </c>
      <c r="CG64" s="114"/>
      <c r="CH64" s="114">
        <v>7</v>
      </c>
      <c r="CI64" s="113">
        <v>13</v>
      </c>
      <c r="CJ64" s="113">
        <f t="shared" si="93"/>
        <v>14</v>
      </c>
      <c r="CK64" s="113">
        <f t="shared" si="93"/>
        <v>15</v>
      </c>
      <c r="CL64" s="113">
        <f t="shared" si="93"/>
        <v>16</v>
      </c>
      <c r="CZ64" s="88"/>
      <c r="DA64" s="88"/>
      <c r="DB64" s="88"/>
      <c r="DC64" s="88"/>
      <c r="DD64" s="88"/>
      <c r="DE64" s="42"/>
      <c r="DF64" s="40"/>
    </row>
    <row r="65" spans="1:110" ht="13.8" thickBot="1" x14ac:dyDescent="0.3">
      <c r="A65" s="140">
        <v>0</v>
      </c>
      <c r="B65" s="410"/>
      <c r="C65" s="410"/>
      <c r="D65" s="41">
        <v>0</v>
      </c>
      <c r="E65" s="98" t="s">
        <v>213</v>
      </c>
      <c r="F65" s="171" t="s">
        <v>546</v>
      </c>
      <c r="G65" s="137" t="s">
        <v>422</v>
      </c>
      <c r="H65" s="132">
        <v>3500</v>
      </c>
      <c r="I65" s="132">
        <v>30000</v>
      </c>
      <c r="J65" s="148">
        <v>800000</v>
      </c>
      <c r="K65" s="151">
        <f t="shared" si="71"/>
        <v>0</v>
      </c>
      <c r="L65" s="413"/>
      <c r="M65" s="139">
        <f t="shared" si="78"/>
        <v>0</v>
      </c>
      <c r="N65" s="139">
        <f t="shared" si="92"/>
        <v>0</v>
      </c>
      <c r="O65" s="133">
        <f t="shared" si="2"/>
        <v>0</v>
      </c>
      <c r="P65" s="80">
        <f t="shared" si="3"/>
        <v>0</v>
      </c>
      <c r="Q65" s="322">
        <f t="shared" si="91"/>
        <v>0</v>
      </c>
      <c r="R65" s="323">
        <f t="shared" si="4"/>
        <v>0</v>
      </c>
      <c r="S65" s="324">
        <f t="shared" si="88"/>
        <v>4.2796134594653301</v>
      </c>
      <c r="U65" s="102">
        <f t="shared" si="79"/>
        <v>0</v>
      </c>
      <c r="V65" s="77">
        <f t="shared" si="80"/>
        <v>0</v>
      </c>
      <c r="W65" s="77">
        <f t="shared" si="90"/>
        <v>0</v>
      </c>
      <c r="X65" s="75">
        <f>'Project description'!$I$6</f>
        <v>1.79</v>
      </c>
      <c r="Y65" s="75">
        <f>VLOOKUP(E65,'Project description'!$H$21:$I$24,2,0)</f>
        <v>40000</v>
      </c>
      <c r="Z65" s="74">
        <f t="shared" si="7"/>
        <v>0</v>
      </c>
      <c r="AA65" s="144">
        <f t="shared" si="8"/>
        <v>0</v>
      </c>
      <c r="AB65" s="76">
        <f t="shared" si="81"/>
        <v>0</v>
      </c>
      <c r="AC65" s="76">
        <f t="shared" si="82"/>
        <v>0</v>
      </c>
      <c r="AD65" s="76">
        <f t="shared" si="83"/>
        <v>0</v>
      </c>
      <c r="AE65" s="66">
        <f t="shared" si="84"/>
        <v>0</v>
      </c>
      <c r="AF65" s="67" t="str">
        <f t="shared" si="13"/>
        <v>AccelReached</v>
      </c>
      <c r="AG65" s="66">
        <f t="shared" si="14"/>
        <v>0</v>
      </c>
      <c r="AH65" s="68">
        <f t="shared" si="85"/>
        <v>0</v>
      </c>
      <c r="AI65" s="61">
        <f t="shared" si="16"/>
        <v>0</v>
      </c>
      <c r="AJ65" s="62">
        <f t="shared" si="17"/>
        <v>0</v>
      </c>
      <c r="AK65" s="61">
        <f t="shared" si="49"/>
        <v>0</v>
      </c>
      <c r="AL65" s="61">
        <f t="shared" si="86"/>
        <v>0</v>
      </c>
      <c r="AM65" s="69" t="str">
        <f t="shared" si="19"/>
        <v>AccelLimited</v>
      </c>
      <c r="AN65" s="61">
        <f t="shared" si="87"/>
        <v>0</v>
      </c>
      <c r="AO65" s="71">
        <f t="shared" si="21"/>
        <v>0</v>
      </c>
      <c r="AP65" s="64">
        <f t="shared" si="50"/>
        <v>0</v>
      </c>
      <c r="AQ65" s="72">
        <f t="shared" si="22"/>
        <v>0</v>
      </c>
      <c r="AR65" s="79">
        <f t="shared" si="23"/>
        <v>0</v>
      </c>
      <c r="AS65" s="76">
        <f t="shared" si="24"/>
        <v>0</v>
      </c>
      <c r="AU65" s="115">
        <v>0</v>
      </c>
      <c r="AX65" s="118">
        <f t="shared" si="73"/>
        <v>4.2796134594653301</v>
      </c>
      <c r="AY65" s="117">
        <f t="shared" si="51"/>
        <v>0</v>
      </c>
      <c r="AZ65" s="113">
        <f t="shared" si="52"/>
        <v>0</v>
      </c>
      <c r="BA65" s="113">
        <f t="shared" si="25"/>
        <v>0</v>
      </c>
      <c r="BB65" s="118">
        <f t="shared" si="26"/>
        <v>4.2796134594653301</v>
      </c>
      <c r="BC65" s="114">
        <f t="shared" si="27"/>
        <v>0</v>
      </c>
      <c r="BD65" s="113">
        <f t="shared" si="53"/>
        <v>0</v>
      </c>
      <c r="BE65" s="113">
        <f t="shared" si="54"/>
        <v>0</v>
      </c>
      <c r="BF65" s="118">
        <f t="shared" si="55"/>
        <v>4.2796134594653301</v>
      </c>
      <c r="BG65" s="117">
        <f t="shared" si="28"/>
        <v>0</v>
      </c>
      <c r="BH65" s="113">
        <f t="shared" si="29"/>
        <v>0</v>
      </c>
      <c r="BI65" s="113">
        <f t="shared" si="30"/>
        <v>0</v>
      </c>
      <c r="BJ65" s="118">
        <f t="shared" si="31"/>
        <v>4.2796134594653301</v>
      </c>
      <c r="BK65" s="117">
        <f t="shared" si="32"/>
        <v>0</v>
      </c>
      <c r="BL65" s="113">
        <f t="shared" si="56"/>
        <v>0</v>
      </c>
      <c r="BM65" s="113">
        <f t="shared" si="56"/>
        <v>0</v>
      </c>
      <c r="BN65" s="118">
        <f t="shared" si="33"/>
        <v>4.2796134594653301</v>
      </c>
      <c r="BO65" s="117">
        <f t="shared" si="34"/>
        <v>0</v>
      </c>
      <c r="BP65" s="113">
        <f t="shared" si="35"/>
        <v>0</v>
      </c>
      <c r="BQ65" s="113">
        <f t="shared" si="36"/>
        <v>0</v>
      </c>
      <c r="BR65" s="118">
        <f t="shared" si="37"/>
        <v>4.2796134594653301</v>
      </c>
      <c r="BS65" s="117">
        <f t="shared" si="38"/>
        <v>0</v>
      </c>
      <c r="BT65" s="113">
        <f t="shared" si="39"/>
        <v>0</v>
      </c>
      <c r="BU65" s="113">
        <f t="shared" si="40"/>
        <v>0</v>
      </c>
      <c r="BV65" s="118">
        <f t="shared" si="57"/>
        <v>4.2796134594653301</v>
      </c>
      <c r="BW65" s="117">
        <f t="shared" si="41"/>
        <v>0</v>
      </c>
      <c r="BX65" s="113">
        <f t="shared" si="42"/>
        <v>0</v>
      </c>
      <c r="BY65" s="113">
        <f t="shared" si="43"/>
        <v>0</v>
      </c>
      <c r="BZ65" s="118">
        <f t="shared" si="44"/>
        <v>4.2796134594653301</v>
      </c>
      <c r="CC65" s="114">
        <f t="shared" si="58"/>
        <v>3.1865308915778652</v>
      </c>
      <c r="CD65" s="114">
        <f t="shared" si="59"/>
        <v>250.00000000000009</v>
      </c>
      <c r="CE65" s="114">
        <f t="shared" si="59"/>
        <v>1931.9018204593515</v>
      </c>
      <c r="CF65" s="114">
        <f t="shared" si="59"/>
        <v>0</v>
      </c>
      <c r="CG65" s="114"/>
      <c r="CH65" s="114">
        <v>7</v>
      </c>
      <c r="CI65" s="113">
        <v>17</v>
      </c>
      <c r="CJ65" s="113">
        <f t="shared" si="93"/>
        <v>18</v>
      </c>
      <c r="CK65" s="113">
        <f t="shared" si="93"/>
        <v>19</v>
      </c>
      <c r="CL65" s="113">
        <f t="shared" si="93"/>
        <v>20</v>
      </c>
      <c r="CZ65" s="88"/>
      <c r="DA65" s="88"/>
      <c r="DB65" s="88"/>
      <c r="DC65" s="88"/>
      <c r="DD65" s="88"/>
      <c r="DE65" s="40"/>
      <c r="DF65" s="40"/>
    </row>
    <row r="66" spans="1:110" ht="13.8" thickBot="1" x14ac:dyDescent="0.3">
      <c r="A66" s="315">
        <v>0</v>
      </c>
      <c r="B66" s="411"/>
      <c r="C66" s="411"/>
      <c r="D66" s="307">
        <v>0</v>
      </c>
      <c r="E66" s="309" t="s">
        <v>213</v>
      </c>
      <c r="F66" s="308" t="s">
        <v>546</v>
      </c>
      <c r="G66" s="310" t="s">
        <v>422</v>
      </c>
      <c r="H66" s="311">
        <v>3500</v>
      </c>
      <c r="I66" s="311">
        <v>30000</v>
      </c>
      <c r="J66" s="312">
        <v>800000</v>
      </c>
      <c r="K66" s="313">
        <f t="shared" si="71"/>
        <v>0</v>
      </c>
      <c r="L66" s="414"/>
      <c r="M66" s="314">
        <f t="shared" si="78"/>
        <v>0</v>
      </c>
      <c r="N66" s="139">
        <f t="shared" si="92"/>
        <v>0</v>
      </c>
      <c r="O66" s="133">
        <f t="shared" si="2"/>
        <v>0</v>
      </c>
      <c r="P66" s="80">
        <f t="shared" si="3"/>
        <v>0</v>
      </c>
      <c r="Q66" s="319">
        <f t="shared" si="91"/>
        <v>0</v>
      </c>
      <c r="R66" s="320">
        <f t="shared" si="4"/>
        <v>0</v>
      </c>
      <c r="S66" s="321">
        <f t="shared" si="88"/>
        <v>4.2796134594653301</v>
      </c>
      <c r="U66" s="102">
        <f t="shared" si="79"/>
        <v>0</v>
      </c>
      <c r="V66" s="77">
        <f t="shared" si="80"/>
        <v>0</v>
      </c>
      <c r="W66" s="77">
        <f t="shared" si="90"/>
        <v>0</v>
      </c>
      <c r="X66" s="75">
        <f>'Project description'!$I$6</f>
        <v>1.79</v>
      </c>
      <c r="Y66" s="75">
        <f>VLOOKUP(E66,'Project description'!$H$21:$I$24,2,0)</f>
        <v>40000</v>
      </c>
      <c r="Z66" s="74">
        <f t="shared" si="7"/>
        <v>0</v>
      </c>
      <c r="AA66" s="144">
        <f t="shared" si="8"/>
        <v>0</v>
      </c>
      <c r="AB66" s="76">
        <f t="shared" si="81"/>
        <v>0</v>
      </c>
      <c r="AC66" s="76">
        <f t="shared" si="82"/>
        <v>0</v>
      </c>
      <c r="AD66" s="76">
        <f t="shared" si="83"/>
        <v>0</v>
      </c>
      <c r="AE66" s="66">
        <f t="shared" si="84"/>
        <v>0</v>
      </c>
      <c r="AF66" s="67" t="str">
        <f t="shared" si="13"/>
        <v>AccelReached</v>
      </c>
      <c r="AG66" s="66">
        <f t="shared" si="14"/>
        <v>0</v>
      </c>
      <c r="AH66" s="68">
        <f t="shared" si="85"/>
        <v>0</v>
      </c>
      <c r="AI66" s="61">
        <f t="shared" si="16"/>
        <v>0</v>
      </c>
      <c r="AJ66" s="62">
        <f t="shared" si="17"/>
        <v>0</v>
      </c>
      <c r="AK66" s="61">
        <f t="shared" si="49"/>
        <v>0</v>
      </c>
      <c r="AL66" s="61">
        <f t="shared" si="86"/>
        <v>0</v>
      </c>
      <c r="AM66" s="69" t="str">
        <f t="shared" si="19"/>
        <v>AccelLimited</v>
      </c>
      <c r="AN66" s="61">
        <f t="shared" si="87"/>
        <v>0</v>
      </c>
      <c r="AO66" s="71">
        <f t="shared" si="21"/>
        <v>0</v>
      </c>
      <c r="AP66" s="64">
        <f t="shared" si="50"/>
        <v>0</v>
      </c>
      <c r="AQ66" s="72">
        <f t="shared" si="22"/>
        <v>0</v>
      </c>
      <c r="AR66" s="79">
        <f t="shared" si="23"/>
        <v>0</v>
      </c>
      <c r="AS66" s="76">
        <f t="shared" si="24"/>
        <v>0</v>
      </c>
      <c r="AU66" s="115">
        <v>0</v>
      </c>
      <c r="AX66" s="118">
        <f t="shared" si="73"/>
        <v>4.2796134594653301</v>
      </c>
      <c r="AY66" s="117">
        <f t="shared" si="51"/>
        <v>0</v>
      </c>
      <c r="AZ66" s="113">
        <f t="shared" si="52"/>
        <v>0</v>
      </c>
      <c r="BA66" s="113">
        <f t="shared" si="25"/>
        <v>0</v>
      </c>
      <c r="BB66" s="118">
        <f t="shared" si="26"/>
        <v>4.2796134594653301</v>
      </c>
      <c r="BC66" s="114">
        <f t="shared" si="27"/>
        <v>0</v>
      </c>
      <c r="BD66" s="113">
        <f t="shared" si="53"/>
        <v>0</v>
      </c>
      <c r="BE66" s="113">
        <f t="shared" si="54"/>
        <v>0</v>
      </c>
      <c r="BF66" s="118">
        <f t="shared" si="55"/>
        <v>4.2796134594653301</v>
      </c>
      <c r="BG66" s="117">
        <f t="shared" si="28"/>
        <v>0</v>
      </c>
      <c r="BH66" s="113">
        <f t="shared" si="29"/>
        <v>0</v>
      </c>
      <c r="BI66" s="113">
        <f t="shared" si="30"/>
        <v>0</v>
      </c>
      <c r="BJ66" s="118">
        <f t="shared" si="31"/>
        <v>4.2796134594653301</v>
      </c>
      <c r="BK66" s="117">
        <f t="shared" si="32"/>
        <v>0</v>
      </c>
      <c r="BL66" s="113">
        <f t="shared" si="56"/>
        <v>0</v>
      </c>
      <c r="BM66" s="113">
        <f t="shared" si="56"/>
        <v>0</v>
      </c>
      <c r="BN66" s="118">
        <f t="shared" si="33"/>
        <v>4.2796134594653301</v>
      </c>
      <c r="BO66" s="117">
        <f t="shared" si="34"/>
        <v>0</v>
      </c>
      <c r="BP66" s="113">
        <f t="shared" si="35"/>
        <v>0</v>
      </c>
      <c r="BQ66" s="113">
        <f t="shared" si="36"/>
        <v>0</v>
      </c>
      <c r="BR66" s="118">
        <f t="shared" si="37"/>
        <v>4.2796134594653301</v>
      </c>
      <c r="BS66" s="117">
        <f t="shared" si="38"/>
        <v>0</v>
      </c>
      <c r="BT66" s="113">
        <f t="shared" si="39"/>
        <v>0</v>
      </c>
      <c r="BU66" s="113">
        <f t="shared" si="40"/>
        <v>0</v>
      </c>
      <c r="BV66" s="118">
        <f t="shared" si="57"/>
        <v>4.2796134594653301</v>
      </c>
      <c r="BW66" s="117">
        <f t="shared" si="41"/>
        <v>0</v>
      </c>
      <c r="BX66" s="113">
        <f t="shared" si="42"/>
        <v>0</v>
      </c>
      <c r="BY66" s="113">
        <f t="shared" si="43"/>
        <v>0</v>
      </c>
      <c r="BZ66" s="118">
        <f t="shared" si="44"/>
        <v>4.2796134594653301</v>
      </c>
      <c r="CC66" s="114">
        <f t="shared" si="58"/>
        <v>3.3159370536055799</v>
      </c>
      <c r="CD66" s="114">
        <f t="shared" si="59"/>
        <v>458.33333333333343</v>
      </c>
      <c r="CE66" s="114">
        <f t="shared" si="59"/>
        <v>965.95091022967563</v>
      </c>
      <c r="CF66" s="114">
        <f t="shared" si="59"/>
        <v>-14928.978575576626</v>
      </c>
      <c r="CG66" s="114"/>
      <c r="CH66" s="114">
        <v>7</v>
      </c>
      <c r="CI66" s="113">
        <v>21</v>
      </c>
      <c r="CJ66" s="113">
        <f t="shared" si="93"/>
        <v>22</v>
      </c>
      <c r="CK66" s="113">
        <f t="shared" si="93"/>
        <v>23</v>
      </c>
      <c r="CL66" s="113">
        <f t="shared" si="93"/>
        <v>24</v>
      </c>
      <c r="CZ66" s="88"/>
      <c r="DA66" s="88"/>
      <c r="DB66" s="88"/>
      <c r="DC66" s="88"/>
      <c r="DD66" s="88"/>
      <c r="DE66" s="42"/>
      <c r="DF66" s="40"/>
    </row>
    <row r="67" spans="1:110" ht="13.8" thickBot="1" x14ac:dyDescent="0.3">
      <c r="A67" s="140">
        <v>0</v>
      </c>
      <c r="B67" s="410"/>
      <c r="C67" s="410"/>
      <c r="D67" s="41">
        <v>0</v>
      </c>
      <c r="E67" s="98" t="s">
        <v>213</v>
      </c>
      <c r="F67" s="171" t="s">
        <v>546</v>
      </c>
      <c r="G67" s="137" t="s">
        <v>422</v>
      </c>
      <c r="H67" s="132">
        <v>3500</v>
      </c>
      <c r="I67" s="132">
        <v>30000</v>
      </c>
      <c r="J67" s="148">
        <v>800000</v>
      </c>
      <c r="K67" s="151">
        <f t="shared" si="71"/>
        <v>0</v>
      </c>
      <c r="L67" s="413"/>
      <c r="M67" s="139">
        <f t="shared" si="78"/>
        <v>0</v>
      </c>
      <c r="N67" s="139">
        <f t="shared" si="92"/>
        <v>0</v>
      </c>
      <c r="O67" s="133">
        <f t="shared" si="2"/>
        <v>0</v>
      </c>
      <c r="P67" s="80">
        <f t="shared" si="3"/>
        <v>0</v>
      </c>
      <c r="Q67" s="322">
        <f t="shared" si="91"/>
        <v>0</v>
      </c>
      <c r="R67" s="323">
        <f t="shared" si="4"/>
        <v>0</v>
      </c>
      <c r="S67" s="324">
        <f t="shared" si="88"/>
        <v>4.2796134594653301</v>
      </c>
      <c r="U67" s="102">
        <f t="shared" si="79"/>
        <v>0</v>
      </c>
      <c r="V67" s="77">
        <f t="shared" si="80"/>
        <v>0</v>
      </c>
      <c r="W67" s="77">
        <f t="shared" si="90"/>
        <v>0</v>
      </c>
      <c r="X67" s="75">
        <f>'Project description'!$I$6</f>
        <v>1.79</v>
      </c>
      <c r="Y67" s="75">
        <f>VLOOKUP(E67,'Project description'!$H$21:$I$24,2,0)</f>
        <v>40000</v>
      </c>
      <c r="Z67" s="74">
        <f t="shared" si="7"/>
        <v>0</v>
      </c>
      <c r="AA67" s="144">
        <f t="shared" si="8"/>
        <v>0</v>
      </c>
      <c r="AB67" s="76">
        <f t="shared" si="81"/>
        <v>0</v>
      </c>
      <c r="AC67" s="76">
        <f t="shared" si="82"/>
        <v>0</v>
      </c>
      <c r="AD67" s="76">
        <f t="shared" si="83"/>
        <v>0</v>
      </c>
      <c r="AE67" s="66">
        <f t="shared" si="84"/>
        <v>0</v>
      </c>
      <c r="AF67" s="67" t="str">
        <f t="shared" si="13"/>
        <v>AccelReached</v>
      </c>
      <c r="AG67" s="66">
        <f t="shared" si="14"/>
        <v>0</v>
      </c>
      <c r="AH67" s="68">
        <f t="shared" si="85"/>
        <v>0</v>
      </c>
      <c r="AI67" s="61">
        <f t="shared" si="16"/>
        <v>0</v>
      </c>
      <c r="AJ67" s="62">
        <f t="shared" si="17"/>
        <v>0</v>
      </c>
      <c r="AK67" s="61">
        <f t="shared" si="49"/>
        <v>0</v>
      </c>
      <c r="AL67" s="61">
        <f t="shared" si="86"/>
        <v>0</v>
      </c>
      <c r="AM67" s="69" t="str">
        <f t="shared" si="19"/>
        <v>AccelLimited</v>
      </c>
      <c r="AN67" s="61">
        <f t="shared" si="87"/>
        <v>0</v>
      </c>
      <c r="AO67" s="71">
        <f t="shared" si="21"/>
        <v>0</v>
      </c>
      <c r="AP67" s="64">
        <f t="shared" si="50"/>
        <v>0</v>
      </c>
      <c r="AQ67" s="72">
        <f t="shared" si="22"/>
        <v>0</v>
      </c>
      <c r="AR67" s="79">
        <f t="shared" si="23"/>
        <v>0</v>
      </c>
      <c r="AS67" s="76">
        <f t="shared" si="24"/>
        <v>0</v>
      </c>
      <c r="AU67" s="115">
        <v>0</v>
      </c>
      <c r="AX67" s="118">
        <f t="shared" si="73"/>
        <v>4.2796134594653301</v>
      </c>
      <c r="AY67" s="117">
        <f t="shared" si="51"/>
        <v>0</v>
      </c>
      <c r="AZ67" s="113">
        <f t="shared" si="52"/>
        <v>0</v>
      </c>
      <c r="BA67" s="113">
        <f t="shared" si="25"/>
        <v>0</v>
      </c>
      <c r="BB67" s="118">
        <f t="shared" si="26"/>
        <v>4.2796134594653301</v>
      </c>
      <c r="BC67" s="114">
        <f t="shared" si="27"/>
        <v>0</v>
      </c>
      <c r="BD67" s="113">
        <f t="shared" si="53"/>
        <v>0</v>
      </c>
      <c r="BE67" s="113">
        <f t="shared" si="54"/>
        <v>0</v>
      </c>
      <c r="BF67" s="118">
        <f t="shared" si="55"/>
        <v>4.2796134594653301</v>
      </c>
      <c r="BG67" s="117">
        <f t="shared" si="28"/>
        <v>0</v>
      </c>
      <c r="BH67" s="113">
        <f t="shared" si="29"/>
        <v>0</v>
      </c>
      <c r="BI67" s="113">
        <f t="shared" si="30"/>
        <v>0</v>
      </c>
      <c r="BJ67" s="118">
        <f t="shared" si="31"/>
        <v>4.2796134594653301</v>
      </c>
      <c r="BK67" s="117">
        <f t="shared" si="32"/>
        <v>0</v>
      </c>
      <c r="BL67" s="113">
        <f t="shared" si="56"/>
        <v>0</v>
      </c>
      <c r="BM67" s="113">
        <f t="shared" si="56"/>
        <v>0</v>
      </c>
      <c r="BN67" s="118">
        <f t="shared" si="33"/>
        <v>4.2796134594653301</v>
      </c>
      <c r="BO67" s="117">
        <f t="shared" si="34"/>
        <v>0</v>
      </c>
      <c r="BP67" s="113">
        <f t="shared" si="35"/>
        <v>0</v>
      </c>
      <c r="BQ67" s="113">
        <f t="shared" si="36"/>
        <v>0</v>
      </c>
      <c r="BR67" s="118">
        <f t="shared" si="37"/>
        <v>4.2796134594653301</v>
      </c>
      <c r="BS67" s="117">
        <f t="shared" si="38"/>
        <v>0</v>
      </c>
      <c r="BT67" s="113">
        <f t="shared" si="39"/>
        <v>0</v>
      </c>
      <c r="BU67" s="113">
        <f t="shared" si="40"/>
        <v>0</v>
      </c>
      <c r="BV67" s="118">
        <f t="shared" si="57"/>
        <v>4.2796134594653301</v>
      </c>
      <c r="BW67" s="117">
        <f t="shared" si="41"/>
        <v>0</v>
      </c>
      <c r="BX67" s="113">
        <f t="shared" si="42"/>
        <v>0</v>
      </c>
      <c r="BY67" s="113">
        <f t="shared" si="43"/>
        <v>0</v>
      </c>
      <c r="BZ67" s="118">
        <f t="shared" si="44"/>
        <v>4.2796134594653301</v>
      </c>
      <c r="CC67" s="114">
        <f t="shared" si="58"/>
        <v>3.3159370536055799</v>
      </c>
      <c r="CD67" s="114">
        <f t="shared" si="59"/>
        <v>458.33333333333343</v>
      </c>
      <c r="CE67" s="114">
        <f t="shared" si="59"/>
        <v>965.95091022967563</v>
      </c>
      <c r="CF67" s="114">
        <f t="shared" si="59"/>
        <v>-14928.978575576626</v>
      </c>
      <c r="CG67" s="114"/>
      <c r="CH67" s="114">
        <v>7</v>
      </c>
      <c r="CI67" s="113">
        <v>25</v>
      </c>
      <c r="CJ67" s="113">
        <f t="shared" si="93"/>
        <v>26</v>
      </c>
      <c r="CK67" s="113">
        <f t="shared" si="93"/>
        <v>27</v>
      </c>
      <c r="CL67" s="113">
        <f t="shared" si="93"/>
        <v>28</v>
      </c>
      <c r="CZ67" s="88"/>
      <c r="DA67" s="88"/>
      <c r="DB67" s="88"/>
      <c r="DC67" s="88"/>
      <c r="DD67" s="88"/>
      <c r="DE67" s="40"/>
      <c r="DF67" s="88"/>
    </row>
    <row r="68" spans="1:110" ht="13.8" thickBot="1" x14ac:dyDescent="0.3">
      <c r="A68" s="315">
        <v>0</v>
      </c>
      <c r="B68" s="411"/>
      <c r="C68" s="411"/>
      <c r="D68" s="307">
        <v>0</v>
      </c>
      <c r="E68" s="309" t="s">
        <v>213</v>
      </c>
      <c r="F68" s="308" t="s">
        <v>546</v>
      </c>
      <c r="G68" s="310" t="s">
        <v>422</v>
      </c>
      <c r="H68" s="311">
        <v>3500</v>
      </c>
      <c r="I68" s="311">
        <v>30000</v>
      </c>
      <c r="J68" s="312">
        <v>800000</v>
      </c>
      <c r="K68" s="313">
        <f t="shared" si="71"/>
        <v>0</v>
      </c>
      <c r="L68" s="414"/>
      <c r="M68" s="314">
        <f t="shared" si="78"/>
        <v>0</v>
      </c>
      <c r="N68" s="139">
        <f t="shared" si="92"/>
        <v>0</v>
      </c>
      <c r="O68" s="133">
        <f t="shared" si="2"/>
        <v>0</v>
      </c>
      <c r="P68" s="80">
        <f t="shared" si="3"/>
        <v>0</v>
      </c>
      <c r="Q68" s="319">
        <f t="shared" si="91"/>
        <v>0</v>
      </c>
      <c r="R68" s="320">
        <f t="shared" si="4"/>
        <v>0</v>
      </c>
      <c r="S68" s="321">
        <f t="shared" si="88"/>
        <v>4.2796134594653301</v>
      </c>
      <c r="U68" s="102">
        <f t="shared" si="79"/>
        <v>0</v>
      </c>
      <c r="V68" s="77">
        <f t="shared" si="80"/>
        <v>0</v>
      </c>
      <c r="W68" s="77">
        <f t="shared" si="90"/>
        <v>0</v>
      </c>
      <c r="X68" s="75">
        <f>'Project description'!$I$6</f>
        <v>1.79</v>
      </c>
      <c r="Y68" s="75">
        <f>VLOOKUP(E68,'Project description'!$H$21:$I$24,2,0)</f>
        <v>40000</v>
      </c>
      <c r="Z68" s="74">
        <f t="shared" si="7"/>
        <v>0</v>
      </c>
      <c r="AA68" s="144">
        <f t="shared" si="8"/>
        <v>0</v>
      </c>
      <c r="AB68" s="76">
        <f t="shared" si="81"/>
        <v>0</v>
      </c>
      <c r="AC68" s="76">
        <f t="shared" si="82"/>
        <v>0</v>
      </c>
      <c r="AD68" s="76">
        <f t="shared" si="83"/>
        <v>0</v>
      </c>
      <c r="AE68" s="66">
        <f t="shared" si="84"/>
        <v>0</v>
      </c>
      <c r="AF68" s="67" t="str">
        <f t="shared" si="13"/>
        <v>AccelReached</v>
      </c>
      <c r="AG68" s="66">
        <f t="shared" si="14"/>
        <v>0</v>
      </c>
      <c r="AH68" s="68">
        <f t="shared" si="85"/>
        <v>0</v>
      </c>
      <c r="AI68" s="61">
        <f t="shared" si="16"/>
        <v>0</v>
      </c>
      <c r="AJ68" s="62">
        <f t="shared" si="17"/>
        <v>0</v>
      </c>
      <c r="AK68" s="61">
        <f t="shared" si="49"/>
        <v>0</v>
      </c>
      <c r="AL68" s="61">
        <f t="shared" si="86"/>
        <v>0</v>
      </c>
      <c r="AM68" s="69" t="str">
        <f t="shared" si="19"/>
        <v>AccelLimited</v>
      </c>
      <c r="AN68" s="61">
        <f t="shared" si="87"/>
        <v>0</v>
      </c>
      <c r="AO68" s="71">
        <f t="shared" si="21"/>
        <v>0</v>
      </c>
      <c r="AP68" s="64">
        <f t="shared" si="50"/>
        <v>0</v>
      </c>
      <c r="AQ68" s="72">
        <f t="shared" si="22"/>
        <v>0</v>
      </c>
      <c r="AR68" s="79">
        <f t="shared" si="23"/>
        <v>0</v>
      </c>
      <c r="AS68" s="76">
        <f t="shared" si="24"/>
        <v>0</v>
      </c>
      <c r="AU68" s="115">
        <v>0</v>
      </c>
      <c r="AX68" s="118">
        <f t="shared" si="73"/>
        <v>4.2796134594653301</v>
      </c>
      <c r="AY68" s="117">
        <f t="shared" si="51"/>
        <v>0</v>
      </c>
      <c r="AZ68" s="113">
        <f t="shared" si="52"/>
        <v>0</v>
      </c>
      <c r="BA68" s="113">
        <f t="shared" si="25"/>
        <v>0</v>
      </c>
      <c r="BB68" s="118">
        <f t="shared" si="26"/>
        <v>4.2796134594653301</v>
      </c>
      <c r="BC68" s="114">
        <f t="shared" si="27"/>
        <v>0</v>
      </c>
      <c r="BD68" s="113">
        <f t="shared" si="53"/>
        <v>0</v>
      </c>
      <c r="BE68" s="113">
        <f t="shared" si="54"/>
        <v>0</v>
      </c>
      <c r="BF68" s="118">
        <f t="shared" si="55"/>
        <v>4.2796134594653301</v>
      </c>
      <c r="BG68" s="117">
        <f t="shared" si="28"/>
        <v>0</v>
      </c>
      <c r="BH68" s="113">
        <f t="shared" si="29"/>
        <v>0</v>
      </c>
      <c r="BI68" s="113">
        <f t="shared" si="30"/>
        <v>0</v>
      </c>
      <c r="BJ68" s="118">
        <f t="shared" si="31"/>
        <v>4.2796134594653301</v>
      </c>
      <c r="BK68" s="117">
        <f t="shared" si="32"/>
        <v>0</v>
      </c>
      <c r="BL68" s="113">
        <f t="shared" si="56"/>
        <v>0</v>
      </c>
      <c r="BM68" s="113">
        <f t="shared" si="56"/>
        <v>0</v>
      </c>
      <c r="BN68" s="118">
        <f t="shared" si="33"/>
        <v>4.2796134594653301</v>
      </c>
      <c r="BO68" s="117">
        <f t="shared" si="34"/>
        <v>0</v>
      </c>
      <c r="BP68" s="113">
        <f t="shared" si="35"/>
        <v>0</v>
      </c>
      <c r="BQ68" s="113">
        <f t="shared" si="36"/>
        <v>0</v>
      </c>
      <c r="BR68" s="118">
        <f t="shared" si="37"/>
        <v>4.2796134594653301</v>
      </c>
      <c r="BS68" s="117">
        <f t="shared" si="38"/>
        <v>0</v>
      </c>
      <c r="BT68" s="113">
        <f t="shared" si="39"/>
        <v>0</v>
      </c>
      <c r="BU68" s="113">
        <f t="shared" si="40"/>
        <v>0</v>
      </c>
      <c r="BV68" s="118">
        <f t="shared" si="57"/>
        <v>4.2796134594653301</v>
      </c>
      <c r="BW68" s="117">
        <f t="shared" si="41"/>
        <v>0</v>
      </c>
      <c r="BX68" s="113">
        <f t="shared" si="42"/>
        <v>0</v>
      </c>
      <c r="BY68" s="113">
        <f t="shared" si="43"/>
        <v>0</v>
      </c>
      <c r="BZ68" s="118">
        <f t="shared" si="44"/>
        <v>4.2796134594653301</v>
      </c>
      <c r="CC68" s="114">
        <f t="shared" si="58"/>
        <v>3.4453432156332946</v>
      </c>
      <c r="CD68" s="114">
        <f t="shared" si="59"/>
        <v>500.00000000000006</v>
      </c>
      <c r="CE68" s="114">
        <f t="shared" si="59"/>
        <v>0</v>
      </c>
      <c r="CF68" s="114">
        <f t="shared" si="59"/>
        <v>0</v>
      </c>
      <c r="CG68" s="114"/>
      <c r="CH68" s="114">
        <v>7</v>
      </c>
      <c r="CI68" s="113">
        <v>29</v>
      </c>
      <c r="CJ68" s="113">
        <f t="shared" si="93"/>
        <v>30</v>
      </c>
      <c r="CK68" s="113">
        <f t="shared" si="93"/>
        <v>31</v>
      </c>
      <c r="CL68" s="113">
        <f t="shared" si="93"/>
        <v>32</v>
      </c>
      <c r="CZ68" s="88"/>
      <c r="DA68" s="88"/>
      <c r="DB68" s="88"/>
      <c r="DC68" s="88"/>
      <c r="DD68" s="88"/>
      <c r="DE68" s="42"/>
      <c r="DF68" s="88"/>
    </row>
    <row r="69" spans="1:110" ht="13.8" thickBot="1" x14ac:dyDescent="0.3">
      <c r="A69" s="140">
        <v>0</v>
      </c>
      <c r="B69" s="410"/>
      <c r="C69" s="410"/>
      <c r="D69" s="41">
        <v>0</v>
      </c>
      <c r="E69" s="98" t="s">
        <v>213</v>
      </c>
      <c r="F69" s="171" t="s">
        <v>546</v>
      </c>
      <c r="G69" s="137" t="s">
        <v>422</v>
      </c>
      <c r="H69" s="132">
        <v>3500</v>
      </c>
      <c r="I69" s="132">
        <v>30000</v>
      </c>
      <c r="J69" s="148">
        <v>800000</v>
      </c>
      <c r="K69" s="151">
        <f t="shared" si="71"/>
        <v>0</v>
      </c>
      <c r="L69" s="413"/>
      <c r="M69" s="139">
        <f t="shared" si="78"/>
        <v>0</v>
      </c>
      <c r="N69" s="139">
        <f t="shared" si="92"/>
        <v>0</v>
      </c>
      <c r="O69" s="133">
        <f t="shared" si="2"/>
        <v>0</v>
      </c>
      <c r="P69" s="80">
        <f t="shared" si="3"/>
        <v>0</v>
      </c>
      <c r="Q69" s="322">
        <f t="shared" si="91"/>
        <v>0</v>
      </c>
      <c r="R69" s="323">
        <f t="shared" si="4"/>
        <v>0</v>
      </c>
      <c r="S69" s="324">
        <f t="shared" si="88"/>
        <v>4.2796134594653301</v>
      </c>
      <c r="U69" s="102">
        <f t="shared" si="79"/>
        <v>0</v>
      </c>
      <c r="V69" s="77">
        <f t="shared" si="80"/>
        <v>0</v>
      </c>
      <c r="W69" s="77">
        <f t="shared" si="90"/>
        <v>0</v>
      </c>
      <c r="X69" s="75">
        <f>'Project description'!$I$6</f>
        <v>1.79</v>
      </c>
      <c r="Y69" s="75">
        <f>VLOOKUP(E69,'Project description'!$H$21:$I$24,2,0)</f>
        <v>40000</v>
      </c>
      <c r="Z69" s="74">
        <f t="shared" si="7"/>
        <v>0</v>
      </c>
      <c r="AA69" s="144">
        <f t="shared" si="8"/>
        <v>0</v>
      </c>
      <c r="AB69" s="76">
        <f t="shared" si="81"/>
        <v>0</v>
      </c>
      <c r="AC69" s="76">
        <f t="shared" si="82"/>
        <v>0</v>
      </c>
      <c r="AD69" s="76">
        <f t="shared" si="83"/>
        <v>0</v>
      </c>
      <c r="AE69" s="66">
        <f t="shared" si="84"/>
        <v>0</v>
      </c>
      <c r="AF69" s="67" t="str">
        <f t="shared" si="13"/>
        <v>AccelReached</v>
      </c>
      <c r="AG69" s="66">
        <f t="shared" si="14"/>
        <v>0</v>
      </c>
      <c r="AH69" s="68">
        <f t="shared" si="85"/>
        <v>0</v>
      </c>
      <c r="AI69" s="61">
        <f t="shared" si="16"/>
        <v>0</v>
      </c>
      <c r="AJ69" s="62">
        <f t="shared" si="17"/>
        <v>0</v>
      </c>
      <c r="AK69" s="61">
        <f t="shared" si="49"/>
        <v>0</v>
      </c>
      <c r="AL69" s="61">
        <f t="shared" si="86"/>
        <v>0</v>
      </c>
      <c r="AM69" s="69" t="str">
        <f t="shared" si="19"/>
        <v>AccelLimited</v>
      </c>
      <c r="AN69" s="61">
        <f t="shared" si="87"/>
        <v>0</v>
      </c>
      <c r="AO69" s="71">
        <f t="shared" si="21"/>
        <v>0</v>
      </c>
      <c r="AP69" s="64">
        <f t="shared" si="50"/>
        <v>0</v>
      </c>
      <c r="AQ69" s="72">
        <f t="shared" si="22"/>
        <v>0</v>
      </c>
      <c r="AR69" s="79">
        <f t="shared" si="23"/>
        <v>0</v>
      </c>
      <c r="AS69" s="76">
        <f t="shared" si="24"/>
        <v>0</v>
      </c>
      <c r="AU69" s="115">
        <v>0</v>
      </c>
      <c r="AX69" s="118">
        <f t="shared" si="73"/>
        <v>4.2796134594653301</v>
      </c>
      <c r="AY69" s="117">
        <f t="shared" si="51"/>
        <v>0</v>
      </c>
      <c r="AZ69" s="113">
        <f t="shared" si="52"/>
        <v>0</v>
      </c>
      <c r="BA69" s="113">
        <f t="shared" si="25"/>
        <v>0</v>
      </c>
      <c r="BB69" s="118">
        <f t="shared" si="26"/>
        <v>4.2796134594653301</v>
      </c>
      <c r="BC69" s="114">
        <f t="shared" si="27"/>
        <v>0</v>
      </c>
      <c r="BD69" s="113">
        <f t="shared" si="53"/>
        <v>0</v>
      </c>
      <c r="BE69" s="113">
        <f t="shared" si="54"/>
        <v>0</v>
      </c>
      <c r="BF69" s="118">
        <f t="shared" si="55"/>
        <v>4.2796134594653301</v>
      </c>
      <c r="BG69" s="117">
        <f t="shared" si="28"/>
        <v>0</v>
      </c>
      <c r="BH69" s="113">
        <f t="shared" si="29"/>
        <v>0</v>
      </c>
      <c r="BI69" s="113">
        <f t="shared" si="30"/>
        <v>0</v>
      </c>
      <c r="BJ69" s="118">
        <f t="shared" si="31"/>
        <v>4.2796134594653301</v>
      </c>
      <c r="BK69" s="117">
        <f t="shared" si="32"/>
        <v>0</v>
      </c>
      <c r="BL69" s="113">
        <f t="shared" si="56"/>
        <v>0</v>
      </c>
      <c r="BM69" s="113">
        <f t="shared" si="56"/>
        <v>0</v>
      </c>
      <c r="BN69" s="118">
        <f t="shared" si="33"/>
        <v>4.2796134594653301</v>
      </c>
      <c r="BO69" s="117">
        <f t="shared" si="34"/>
        <v>0</v>
      </c>
      <c r="BP69" s="113">
        <f t="shared" si="35"/>
        <v>0</v>
      </c>
      <c r="BQ69" s="113">
        <f t="shared" si="36"/>
        <v>0</v>
      </c>
      <c r="BR69" s="118">
        <f t="shared" si="37"/>
        <v>4.2796134594653301</v>
      </c>
      <c r="BS69" s="117">
        <f t="shared" si="38"/>
        <v>0</v>
      </c>
      <c r="BT69" s="113">
        <f t="shared" si="39"/>
        <v>0</v>
      </c>
      <c r="BU69" s="113">
        <f t="shared" si="40"/>
        <v>0</v>
      </c>
      <c r="BV69" s="118">
        <f t="shared" si="57"/>
        <v>4.2796134594653301</v>
      </c>
      <c r="BW69" s="117">
        <f t="shared" si="41"/>
        <v>0</v>
      </c>
      <c r="BX69" s="113">
        <f t="shared" si="42"/>
        <v>0</v>
      </c>
      <c r="BY69" s="113">
        <f t="shared" si="43"/>
        <v>0</v>
      </c>
      <c r="BZ69" s="118">
        <f t="shared" si="44"/>
        <v>4.2796134594653301</v>
      </c>
      <c r="CC69" s="114">
        <f t="shared" si="58"/>
        <v>3.445343215633295</v>
      </c>
      <c r="CD69" s="114">
        <f t="shared" si="59"/>
        <v>0</v>
      </c>
      <c r="CE69" s="114">
        <f t="shared" si="59"/>
        <v>0</v>
      </c>
      <c r="CF69" s="114">
        <f t="shared" si="59"/>
        <v>0</v>
      </c>
      <c r="CG69" s="114"/>
      <c r="CH69" s="114">
        <v>8</v>
      </c>
      <c r="CI69" s="113">
        <v>1</v>
      </c>
      <c r="CJ69" s="113">
        <f t="shared" si="93"/>
        <v>2</v>
      </c>
      <c r="CK69" s="113">
        <f t="shared" si="93"/>
        <v>3</v>
      </c>
      <c r="CL69" s="113">
        <f t="shared" si="93"/>
        <v>4</v>
      </c>
      <c r="CZ69" s="88"/>
      <c r="DA69" s="88"/>
      <c r="DB69" s="88"/>
      <c r="DC69" s="88"/>
      <c r="DD69" s="88"/>
      <c r="DE69" s="40"/>
      <c r="DF69" s="88"/>
    </row>
    <row r="70" spans="1:110" ht="13.8" thickBot="1" x14ac:dyDescent="0.3">
      <c r="A70" s="315">
        <v>0</v>
      </c>
      <c r="B70" s="411"/>
      <c r="C70" s="411"/>
      <c r="D70" s="307">
        <v>0</v>
      </c>
      <c r="E70" s="309" t="s">
        <v>213</v>
      </c>
      <c r="F70" s="308" t="s">
        <v>546</v>
      </c>
      <c r="G70" s="310" t="s">
        <v>422</v>
      </c>
      <c r="H70" s="311">
        <v>3500</v>
      </c>
      <c r="I70" s="311">
        <v>30000</v>
      </c>
      <c r="J70" s="312">
        <v>800000</v>
      </c>
      <c r="K70" s="313">
        <f t="shared" si="71"/>
        <v>0</v>
      </c>
      <c r="L70" s="414"/>
      <c r="M70" s="314">
        <f t="shared" si="78"/>
        <v>0</v>
      </c>
      <c r="N70" s="139">
        <f t="shared" si="92"/>
        <v>0</v>
      </c>
      <c r="O70" s="133">
        <f t="shared" si="2"/>
        <v>0</v>
      </c>
      <c r="P70" s="80">
        <f t="shared" si="3"/>
        <v>0</v>
      </c>
      <c r="Q70" s="319">
        <f t="shared" si="91"/>
        <v>0</v>
      </c>
      <c r="R70" s="320">
        <f t="shared" si="4"/>
        <v>0</v>
      </c>
      <c r="S70" s="321">
        <f t="shared" si="88"/>
        <v>4.2796134594653301</v>
      </c>
      <c r="U70" s="102">
        <f t="shared" si="79"/>
        <v>0</v>
      </c>
      <c r="V70" s="77">
        <f t="shared" si="80"/>
        <v>0</v>
      </c>
      <c r="W70" s="77">
        <f t="shared" si="90"/>
        <v>0</v>
      </c>
      <c r="X70" s="75">
        <f>'Project description'!$I$6</f>
        <v>1.79</v>
      </c>
      <c r="Y70" s="75">
        <f>VLOOKUP(E70,'Project description'!$H$21:$I$24,2,0)</f>
        <v>40000</v>
      </c>
      <c r="Z70" s="74">
        <f t="shared" si="7"/>
        <v>0</v>
      </c>
      <c r="AA70" s="144">
        <f t="shared" si="8"/>
        <v>0</v>
      </c>
      <c r="AB70" s="76">
        <f t="shared" si="81"/>
        <v>0</v>
      </c>
      <c r="AC70" s="76">
        <f t="shared" si="82"/>
        <v>0</v>
      </c>
      <c r="AD70" s="76">
        <f t="shared" si="83"/>
        <v>0</v>
      </c>
      <c r="AE70" s="66">
        <f t="shared" si="84"/>
        <v>0</v>
      </c>
      <c r="AF70" s="67" t="str">
        <f t="shared" si="13"/>
        <v>AccelReached</v>
      </c>
      <c r="AG70" s="66">
        <f t="shared" si="14"/>
        <v>0</v>
      </c>
      <c r="AH70" s="68">
        <f t="shared" si="85"/>
        <v>0</v>
      </c>
      <c r="AI70" s="61">
        <f t="shared" si="16"/>
        <v>0</v>
      </c>
      <c r="AJ70" s="62">
        <f t="shared" si="17"/>
        <v>0</v>
      </c>
      <c r="AK70" s="61">
        <f t="shared" si="49"/>
        <v>0</v>
      </c>
      <c r="AL70" s="61">
        <f t="shared" si="86"/>
        <v>0</v>
      </c>
      <c r="AM70" s="69" t="str">
        <f t="shared" si="19"/>
        <v>AccelLimited</v>
      </c>
      <c r="AN70" s="61">
        <f t="shared" si="87"/>
        <v>0</v>
      </c>
      <c r="AO70" s="71">
        <f t="shared" si="21"/>
        <v>0</v>
      </c>
      <c r="AP70" s="64">
        <f t="shared" si="50"/>
        <v>0</v>
      </c>
      <c r="AQ70" s="72">
        <f t="shared" si="22"/>
        <v>0</v>
      </c>
      <c r="AR70" s="79">
        <f t="shared" si="23"/>
        <v>0</v>
      </c>
      <c r="AS70" s="76">
        <f t="shared" si="24"/>
        <v>0</v>
      </c>
      <c r="AU70" s="115">
        <v>0</v>
      </c>
      <c r="AX70" s="118">
        <f t="shared" si="73"/>
        <v>4.2796134594653301</v>
      </c>
      <c r="AY70" s="117">
        <f t="shared" si="51"/>
        <v>0</v>
      </c>
      <c r="AZ70" s="113">
        <f t="shared" si="52"/>
        <v>0</v>
      </c>
      <c r="BA70" s="113">
        <f t="shared" si="25"/>
        <v>0</v>
      </c>
      <c r="BB70" s="118">
        <f t="shared" si="26"/>
        <v>4.2796134594653301</v>
      </c>
      <c r="BC70" s="114">
        <f t="shared" si="27"/>
        <v>0</v>
      </c>
      <c r="BD70" s="113">
        <f t="shared" si="53"/>
        <v>0</v>
      </c>
      <c r="BE70" s="113">
        <f t="shared" si="54"/>
        <v>0</v>
      </c>
      <c r="BF70" s="118">
        <f t="shared" si="55"/>
        <v>4.2796134594653301</v>
      </c>
      <c r="BG70" s="117">
        <f t="shared" si="28"/>
        <v>0</v>
      </c>
      <c r="BH70" s="113">
        <f t="shared" si="29"/>
        <v>0</v>
      </c>
      <c r="BI70" s="113">
        <f t="shared" si="30"/>
        <v>0</v>
      </c>
      <c r="BJ70" s="118">
        <f t="shared" si="31"/>
        <v>4.2796134594653301</v>
      </c>
      <c r="BK70" s="117">
        <f t="shared" si="32"/>
        <v>0</v>
      </c>
      <c r="BL70" s="113">
        <f t="shared" si="56"/>
        <v>0</v>
      </c>
      <c r="BM70" s="113">
        <f t="shared" si="56"/>
        <v>0</v>
      </c>
      <c r="BN70" s="118">
        <f t="shared" si="33"/>
        <v>4.2796134594653301</v>
      </c>
      <c r="BO70" s="117">
        <f t="shared" si="34"/>
        <v>0</v>
      </c>
      <c r="BP70" s="113">
        <f t="shared" si="35"/>
        <v>0</v>
      </c>
      <c r="BQ70" s="113">
        <f t="shared" si="36"/>
        <v>0</v>
      </c>
      <c r="BR70" s="118">
        <f t="shared" si="37"/>
        <v>4.2796134594653301</v>
      </c>
      <c r="BS70" s="117">
        <f t="shared" si="38"/>
        <v>0</v>
      </c>
      <c r="BT70" s="113">
        <f t="shared" si="39"/>
        <v>0</v>
      </c>
      <c r="BU70" s="113">
        <f t="shared" si="40"/>
        <v>0</v>
      </c>
      <c r="BV70" s="118">
        <f t="shared" si="57"/>
        <v>4.2796134594653301</v>
      </c>
      <c r="BW70" s="117">
        <f t="shared" si="41"/>
        <v>0</v>
      </c>
      <c r="BX70" s="113">
        <f t="shared" si="42"/>
        <v>0</v>
      </c>
      <c r="BY70" s="113">
        <f t="shared" si="43"/>
        <v>0</v>
      </c>
      <c r="BZ70" s="118">
        <f t="shared" si="44"/>
        <v>4.2796134594653301</v>
      </c>
      <c r="CC70" s="114">
        <f t="shared" si="58"/>
        <v>3.4953432156332949</v>
      </c>
      <c r="CD70" s="114">
        <f t="shared" si="59"/>
        <v>1.3603669471921984</v>
      </c>
      <c r="CE70" s="114">
        <f t="shared" si="59"/>
        <v>81.622016831531894</v>
      </c>
      <c r="CF70" s="114">
        <f t="shared" si="59"/>
        <v>3264.8806732612757</v>
      </c>
      <c r="CG70" s="114"/>
      <c r="CH70" s="114">
        <v>8</v>
      </c>
      <c r="CI70" s="113">
        <v>5</v>
      </c>
      <c r="CJ70" s="113">
        <f t="shared" si="93"/>
        <v>6</v>
      </c>
      <c r="CK70" s="113">
        <f t="shared" si="93"/>
        <v>7</v>
      </c>
      <c r="CL70" s="113">
        <f t="shared" si="93"/>
        <v>8</v>
      </c>
      <c r="CZ70" s="88"/>
      <c r="DA70" s="88"/>
      <c r="DB70" s="88"/>
      <c r="DC70" s="88"/>
      <c r="DD70" s="88"/>
      <c r="DE70" s="42"/>
      <c r="DF70" s="88"/>
    </row>
    <row r="71" spans="1:110" ht="13.8" thickBot="1" x14ac:dyDescent="0.3">
      <c r="A71" s="140">
        <v>0</v>
      </c>
      <c r="B71" s="410"/>
      <c r="C71" s="410"/>
      <c r="D71" s="41">
        <v>0</v>
      </c>
      <c r="E71" s="98" t="s">
        <v>213</v>
      </c>
      <c r="F71" s="171" t="s">
        <v>546</v>
      </c>
      <c r="G71" s="137" t="s">
        <v>422</v>
      </c>
      <c r="H71" s="132">
        <v>3500</v>
      </c>
      <c r="I71" s="132">
        <v>30000</v>
      </c>
      <c r="J71" s="148">
        <v>800000</v>
      </c>
      <c r="K71" s="151">
        <f t="shared" si="71"/>
        <v>0</v>
      </c>
      <c r="L71" s="413"/>
      <c r="M71" s="139">
        <f t="shared" si="78"/>
        <v>0</v>
      </c>
      <c r="N71" s="139">
        <f t="shared" si="92"/>
        <v>0</v>
      </c>
      <c r="O71" s="133">
        <f t="shared" si="2"/>
        <v>0</v>
      </c>
      <c r="P71" s="80">
        <f t="shared" si="3"/>
        <v>0</v>
      </c>
      <c r="Q71" s="322">
        <f t="shared" si="91"/>
        <v>0</v>
      </c>
      <c r="R71" s="323">
        <f t="shared" si="4"/>
        <v>0</v>
      </c>
      <c r="S71" s="324">
        <f t="shared" si="88"/>
        <v>4.2796134594653301</v>
      </c>
      <c r="U71" s="102">
        <f t="shared" si="79"/>
        <v>0</v>
      </c>
      <c r="V71" s="77">
        <f t="shared" si="80"/>
        <v>0</v>
      </c>
      <c r="W71" s="77">
        <f t="shared" si="90"/>
        <v>0</v>
      </c>
      <c r="X71" s="75">
        <f>'Project description'!$I$6</f>
        <v>1.79</v>
      </c>
      <c r="Y71" s="75">
        <f>VLOOKUP(E71,'Project description'!$H$21:$I$24,2,0)</f>
        <v>40000</v>
      </c>
      <c r="Z71" s="74">
        <f t="shared" si="7"/>
        <v>0</v>
      </c>
      <c r="AA71" s="144">
        <f t="shared" si="8"/>
        <v>0</v>
      </c>
      <c r="AB71" s="76">
        <f t="shared" si="81"/>
        <v>0</v>
      </c>
      <c r="AC71" s="76">
        <f t="shared" si="82"/>
        <v>0</v>
      </c>
      <c r="AD71" s="76">
        <f t="shared" si="83"/>
        <v>0</v>
      </c>
      <c r="AE71" s="66">
        <f t="shared" si="84"/>
        <v>0</v>
      </c>
      <c r="AF71" s="67" t="str">
        <f t="shared" si="13"/>
        <v>AccelReached</v>
      </c>
      <c r="AG71" s="66">
        <f t="shared" si="14"/>
        <v>0</v>
      </c>
      <c r="AH71" s="68">
        <f t="shared" si="85"/>
        <v>0</v>
      </c>
      <c r="AI71" s="61">
        <f t="shared" si="16"/>
        <v>0</v>
      </c>
      <c r="AJ71" s="62">
        <f t="shared" si="17"/>
        <v>0</v>
      </c>
      <c r="AK71" s="61">
        <f t="shared" si="49"/>
        <v>0</v>
      </c>
      <c r="AL71" s="61">
        <f t="shared" si="86"/>
        <v>0</v>
      </c>
      <c r="AM71" s="69" t="str">
        <f t="shared" si="19"/>
        <v>AccelLimited</v>
      </c>
      <c r="AN71" s="61">
        <f t="shared" si="87"/>
        <v>0</v>
      </c>
      <c r="AO71" s="71">
        <f t="shared" si="21"/>
        <v>0</v>
      </c>
      <c r="AP71" s="64">
        <f t="shared" si="50"/>
        <v>0</v>
      </c>
      <c r="AQ71" s="72">
        <f t="shared" si="22"/>
        <v>0</v>
      </c>
      <c r="AR71" s="79">
        <f t="shared" si="23"/>
        <v>0</v>
      </c>
      <c r="AS71" s="76">
        <f t="shared" si="24"/>
        <v>0</v>
      </c>
      <c r="AU71" s="115">
        <v>0</v>
      </c>
      <c r="AX71" s="118">
        <f t="shared" si="73"/>
        <v>4.2796134594653301</v>
      </c>
      <c r="AY71" s="117">
        <f t="shared" si="51"/>
        <v>0</v>
      </c>
      <c r="AZ71" s="113">
        <f t="shared" si="52"/>
        <v>0</v>
      </c>
      <c r="BA71" s="113">
        <f t="shared" si="25"/>
        <v>0</v>
      </c>
      <c r="BB71" s="118">
        <f t="shared" si="26"/>
        <v>4.2796134594653301</v>
      </c>
      <c r="BC71" s="114">
        <f t="shared" si="27"/>
        <v>0</v>
      </c>
      <c r="BD71" s="113">
        <f t="shared" si="53"/>
        <v>0</v>
      </c>
      <c r="BE71" s="113">
        <f t="shared" si="54"/>
        <v>0</v>
      </c>
      <c r="BF71" s="118">
        <f t="shared" si="55"/>
        <v>4.2796134594653301</v>
      </c>
      <c r="BG71" s="117">
        <f t="shared" si="28"/>
        <v>0</v>
      </c>
      <c r="BH71" s="113">
        <f t="shared" si="29"/>
        <v>0</v>
      </c>
      <c r="BI71" s="113">
        <f t="shared" si="30"/>
        <v>0</v>
      </c>
      <c r="BJ71" s="118">
        <f t="shared" si="31"/>
        <v>4.2796134594653301</v>
      </c>
      <c r="BK71" s="117">
        <f t="shared" si="32"/>
        <v>0</v>
      </c>
      <c r="BL71" s="113">
        <f t="shared" si="56"/>
        <v>0</v>
      </c>
      <c r="BM71" s="113">
        <f t="shared" si="56"/>
        <v>0</v>
      </c>
      <c r="BN71" s="118">
        <f t="shared" si="33"/>
        <v>4.2796134594653301</v>
      </c>
      <c r="BO71" s="117">
        <f t="shared" si="34"/>
        <v>0</v>
      </c>
      <c r="BP71" s="113">
        <f t="shared" si="35"/>
        <v>0</v>
      </c>
      <c r="BQ71" s="113">
        <f t="shared" si="36"/>
        <v>0</v>
      </c>
      <c r="BR71" s="118">
        <f t="shared" si="37"/>
        <v>4.2796134594653301</v>
      </c>
      <c r="BS71" s="117">
        <f t="shared" si="38"/>
        <v>0</v>
      </c>
      <c r="BT71" s="113">
        <f t="shared" si="39"/>
        <v>0</v>
      </c>
      <c r="BU71" s="113">
        <f t="shared" si="40"/>
        <v>0</v>
      </c>
      <c r="BV71" s="118">
        <f t="shared" si="57"/>
        <v>4.2796134594653301</v>
      </c>
      <c r="BW71" s="117">
        <f t="shared" si="41"/>
        <v>0</v>
      </c>
      <c r="BX71" s="113">
        <f t="shared" si="42"/>
        <v>0</v>
      </c>
      <c r="BY71" s="113">
        <f t="shared" si="43"/>
        <v>0</v>
      </c>
      <c r="BZ71" s="118">
        <f t="shared" si="44"/>
        <v>4.2796134594653301</v>
      </c>
      <c r="CC71" s="114">
        <f t="shared" si="58"/>
        <v>3.8124783375493125</v>
      </c>
      <c r="CD71" s="114">
        <f t="shared" si="59"/>
        <v>191.42774874624075</v>
      </c>
      <c r="CE71" s="114">
        <f t="shared" si="59"/>
        <v>1117.0303471874961</v>
      </c>
      <c r="CF71" s="114">
        <f t="shared" si="59"/>
        <v>3264.8806732612757</v>
      </c>
      <c r="CG71" s="114"/>
      <c r="CH71" s="114">
        <v>8</v>
      </c>
      <c r="CI71" s="113">
        <v>9</v>
      </c>
      <c r="CJ71" s="113">
        <f t="shared" si="93"/>
        <v>10</v>
      </c>
      <c r="CK71" s="113">
        <f t="shared" si="93"/>
        <v>11</v>
      </c>
      <c r="CL71" s="113">
        <f t="shared" si="93"/>
        <v>12</v>
      </c>
      <c r="CZ71" s="88"/>
      <c r="DA71" s="88"/>
      <c r="DB71" s="88"/>
      <c r="DC71" s="88"/>
      <c r="DD71" s="88"/>
      <c r="DE71" s="40"/>
      <c r="DF71" s="88"/>
    </row>
    <row r="72" spans="1:110" ht="13.8" thickBot="1" x14ac:dyDescent="0.3">
      <c r="A72" s="315">
        <v>0</v>
      </c>
      <c r="B72" s="411"/>
      <c r="C72" s="411"/>
      <c r="D72" s="307">
        <v>0</v>
      </c>
      <c r="E72" s="309" t="s">
        <v>213</v>
      </c>
      <c r="F72" s="308" t="s">
        <v>546</v>
      </c>
      <c r="G72" s="310" t="s">
        <v>422</v>
      </c>
      <c r="H72" s="311">
        <v>3500</v>
      </c>
      <c r="I72" s="311">
        <v>30000</v>
      </c>
      <c r="J72" s="312">
        <v>800000</v>
      </c>
      <c r="K72" s="313">
        <f t="shared" si="71"/>
        <v>0</v>
      </c>
      <c r="L72" s="414"/>
      <c r="M72" s="314">
        <f t="shared" si="78"/>
        <v>0</v>
      </c>
      <c r="N72" s="139">
        <f t="shared" si="92"/>
        <v>0</v>
      </c>
      <c r="O72" s="133">
        <f>N72/3.7</f>
        <v>0</v>
      </c>
      <c r="P72" s="80">
        <f t="shared" si="3"/>
        <v>0</v>
      </c>
      <c r="Q72" s="319">
        <f t="shared" si="91"/>
        <v>0</v>
      </c>
      <c r="R72" s="320">
        <f t="shared" si="4"/>
        <v>0</v>
      </c>
      <c r="S72" s="321">
        <f t="shared" si="88"/>
        <v>4.2796134594653301</v>
      </c>
      <c r="U72" s="102">
        <f t="shared" si="79"/>
        <v>0</v>
      </c>
      <c r="V72" s="77">
        <f t="shared" si="80"/>
        <v>0</v>
      </c>
      <c r="W72" s="77">
        <f t="shared" si="90"/>
        <v>0</v>
      </c>
      <c r="X72" s="75">
        <f>'Project description'!$I$6</f>
        <v>1.79</v>
      </c>
      <c r="Y72" s="75">
        <f>VLOOKUP(E72,'Project description'!$H$21:$I$24,2,0)</f>
        <v>40000</v>
      </c>
      <c r="Z72" s="74">
        <f t="shared" si="7"/>
        <v>0</v>
      </c>
      <c r="AA72" s="144">
        <f t="shared" si="8"/>
        <v>0</v>
      </c>
      <c r="AB72" s="76">
        <f t="shared" si="81"/>
        <v>0</v>
      </c>
      <c r="AC72" s="76">
        <f t="shared" si="82"/>
        <v>0</v>
      </c>
      <c r="AD72" s="76">
        <f t="shared" si="83"/>
        <v>0</v>
      </c>
      <c r="AE72" s="66">
        <f t="shared" si="84"/>
        <v>0</v>
      </c>
      <c r="AF72" s="67" t="str">
        <f>IF(AND(AD72*AE72&lt;AC72,AD72*AE72*AE72&lt;AB72),"JerkOnly",IF(AD72*AB72&lt;AC72*AC72,"JerkVelocity","AccelReached"))</f>
        <v>AccelReached</v>
      </c>
      <c r="AG72" s="66">
        <f>IF(AND(AF72="JerkVelocity",AD72&lt;&gt;0),SQRT((AB72/AD72)),0)</f>
        <v>0</v>
      </c>
      <c r="AH72" s="68">
        <f t="shared" si="85"/>
        <v>0</v>
      </c>
      <c r="AI72" s="61">
        <f>IF(AND(AF72="AccelReached",AD72 &lt;&gt;0),AC72/AD72,0)</f>
        <v>0</v>
      </c>
      <c r="AJ72" s="62">
        <f>IF(AF72="AccelReached",AC72*AI72/2,0)</f>
        <v>0</v>
      </c>
      <c r="AK72" s="61">
        <f>IF(AND(AF72="AccelReached",AC72&lt;&gt;0),(AB72-2*AJ72)/AC72,0)</f>
        <v>0</v>
      </c>
      <c r="AL72" s="61">
        <f t="shared" si="86"/>
        <v>0</v>
      </c>
      <c r="AM72" s="69" t="str">
        <f>IF(AL72&gt;0,"VelocityReached","AccelLimited")</f>
        <v>AccelLimited</v>
      </c>
      <c r="AN72" s="61">
        <f t="shared" si="87"/>
        <v>0</v>
      </c>
      <c r="AO72" s="71">
        <f>IF(AI72&lt;&gt;0,AI72,IF(AG72&lt;&gt;0,AG72,AE72))</f>
        <v>0</v>
      </c>
      <c r="AP72" s="64">
        <f>IF(AM72="AccelLimited",AN72,AK72)</f>
        <v>0</v>
      </c>
      <c r="AQ72" s="72">
        <f>IF(AL72&gt;0,AL72,IF(AH72&gt;0,AH72,0))</f>
        <v>0</v>
      </c>
      <c r="AR72" s="79">
        <f>AO72*AO72*AD72+AP72*AC72</f>
        <v>0</v>
      </c>
      <c r="AS72" s="76">
        <f>IF(OR(AN72&gt;0,AL72&gt;0),AC72,AO72*AD72)</f>
        <v>0</v>
      </c>
      <c r="AU72" s="115">
        <v>0</v>
      </c>
      <c r="AX72" s="118">
        <f t="shared" si="73"/>
        <v>4.2796134594653301</v>
      </c>
      <c r="AY72" s="117">
        <f>1/6*AD72*AO72*AO72*AO72+AU72</f>
        <v>0</v>
      </c>
      <c r="AZ72" s="113">
        <f>0.5*AD72*AO72*AO72</f>
        <v>0</v>
      </c>
      <c r="BA72" s="113">
        <f>AD72*AO72</f>
        <v>0</v>
      </c>
      <c r="BB72" s="118">
        <f>AO72+AX72</f>
        <v>4.2796134594653301</v>
      </c>
      <c r="BC72" s="114">
        <f>AY72+AZ72*AP72+0.5*BA72*AP72*AP72</f>
        <v>0</v>
      </c>
      <c r="BD72" s="113">
        <f>AZ72+AS72*AP72</f>
        <v>0</v>
      </c>
      <c r="BE72" s="113">
        <f>BA72</f>
        <v>0</v>
      </c>
      <c r="BF72" s="118">
        <f>BB72+AP72</f>
        <v>4.2796134594653301</v>
      </c>
      <c r="BG72" s="117">
        <f>BC72+BD72*AO72+0.5*BE72*AO72*AO72-1/6*AD72*AO72*AO72*AO72</f>
        <v>0</v>
      </c>
      <c r="BH72" s="113">
        <f>BD72+BE72*AO72-0.5*AD72*AO72*AO72</f>
        <v>0</v>
      </c>
      <c r="BI72" s="113">
        <f>BE72-AD72*AO72</f>
        <v>0</v>
      </c>
      <c r="BJ72" s="118">
        <f>BF72+AO72</f>
        <v>4.2796134594653301</v>
      </c>
      <c r="BK72" s="117">
        <f>BG72+AQ72*AB72</f>
        <v>0</v>
      </c>
      <c r="BL72" s="113">
        <f>BH72</f>
        <v>0</v>
      </c>
      <c r="BM72" s="113">
        <f>BI72</f>
        <v>0</v>
      </c>
      <c r="BN72" s="118">
        <f>BJ72+AQ72</f>
        <v>4.2796134594653301</v>
      </c>
      <c r="BO72" s="117">
        <f>BK72+BL72*AO72-0.5*BM72*AO72*AO72-1/6*AD72*AO72*AO72*AO72</f>
        <v>0</v>
      </c>
      <c r="BP72" s="113">
        <f>BL72+BM72*AO72-0.5*AD72*AO72*AO72</f>
        <v>0</v>
      </c>
      <c r="BQ72" s="113">
        <f>BM72-AD72*AO72</f>
        <v>0</v>
      </c>
      <c r="BR72" s="118">
        <f>BN72+AO72</f>
        <v>4.2796134594653301</v>
      </c>
      <c r="BS72" s="117">
        <f>BO72+BP72*AP72+0.5*BQ72*AP72*AP72</f>
        <v>0</v>
      </c>
      <c r="BT72" s="113">
        <f>BP72+BQ72*AP72</f>
        <v>0</v>
      </c>
      <c r="BU72" s="113">
        <f>BQ72</f>
        <v>0</v>
      </c>
      <c r="BV72" s="118">
        <f>BR72+AP72</f>
        <v>4.2796134594653301</v>
      </c>
      <c r="BW72" s="117">
        <f>BS72+BT72*AO72+0.5*BU72*AO72*AO72+1/6*AD72*AO72*AO72*AO72</f>
        <v>0</v>
      </c>
      <c r="BX72" s="113">
        <f>BT72+BU72*AO72+0.5*AD72*AO72*AO72</f>
        <v>0</v>
      </c>
      <c r="BY72" s="113">
        <f>BU72+AD72*AO72</f>
        <v>0</v>
      </c>
      <c r="BZ72" s="118">
        <f>BV72+AO72</f>
        <v>4.2796134594653301</v>
      </c>
      <c r="CC72" s="114">
        <f t="shared" si="58"/>
        <v>3.8624783375493124</v>
      </c>
      <c r="CD72" s="114">
        <f t="shared" si="59"/>
        <v>249.99999999999994</v>
      </c>
      <c r="CE72" s="114">
        <f t="shared" si="59"/>
        <v>1198.652364019028</v>
      </c>
      <c r="CF72" s="114">
        <f t="shared" si="59"/>
        <v>0</v>
      </c>
      <c r="CG72" s="114"/>
      <c r="CH72" s="114">
        <v>8</v>
      </c>
      <c r="CI72" s="113">
        <v>13</v>
      </c>
      <c r="CJ72" s="113">
        <f t="shared" ref="CJ72:CL87" si="94">CI72+1</f>
        <v>14</v>
      </c>
      <c r="CK72" s="113">
        <f t="shared" si="94"/>
        <v>15</v>
      </c>
      <c r="CL72" s="113">
        <f t="shared" si="94"/>
        <v>16</v>
      </c>
      <c r="CZ72" s="88"/>
      <c r="DA72" s="88"/>
      <c r="DB72" s="88"/>
      <c r="DC72" s="88"/>
      <c r="DD72" s="88"/>
      <c r="DE72" s="42"/>
      <c r="DF72" s="88"/>
    </row>
    <row r="73" spans="1:110" ht="13.8" thickBot="1" x14ac:dyDescent="0.3">
      <c r="A73" s="140">
        <v>0</v>
      </c>
      <c r="B73" s="410"/>
      <c r="C73" s="410"/>
      <c r="D73" s="41">
        <v>0</v>
      </c>
      <c r="E73" s="98" t="s">
        <v>213</v>
      </c>
      <c r="F73" s="171" t="s">
        <v>546</v>
      </c>
      <c r="G73" s="137" t="s">
        <v>422</v>
      </c>
      <c r="H73" s="132">
        <v>3500</v>
      </c>
      <c r="I73" s="132">
        <v>30000</v>
      </c>
      <c r="J73" s="148">
        <v>800000</v>
      </c>
      <c r="K73" s="151">
        <f t="shared" si="71"/>
        <v>0</v>
      </c>
      <c r="L73" s="413"/>
      <c r="M73" s="139">
        <f t="shared" si="78"/>
        <v>0</v>
      </c>
      <c r="N73" s="139">
        <f t="shared" si="92"/>
        <v>0</v>
      </c>
      <c r="O73" s="133">
        <f t="shared" ref="O73:O122" si="95">N73/3.7</f>
        <v>0</v>
      </c>
      <c r="P73" s="80">
        <f t="shared" si="3"/>
        <v>0</v>
      </c>
      <c r="Q73" s="322">
        <f t="shared" si="91"/>
        <v>0</v>
      </c>
      <c r="R73" s="323">
        <f t="shared" si="4"/>
        <v>0</v>
      </c>
      <c r="S73" s="324">
        <f t="shared" si="88"/>
        <v>4.2796134594653301</v>
      </c>
      <c r="U73" s="102">
        <f t="shared" si="79"/>
        <v>0</v>
      </c>
      <c r="V73" s="77">
        <f t="shared" si="80"/>
        <v>0</v>
      </c>
      <c r="W73" s="77">
        <f t="shared" si="90"/>
        <v>0</v>
      </c>
      <c r="X73" s="75">
        <f>'Project description'!$I$6</f>
        <v>1.79</v>
      </c>
      <c r="Y73" s="75">
        <f>VLOOKUP(E73,'Project description'!$H$21:$I$24,2,0)</f>
        <v>40000</v>
      </c>
      <c r="Z73" s="74">
        <f t="shared" si="7"/>
        <v>0</v>
      </c>
      <c r="AA73" s="144">
        <f t="shared" si="8"/>
        <v>0</v>
      </c>
      <c r="AB73" s="76">
        <f t="shared" si="81"/>
        <v>0</v>
      </c>
      <c r="AC73" s="76">
        <f t="shared" si="82"/>
        <v>0</v>
      </c>
      <c r="AD73" s="76">
        <f t="shared" si="83"/>
        <v>0</v>
      </c>
      <c r="AE73" s="66">
        <f t="shared" si="84"/>
        <v>0</v>
      </c>
      <c r="AF73" s="67" t="str">
        <f t="shared" ref="AF73:AF122" si="96">IF(AND(AD73*AE73&lt;AC73,AD73*AE73*AE73&lt;AB73),"JerkOnly",IF(AD73*AB73&lt;AC73*AC73,"JerkVelocity","AccelReached"))</f>
        <v>AccelReached</v>
      </c>
      <c r="AG73" s="66">
        <f t="shared" ref="AG73:AG122" si="97">IF(AND(AF73="JerkVelocity",AD73&lt;&gt;0),SQRT((AB73/AD73)),0)</f>
        <v>0</v>
      </c>
      <c r="AH73" s="68">
        <f t="shared" si="85"/>
        <v>0</v>
      </c>
      <c r="AI73" s="61">
        <f t="shared" ref="AI73:AI122" si="98">IF(AND(AF73="AccelReached",AD73 &lt;&gt;0),AC73/AD73,0)</f>
        <v>0</v>
      </c>
      <c r="AJ73" s="62">
        <f t="shared" ref="AJ73:AJ122" si="99">IF(AF73="AccelReached",AC73*AI73/2,0)</f>
        <v>0</v>
      </c>
      <c r="AK73" s="61">
        <f t="shared" ref="AK73:AK122" si="100">IF(AND(AF73="AccelReached",AC73&lt;&gt;0),(AB73-2*AJ73)/AC73,0)</f>
        <v>0</v>
      </c>
      <c r="AL73" s="61">
        <f t="shared" si="86"/>
        <v>0</v>
      </c>
      <c r="AM73" s="69" t="str">
        <f t="shared" ref="AM73:AM122" si="101">IF(AL73&gt;0,"VelocityReached","AccelLimited")</f>
        <v>AccelLimited</v>
      </c>
      <c r="AN73" s="61">
        <f t="shared" si="87"/>
        <v>0</v>
      </c>
      <c r="AO73" s="71">
        <f t="shared" ref="AO73:AO122" si="102">IF(AI73&lt;&gt;0,AI73,IF(AG73&lt;&gt;0,AG73,AE73))</f>
        <v>0</v>
      </c>
      <c r="AP73" s="64">
        <f t="shared" ref="AP73:AP122" si="103">IF(AM73="AccelLimited",AN73,AK73)</f>
        <v>0</v>
      </c>
      <c r="AQ73" s="72">
        <f t="shared" ref="AQ73:AQ122" si="104">IF(AL73&gt;0,AL73,IF(AH73&gt;0,AH73,0))</f>
        <v>0</v>
      </c>
      <c r="AR73" s="79">
        <f t="shared" ref="AR73:AR122" si="105">AO73*AO73*AD73+AP73*AC73</f>
        <v>0</v>
      </c>
      <c r="AS73" s="76">
        <f t="shared" ref="AS73:AS122" si="106">IF(OR(AN73&gt;0,AL73&gt;0),AC73,AO73*AD73)</f>
        <v>0</v>
      </c>
      <c r="AU73" s="115">
        <v>0</v>
      </c>
      <c r="AX73" s="118">
        <f t="shared" si="73"/>
        <v>4.2796134594653301</v>
      </c>
      <c r="AY73" s="117">
        <f t="shared" ref="AY73:AY122" si="107">1/6*AD73*AO73*AO73*AO73+AU73</f>
        <v>0</v>
      </c>
      <c r="AZ73" s="113">
        <f t="shared" ref="AZ73:AZ122" si="108">0.5*AD73*AO73*AO73</f>
        <v>0</v>
      </c>
      <c r="BA73" s="113">
        <f t="shared" ref="BA73:BA122" si="109">AD73*AO73</f>
        <v>0</v>
      </c>
      <c r="BB73" s="118">
        <f t="shared" ref="BB73:BB122" si="110">AO73+AX73</f>
        <v>4.2796134594653301</v>
      </c>
      <c r="BC73" s="114">
        <f t="shared" ref="BC73:BC122" si="111">AY73+AZ73*AP73+0.5*BA73*AP73*AP73</f>
        <v>0</v>
      </c>
      <c r="BD73" s="113">
        <f t="shared" ref="BD73:BD122" si="112">AZ73+AS73*AP73</f>
        <v>0</v>
      </c>
      <c r="BE73" s="113">
        <f t="shared" ref="BE73:BE122" si="113">BA73</f>
        <v>0</v>
      </c>
      <c r="BF73" s="118">
        <f t="shared" ref="BF73:BF122" si="114">BB73+AP73</f>
        <v>4.2796134594653301</v>
      </c>
      <c r="BG73" s="117">
        <f t="shared" ref="BG73:BG122" si="115">BC73+BD73*AO73+0.5*BE73*AO73*AO73-1/6*AD73*AO73*AO73*AO73</f>
        <v>0</v>
      </c>
      <c r="BH73" s="113">
        <f t="shared" ref="BH73:BH122" si="116">BD73+BE73*AO73-0.5*AD73*AO73*AO73</f>
        <v>0</v>
      </c>
      <c r="BI73" s="113">
        <f t="shared" ref="BI73:BI122" si="117">BE73-AD73*AO73</f>
        <v>0</v>
      </c>
      <c r="BJ73" s="118">
        <f t="shared" ref="BJ73:BJ122" si="118">BF73+AO73</f>
        <v>4.2796134594653301</v>
      </c>
      <c r="BK73" s="117">
        <f t="shared" ref="BK73:BK122" si="119">BG73+AQ73*AB73</f>
        <v>0</v>
      </c>
      <c r="BL73" s="113">
        <f t="shared" ref="BL73:BM122" si="120">BH73</f>
        <v>0</v>
      </c>
      <c r="BM73" s="113">
        <f t="shared" si="120"/>
        <v>0</v>
      </c>
      <c r="BN73" s="118">
        <f t="shared" ref="BN73:BN122" si="121">BJ73+AQ73</f>
        <v>4.2796134594653301</v>
      </c>
      <c r="BO73" s="117">
        <f t="shared" ref="BO73:BO122" si="122">BK73+BL73*AO73-0.5*BM73*AO73*AO73-1/6*AD73*AO73*AO73*AO73</f>
        <v>0</v>
      </c>
      <c r="BP73" s="113">
        <f t="shared" ref="BP73:BP122" si="123">BL73+BM73*AO73-0.5*AD73*AO73*AO73</f>
        <v>0</v>
      </c>
      <c r="BQ73" s="113">
        <f t="shared" ref="BQ73:BQ122" si="124">BM73-AD73*AO73</f>
        <v>0</v>
      </c>
      <c r="BR73" s="118">
        <f t="shared" ref="BR73:BR122" si="125">BN73+AO73</f>
        <v>4.2796134594653301</v>
      </c>
      <c r="BS73" s="117">
        <f t="shared" ref="BS73:BS122" si="126">BO73+BP73*AP73+0.5*BQ73*AP73*AP73</f>
        <v>0</v>
      </c>
      <c r="BT73" s="113">
        <f t="shared" ref="BT73:BT122" si="127">BP73+BQ73*AP73</f>
        <v>0</v>
      </c>
      <c r="BU73" s="113">
        <f t="shared" ref="BU73:BU122" si="128">BQ73</f>
        <v>0</v>
      </c>
      <c r="BV73" s="118">
        <f t="shared" ref="BV73:BV122" si="129">BR73+AP73</f>
        <v>4.2796134594653301</v>
      </c>
      <c r="BW73" s="117">
        <f t="shared" ref="BW73:BW122" si="130">BS73+BT73*AO73+0.5*BU73*AO73*AO73+1/6*AD73*AO73*AO73*AO73</f>
        <v>0</v>
      </c>
      <c r="BX73" s="113">
        <f t="shared" ref="BX73:BX122" si="131">BT73+BU73*AO73+0.5*AD73*AO73*AO73</f>
        <v>0</v>
      </c>
      <c r="BY73" s="113">
        <f t="shared" ref="BY73:BY122" si="132">BU73+AD73*AO73</f>
        <v>0</v>
      </c>
      <c r="BZ73" s="118">
        <f t="shared" ref="BZ73:BZ122" si="133">BV73+AO73</f>
        <v>4.2796134594653301</v>
      </c>
      <c r="CC73" s="114">
        <f t="shared" si="58"/>
        <v>3.8624783375493124</v>
      </c>
      <c r="CD73" s="114">
        <f t="shared" si="59"/>
        <v>249.99999999999994</v>
      </c>
      <c r="CE73" s="114">
        <f t="shared" si="59"/>
        <v>1198.652364019028</v>
      </c>
      <c r="CF73" s="114">
        <f t="shared" si="59"/>
        <v>0</v>
      </c>
      <c r="CG73" s="114"/>
      <c r="CH73" s="114">
        <v>8</v>
      </c>
      <c r="CI73" s="113">
        <v>17</v>
      </c>
      <c r="CJ73" s="113">
        <f t="shared" si="94"/>
        <v>18</v>
      </c>
      <c r="CK73" s="113">
        <f t="shared" si="94"/>
        <v>19</v>
      </c>
      <c r="CL73" s="113">
        <f t="shared" si="94"/>
        <v>20</v>
      </c>
      <c r="CZ73" s="88"/>
      <c r="DA73" s="88"/>
      <c r="DB73" s="88"/>
      <c r="DC73" s="88"/>
      <c r="DD73" s="88"/>
      <c r="DE73" s="40"/>
      <c r="DF73" s="88"/>
    </row>
    <row r="74" spans="1:110" ht="13.8" thickBot="1" x14ac:dyDescent="0.3">
      <c r="A74" s="315">
        <v>0</v>
      </c>
      <c r="B74" s="411"/>
      <c r="C74" s="411"/>
      <c r="D74" s="307">
        <v>0</v>
      </c>
      <c r="E74" s="309" t="s">
        <v>213</v>
      </c>
      <c r="F74" s="308" t="s">
        <v>546</v>
      </c>
      <c r="G74" s="310" t="s">
        <v>422</v>
      </c>
      <c r="H74" s="311">
        <v>3500</v>
      </c>
      <c r="I74" s="311">
        <v>30000</v>
      </c>
      <c r="J74" s="312">
        <v>800000</v>
      </c>
      <c r="K74" s="313">
        <f t="shared" si="71"/>
        <v>0</v>
      </c>
      <c r="L74" s="414"/>
      <c r="M74" s="314">
        <f t="shared" si="78"/>
        <v>0</v>
      </c>
      <c r="N74" s="139">
        <f t="shared" si="92"/>
        <v>0</v>
      </c>
      <c r="O74" s="133">
        <f t="shared" si="95"/>
        <v>0</v>
      </c>
      <c r="P74" s="80">
        <f t="shared" si="3"/>
        <v>0</v>
      </c>
      <c r="Q74" s="319">
        <f t="shared" si="91"/>
        <v>0</v>
      </c>
      <c r="R74" s="320">
        <f t="shared" si="4"/>
        <v>0</v>
      </c>
      <c r="S74" s="321">
        <f t="shared" si="88"/>
        <v>4.2796134594653301</v>
      </c>
      <c r="U74" s="102">
        <f t="shared" si="79"/>
        <v>0</v>
      </c>
      <c r="V74" s="77">
        <f t="shared" si="80"/>
        <v>0</v>
      </c>
      <c r="W74" s="77">
        <f t="shared" si="90"/>
        <v>0</v>
      </c>
      <c r="X74" s="75">
        <f>'Project description'!$I$6</f>
        <v>1.79</v>
      </c>
      <c r="Y74" s="75">
        <f>VLOOKUP(E74,'Project description'!$H$21:$I$24,2,0)</f>
        <v>40000</v>
      </c>
      <c r="Z74" s="74">
        <f t="shared" si="7"/>
        <v>0</v>
      </c>
      <c r="AA74" s="144">
        <f t="shared" si="8"/>
        <v>0</v>
      </c>
      <c r="AB74" s="76">
        <f t="shared" si="81"/>
        <v>0</v>
      </c>
      <c r="AC74" s="76">
        <f t="shared" si="82"/>
        <v>0</v>
      </c>
      <c r="AD74" s="76">
        <f t="shared" si="83"/>
        <v>0</v>
      </c>
      <c r="AE74" s="66">
        <f t="shared" si="84"/>
        <v>0</v>
      </c>
      <c r="AF74" s="67" t="str">
        <f t="shared" si="96"/>
        <v>AccelReached</v>
      </c>
      <c r="AG74" s="66">
        <f t="shared" si="97"/>
        <v>0</v>
      </c>
      <c r="AH74" s="68">
        <f t="shared" si="85"/>
        <v>0</v>
      </c>
      <c r="AI74" s="61">
        <f t="shared" si="98"/>
        <v>0</v>
      </c>
      <c r="AJ74" s="62">
        <f t="shared" si="99"/>
        <v>0</v>
      </c>
      <c r="AK74" s="61">
        <f t="shared" si="100"/>
        <v>0</v>
      </c>
      <c r="AL74" s="61">
        <f t="shared" si="86"/>
        <v>0</v>
      </c>
      <c r="AM74" s="69" t="str">
        <f t="shared" si="101"/>
        <v>AccelLimited</v>
      </c>
      <c r="AN74" s="61">
        <f t="shared" si="87"/>
        <v>0</v>
      </c>
      <c r="AO74" s="71">
        <f t="shared" si="102"/>
        <v>0</v>
      </c>
      <c r="AP74" s="64">
        <f t="shared" si="103"/>
        <v>0</v>
      </c>
      <c r="AQ74" s="72">
        <f t="shared" si="104"/>
        <v>0</v>
      </c>
      <c r="AR74" s="79">
        <f t="shared" si="105"/>
        <v>0</v>
      </c>
      <c r="AS74" s="76">
        <f t="shared" si="106"/>
        <v>0</v>
      </c>
      <c r="AU74" s="115">
        <v>0</v>
      </c>
      <c r="AX74" s="118">
        <f t="shared" si="73"/>
        <v>4.2796134594653301</v>
      </c>
      <c r="AY74" s="117">
        <f t="shared" si="107"/>
        <v>0</v>
      </c>
      <c r="AZ74" s="113">
        <f t="shared" si="108"/>
        <v>0</v>
      </c>
      <c r="BA74" s="113">
        <f t="shared" si="109"/>
        <v>0</v>
      </c>
      <c r="BB74" s="118">
        <f t="shared" si="110"/>
        <v>4.2796134594653301</v>
      </c>
      <c r="BC74" s="114">
        <f t="shared" si="111"/>
        <v>0</v>
      </c>
      <c r="BD74" s="113">
        <f t="shared" si="112"/>
        <v>0</v>
      </c>
      <c r="BE74" s="113">
        <f t="shared" si="113"/>
        <v>0</v>
      </c>
      <c r="BF74" s="118">
        <f t="shared" si="114"/>
        <v>4.2796134594653301</v>
      </c>
      <c r="BG74" s="117">
        <f t="shared" si="115"/>
        <v>0</v>
      </c>
      <c r="BH74" s="113">
        <f t="shared" si="116"/>
        <v>0</v>
      </c>
      <c r="BI74" s="113">
        <f t="shared" si="117"/>
        <v>0</v>
      </c>
      <c r="BJ74" s="118">
        <f t="shared" si="118"/>
        <v>4.2796134594653301</v>
      </c>
      <c r="BK74" s="117">
        <f t="shared" si="119"/>
        <v>0</v>
      </c>
      <c r="BL74" s="113">
        <f t="shared" si="120"/>
        <v>0</v>
      </c>
      <c r="BM74" s="113">
        <f t="shared" si="120"/>
        <v>0</v>
      </c>
      <c r="BN74" s="118">
        <f t="shared" si="121"/>
        <v>4.2796134594653301</v>
      </c>
      <c r="BO74" s="117">
        <f t="shared" si="122"/>
        <v>0</v>
      </c>
      <c r="BP74" s="113">
        <f t="shared" si="123"/>
        <v>0</v>
      </c>
      <c r="BQ74" s="113">
        <f t="shared" si="124"/>
        <v>0</v>
      </c>
      <c r="BR74" s="118">
        <f t="shared" si="125"/>
        <v>4.2796134594653301</v>
      </c>
      <c r="BS74" s="117">
        <f t="shared" si="126"/>
        <v>0</v>
      </c>
      <c r="BT74" s="113">
        <f t="shared" si="127"/>
        <v>0</v>
      </c>
      <c r="BU74" s="113">
        <f t="shared" si="128"/>
        <v>0</v>
      </c>
      <c r="BV74" s="118">
        <f t="shared" si="129"/>
        <v>4.2796134594653301</v>
      </c>
      <c r="BW74" s="117">
        <f t="shared" si="130"/>
        <v>0</v>
      </c>
      <c r="BX74" s="113">
        <f t="shared" si="131"/>
        <v>0</v>
      </c>
      <c r="BY74" s="113">
        <f t="shared" si="132"/>
        <v>0</v>
      </c>
      <c r="BZ74" s="118">
        <f t="shared" si="133"/>
        <v>4.2796134594653301</v>
      </c>
      <c r="CC74" s="114">
        <f t="shared" si="58"/>
        <v>3.9124783375493122</v>
      </c>
      <c r="CD74" s="114">
        <f t="shared" si="59"/>
        <v>308.57225125375919</v>
      </c>
      <c r="CE74" s="114">
        <f t="shared" si="59"/>
        <v>1117.0303471874961</v>
      </c>
      <c r="CF74" s="114">
        <f t="shared" si="59"/>
        <v>-3264.8806732612757</v>
      </c>
      <c r="CG74" s="114"/>
      <c r="CH74" s="114">
        <v>8</v>
      </c>
      <c r="CI74" s="113">
        <v>21</v>
      </c>
      <c r="CJ74" s="113">
        <f t="shared" si="94"/>
        <v>22</v>
      </c>
      <c r="CK74" s="113">
        <f t="shared" si="94"/>
        <v>23</v>
      </c>
      <c r="CL74" s="113">
        <f t="shared" si="94"/>
        <v>24</v>
      </c>
      <c r="CZ74" s="88"/>
      <c r="DA74" s="88"/>
      <c r="DB74" s="88"/>
      <c r="DC74" s="88"/>
      <c r="DD74" s="88"/>
      <c r="DE74" s="40"/>
      <c r="DF74" s="88"/>
    </row>
    <row r="75" spans="1:110" ht="13.8" thickBot="1" x14ac:dyDescent="0.3">
      <c r="A75" s="140">
        <v>0</v>
      </c>
      <c r="B75" s="410"/>
      <c r="C75" s="410"/>
      <c r="D75" s="41">
        <v>0</v>
      </c>
      <c r="E75" s="98" t="s">
        <v>213</v>
      </c>
      <c r="F75" s="171" t="s">
        <v>546</v>
      </c>
      <c r="G75" s="137" t="s">
        <v>422</v>
      </c>
      <c r="H75" s="132">
        <v>3500</v>
      </c>
      <c r="I75" s="132">
        <v>30000</v>
      </c>
      <c r="J75" s="148">
        <v>800000</v>
      </c>
      <c r="K75" s="151">
        <f t="shared" si="71"/>
        <v>0</v>
      </c>
      <c r="L75" s="413"/>
      <c r="M75" s="139">
        <f t="shared" si="78"/>
        <v>0</v>
      </c>
      <c r="N75" s="139">
        <f t="shared" si="92"/>
        <v>0</v>
      </c>
      <c r="O75" s="133">
        <f t="shared" si="95"/>
        <v>0</v>
      </c>
      <c r="P75" s="80">
        <f t="shared" si="3"/>
        <v>0</v>
      </c>
      <c r="Q75" s="322">
        <f t="shared" si="91"/>
        <v>0</v>
      </c>
      <c r="R75" s="323">
        <f t="shared" si="4"/>
        <v>0</v>
      </c>
      <c r="S75" s="324">
        <f t="shared" si="88"/>
        <v>4.2796134594653301</v>
      </c>
      <c r="U75" s="102">
        <f t="shared" si="79"/>
        <v>0</v>
      </c>
      <c r="V75" s="77">
        <f t="shared" si="80"/>
        <v>0</v>
      </c>
      <c r="W75" s="77">
        <f t="shared" si="90"/>
        <v>0</v>
      </c>
      <c r="X75" s="75">
        <f>'Project description'!$I$6</f>
        <v>1.79</v>
      </c>
      <c r="Y75" s="75">
        <f>VLOOKUP(E75,'Project description'!$H$21:$I$24,2,0)</f>
        <v>40000</v>
      </c>
      <c r="Z75" s="74">
        <f t="shared" si="7"/>
        <v>0</v>
      </c>
      <c r="AA75" s="144">
        <f t="shared" si="8"/>
        <v>0</v>
      </c>
      <c r="AB75" s="76">
        <f t="shared" si="81"/>
        <v>0</v>
      </c>
      <c r="AC75" s="76">
        <f t="shared" si="82"/>
        <v>0</v>
      </c>
      <c r="AD75" s="76">
        <f t="shared" si="83"/>
        <v>0</v>
      </c>
      <c r="AE75" s="66">
        <f t="shared" si="84"/>
        <v>0</v>
      </c>
      <c r="AF75" s="67" t="str">
        <f t="shared" si="96"/>
        <v>AccelReached</v>
      </c>
      <c r="AG75" s="66">
        <f t="shared" si="97"/>
        <v>0</v>
      </c>
      <c r="AH75" s="68">
        <f t="shared" si="85"/>
        <v>0</v>
      </c>
      <c r="AI75" s="61">
        <f t="shared" si="98"/>
        <v>0</v>
      </c>
      <c r="AJ75" s="62">
        <f t="shared" si="99"/>
        <v>0</v>
      </c>
      <c r="AK75" s="61">
        <f t="shared" si="100"/>
        <v>0</v>
      </c>
      <c r="AL75" s="61">
        <f t="shared" si="86"/>
        <v>0</v>
      </c>
      <c r="AM75" s="69" t="str">
        <f t="shared" si="101"/>
        <v>AccelLimited</v>
      </c>
      <c r="AN75" s="61">
        <f t="shared" si="87"/>
        <v>0</v>
      </c>
      <c r="AO75" s="71">
        <f t="shared" si="102"/>
        <v>0</v>
      </c>
      <c r="AP75" s="64">
        <f t="shared" si="103"/>
        <v>0</v>
      </c>
      <c r="AQ75" s="72">
        <f t="shared" si="104"/>
        <v>0</v>
      </c>
      <c r="AR75" s="79">
        <f t="shared" si="105"/>
        <v>0</v>
      </c>
      <c r="AS75" s="76">
        <f t="shared" si="106"/>
        <v>0</v>
      </c>
      <c r="AU75" s="115">
        <v>0</v>
      </c>
      <c r="AX75" s="118">
        <f t="shared" si="73"/>
        <v>4.2796134594653301</v>
      </c>
      <c r="AY75" s="117">
        <f t="shared" si="107"/>
        <v>0</v>
      </c>
      <c r="AZ75" s="113">
        <f t="shared" si="108"/>
        <v>0</v>
      </c>
      <c r="BA75" s="113">
        <f t="shared" si="109"/>
        <v>0</v>
      </c>
      <c r="BB75" s="118">
        <f t="shared" si="110"/>
        <v>4.2796134594653301</v>
      </c>
      <c r="BC75" s="114">
        <f t="shared" si="111"/>
        <v>0</v>
      </c>
      <c r="BD75" s="113">
        <f t="shared" si="112"/>
        <v>0</v>
      </c>
      <c r="BE75" s="113">
        <f t="shared" si="113"/>
        <v>0</v>
      </c>
      <c r="BF75" s="118">
        <f t="shared" si="114"/>
        <v>4.2796134594653301</v>
      </c>
      <c r="BG75" s="117">
        <f t="shared" si="115"/>
        <v>0</v>
      </c>
      <c r="BH75" s="113">
        <f t="shared" si="116"/>
        <v>0</v>
      </c>
      <c r="BI75" s="113">
        <f t="shared" si="117"/>
        <v>0</v>
      </c>
      <c r="BJ75" s="118">
        <f t="shared" si="118"/>
        <v>4.2796134594653301</v>
      </c>
      <c r="BK75" s="117">
        <f t="shared" si="119"/>
        <v>0</v>
      </c>
      <c r="BL75" s="113">
        <f t="shared" si="120"/>
        <v>0</v>
      </c>
      <c r="BM75" s="113">
        <f t="shared" si="120"/>
        <v>0</v>
      </c>
      <c r="BN75" s="118">
        <f t="shared" si="121"/>
        <v>4.2796134594653301</v>
      </c>
      <c r="BO75" s="117">
        <f t="shared" si="122"/>
        <v>0</v>
      </c>
      <c r="BP75" s="113">
        <f t="shared" si="123"/>
        <v>0</v>
      </c>
      <c r="BQ75" s="113">
        <f t="shared" si="124"/>
        <v>0</v>
      </c>
      <c r="BR75" s="118">
        <f t="shared" si="125"/>
        <v>4.2796134594653301</v>
      </c>
      <c r="BS75" s="117">
        <f t="shared" si="126"/>
        <v>0</v>
      </c>
      <c r="BT75" s="113">
        <f t="shared" si="127"/>
        <v>0</v>
      </c>
      <c r="BU75" s="113">
        <f t="shared" si="128"/>
        <v>0</v>
      </c>
      <c r="BV75" s="118">
        <f t="shared" si="129"/>
        <v>4.2796134594653301</v>
      </c>
      <c r="BW75" s="117">
        <f t="shared" si="130"/>
        <v>0</v>
      </c>
      <c r="BX75" s="113">
        <f t="shared" si="131"/>
        <v>0</v>
      </c>
      <c r="BY75" s="113">
        <f t="shared" si="132"/>
        <v>0</v>
      </c>
      <c r="BZ75" s="118">
        <f t="shared" si="133"/>
        <v>4.2796134594653301</v>
      </c>
      <c r="CC75" s="114">
        <f t="shared" si="58"/>
        <v>4.2296134594653294</v>
      </c>
      <c r="CD75" s="114">
        <f t="shared" si="59"/>
        <v>498.63963305280771</v>
      </c>
      <c r="CE75" s="114">
        <f t="shared" si="59"/>
        <v>81.622016831531937</v>
      </c>
      <c r="CF75" s="114">
        <f t="shared" si="59"/>
        <v>-3264.8806732612757</v>
      </c>
      <c r="CG75" s="114"/>
      <c r="CH75" s="114">
        <v>8</v>
      </c>
      <c r="CI75" s="113">
        <v>25</v>
      </c>
      <c r="CJ75" s="113">
        <f t="shared" si="94"/>
        <v>26</v>
      </c>
      <c r="CK75" s="113">
        <f t="shared" si="94"/>
        <v>27</v>
      </c>
      <c r="CL75" s="113">
        <f t="shared" si="94"/>
        <v>28</v>
      </c>
      <c r="CZ75" s="88"/>
      <c r="DA75" s="88"/>
      <c r="DB75" s="88"/>
      <c r="DC75" s="88"/>
      <c r="DD75" s="88"/>
      <c r="DE75" s="40"/>
      <c r="DF75" s="88"/>
    </row>
    <row r="76" spans="1:110" ht="13.8" thickBot="1" x14ac:dyDescent="0.3">
      <c r="A76" s="315">
        <v>0</v>
      </c>
      <c r="B76" s="411"/>
      <c r="C76" s="411"/>
      <c r="D76" s="307">
        <v>0</v>
      </c>
      <c r="E76" s="309" t="s">
        <v>213</v>
      </c>
      <c r="F76" s="308" t="s">
        <v>546</v>
      </c>
      <c r="G76" s="310" t="s">
        <v>422</v>
      </c>
      <c r="H76" s="311">
        <v>3500</v>
      </c>
      <c r="I76" s="311">
        <v>30000</v>
      </c>
      <c r="J76" s="312">
        <v>800000</v>
      </c>
      <c r="K76" s="313">
        <f t="shared" si="71"/>
        <v>0</v>
      </c>
      <c r="L76" s="414"/>
      <c r="M76" s="314">
        <f t="shared" si="78"/>
        <v>0</v>
      </c>
      <c r="N76" s="139">
        <f t="shared" si="92"/>
        <v>0</v>
      </c>
      <c r="O76" s="133">
        <f t="shared" si="95"/>
        <v>0</v>
      </c>
      <c r="P76" s="80">
        <f t="shared" si="3"/>
        <v>0</v>
      </c>
      <c r="Q76" s="319">
        <f t="shared" si="91"/>
        <v>0</v>
      </c>
      <c r="R76" s="320">
        <f t="shared" si="4"/>
        <v>0</v>
      </c>
      <c r="S76" s="321">
        <f t="shared" si="88"/>
        <v>4.2796134594653301</v>
      </c>
      <c r="U76" s="102">
        <f t="shared" si="79"/>
        <v>0</v>
      </c>
      <c r="V76" s="77">
        <f t="shared" si="80"/>
        <v>0</v>
      </c>
      <c r="W76" s="77">
        <f t="shared" si="90"/>
        <v>0</v>
      </c>
      <c r="X76" s="75">
        <f>'Project description'!$I$6</f>
        <v>1.79</v>
      </c>
      <c r="Y76" s="75">
        <f>VLOOKUP(E76,'Project description'!$H$21:$I$24,2,0)</f>
        <v>40000</v>
      </c>
      <c r="Z76" s="74">
        <f t="shared" si="7"/>
        <v>0</v>
      </c>
      <c r="AA76" s="144">
        <f t="shared" si="8"/>
        <v>0</v>
      </c>
      <c r="AB76" s="76">
        <f t="shared" si="81"/>
        <v>0</v>
      </c>
      <c r="AC76" s="76">
        <f t="shared" si="82"/>
        <v>0</v>
      </c>
      <c r="AD76" s="76">
        <f t="shared" si="83"/>
        <v>0</v>
      </c>
      <c r="AE76" s="66">
        <f t="shared" si="84"/>
        <v>0</v>
      </c>
      <c r="AF76" s="67" t="str">
        <f t="shared" si="96"/>
        <v>AccelReached</v>
      </c>
      <c r="AG76" s="66">
        <f t="shared" si="97"/>
        <v>0</v>
      </c>
      <c r="AH76" s="68">
        <f t="shared" si="85"/>
        <v>0</v>
      </c>
      <c r="AI76" s="61">
        <f t="shared" si="98"/>
        <v>0</v>
      </c>
      <c r="AJ76" s="62">
        <f t="shared" si="99"/>
        <v>0</v>
      </c>
      <c r="AK76" s="61">
        <f t="shared" si="100"/>
        <v>0</v>
      </c>
      <c r="AL76" s="61">
        <f t="shared" si="86"/>
        <v>0</v>
      </c>
      <c r="AM76" s="69" t="str">
        <f t="shared" si="101"/>
        <v>AccelLimited</v>
      </c>
      <c r="AN76" s="61">
        <f t="shared" si="87"/>
        <v>0</v>
      </c>
      <c r="AO76" s="71">
        <f t="shared" si="102"/>
        <v>0</v>
      </c>
      <c r="AP76" s="64">
        <f t="shared" si="103"/>
        <v>0</v>
      </c>
      <c r="AQ76" s="72">
        <f t="shared" si="104"/>
        <v>0</v>
      </c>
      <c r="AR76" s="79">
        <f t="shared" si="105"/>
        <v>0</v>
      </c>
      <c r="AS76" s="76">
        <f t="shared" si="106"/>
        <v>0</v>
      </c>
      <c r="AU76" s="115">
        <v>0</v>
      </c>
      <c r="AX76" s="118">
        <f t="shared" si="73"/>
        <v>4.2796134594653301</v>
      </c>
      <c r="AY76" s="117">
        <f t="shared" si="107"/>
        <v>0</v>
      </c>
      <c r="AZ76" s="113">
        <f t="shared" si="108"/>
        <v>0</v>
      </c>
      <c r="BA76" s="113">
        <f t="shared" si="109"/>
        <v>0</v>
      </c>
      <c r="BB76" s="118">
        <f t="shared" si="110"/>
        <v>4.2796134594653301</v>
      </c>
      <c r="BC76" s="114">
        <f t="shared" si="111"/>
        <v>0</v>
      </c>
      <c r="BD76" s="113">
        <f t="shared" si="112"/>
        <v>0</v>
      </c>
      <c r="BE76" s="113">
        <f t="shared" si="113"/>
        <v>0</v>
      </c>
      <c r="BF76" s="118">
        <f t="shared" si="114"/>
        <v>4.2796134594653301</v>
      </c>
      <c r="BG76" s="117">
        <f t="shared" si="115"/>
        <v>0</v>
      </c>
      <c r="BH76" s="113">
        <f t="shared" si="116"/>
        <v>0</v>
      </c>
      <c r="BI76" s="113">
        <f t="shared" si="117"/>
        <v>0</v>
      </c>
      <c r="BJ76" s="118">
        <f t="shared" si="118"/>
        <v>4.2796134594653301</v>
      </c>
      <c r="BK76" s="117">
        <f t="shared" si="119"/>
        <v>0</v>
      </c>
      <c r="BL76" s="113">
        <f t="shared" si="120"/>
        <v>0</v>
      </c>
      <c r="BM76" s="113">
        <f t="shared" si="120"/>
        <v>0</v>
      </c>
      <c r="BN76" s="118">
        <f t="shared" si="121"/>
        <v>4.2796134594653301</v>
      </c>
      <c r="BO76" s="117">
        <f t="shared" si="122"/>
        <v>0</v>
      </c>
      <c r="BP76" s="113">
        <f t="shared" si="123"/>
        <v>0</v>
      </c>
      <c r="BQ76" s="113">
        <f t="shared" si="124"/>
        <v>0</v>
      </c>
      <c r="BR76" s="118">
        <f t="shared" si="125"/>
        <v>4.2796134594653301</v>
      </c>
      <c r="BS76" s="117">
        <f t="shared" si="126"/>
        <v>0</v>
      </c>
      <c r="BT76" s="113">
        <f t="shared" si="127"/>
        <v>0</v>
      </c>
      <c r="BU76" s="113">
        <f t="shared" si="128"/>
        <v>0</v>
      </c>
      <c r="BV76" s="118">
        <f t="shared" si="129"/>
        <v>4.2796134594653301</v>
      </c>
      <c r="BW76" s="117">
        <f t="shared" si="130"/>
        <v>0</v>
      </c>
      <c r="BX76" s="113">
        <f t="shared" si="131"/>
        <v>0</v>
      </c>
      <c r="BY76" s="113">
        <f t="shared" si="132"/>
        <v>0</v>
      </c>
      <c r="BZ76" s="118">
        <f t="shared" si="133"/>
        <v>4.2796134594653301</v>
      </c>
      <c r="CC76" s="114">
        <f t="shared" si="58"/>
        <v>4.2796134594653292</v>
      </c>
      <c r="CD76" s="114">
        <f t="shared" si="59"/>
        <v>499.99999999999989</v>
      </c>
      <c r="CE76" s="114">
        <f t="shared" si="59"/>
        <v>0</v>
      </c>
      <c r="CF76" s="114">
        <f t="shared" si="59"/>
        <v>0</v>
      </c>
      <c r="CG76" s="114"/>
      <c r="CH76" s="114">
        <v>8</v>
      </c>
      <c r="CI76" s="113">
        <v>29</v>
      </c>
      <c r="CJ76" s="113">
        <f t="shared" si="94"/>
        <v>30</v>
      </c>
      <c r="CK76" s="113">
        <f t="shared" si="94"/>
        <v>31</v>
      </c>
      <c r="CL76" s="113">
        <f t="shared" si="94"/>
        <v>32</v>
      </c>
      <c r="CZ76" s="88"/>
      <c r="DA76" s="88"/>
      <c r="DB76" s="88"/>
      <c r="DC76" s="88"/>
      <c r="DD76" s="88"/>
      <c r="DE76" s="40"/>
      <c r="DF76" s="88"/>
    </row>
    <row r="77" spans="1:110" ht="13.8" thickBot="1" x14ac:dyDescent="0.3">
      <c r="A77" s="140">
        <v>0</v>
      </c>
      <c r="B77" s="410"/>
      <c r="C77" s="410"/>
      <c r="D77" s="41">
        <v>0</v>
      </c>
      <c r="E77" s="98" t="s">
        <v>213</v>
      </c>
      <c r="F77" s="171" t="s">
        <v>546</v>
      </c>
      <c r="G77" s="137" t="s">
        <v>422</v>
      </c>
      <c r="H77" s="132">
        <v>3500</v>
      </c>
      <c r="I77" s="132">
        <v>30000</v>
      </c>
      <c r="J77" s="148">
        <v>800000</v>
      </c>
      <c r="K77" s="151">
        <f t="shared" si="71"/>
        <v>0</v>
      </c>
      <c r="L77" s="413"/>
      <c r="M77" s="139">
        <f t="shared" ref="M77:M108" si="134">IF(AC77&lt;=0,0,IF(E77="Straight",N77*AH$5,IF(E77="180° Curve",N77*AH$6,IF(E77="45° Curve",N77*AH$7,IF(E77="22.5° Curve",N77*AH$8)))))</f>
        <v>0</v>
      </c>
      <c r="N77" s="139">
        <f t="shared" si="92"/>
        <v>0</v>
      </c>
      <c r="O77" s="133">
        <f t="shared" si="95"/>
        <v>0</v>
      </c>
      <c r="P77" s="80">
        <f t="shared" ref="P77:P122" si="135">IF((N77-$F$8)&gt;0,(N77-$F$8)/($F$7-$F$8),0)</f>
        <v>0</v>
      </c>
      <c r="Q77" s="322">
        <f t="shared" si="91"/>
        <v>0</v>
      </c>
      <c r="R77" s="323">
        <f t="shared" ref="R77:R122" si="136">AS77</f>
        <v>0</v>
      </c>
      <c r="S77" s="324">
        <f t="shared" si="88"/>
        <v>4.2796134594653301</v>
      </c>
      <c r="U77" s="102">
        <f t="shared" ref="U77:U108" si="137">IF(D77&gt;0,IF((4/D77)*(A77/2)&lt;4000,(4/D77)*(A77/2),4000),0)</f>
        <v>0</v>
      </c>
      <c r="V77" s="77">
        <f t="shared" ref="V77:V108" si="138">IF(D77&gt;0,IF((4/D77)*U77&lt;Y77,(4/D77)*U77,Y77),0)</f>
        <v>0</v>
      </c>
      <c r="W77" s="77">
        <f t="shared" si="90"/>
        <v>0</v>
      </c>
      <c r="X77" s="75">
        <f>'Project description'!$I$6</f>
        <v>1.79</v>
      </c>
      <c r="Y77" s="75">
        <f>VLOOKUP(E77,'Project description'!$H$21:$I$24,2,0)</f>
        <v>40000</v>
      </c>
      <c r="Z77" s="74">
        <f t="shared" ref="Z77:Z122" si="139">A77</f>
        <v>0</v>
      </c>
      <c r="AA77" s="144">
        <f t="shared" ref="AA77:AA122" si="140">A77</f>
        <v>0</v>
      </c>
      <c r="AB77" s="76">
        <f t="shared" ref="AB77:AB108" si="141">IF($G77="Best Fit",U77,H77)</f>
        <v>0</v>
      </c>
      <c r="AC77" s="76">
        <f t="shared" ref="AC77:AC108" si="142">IF($G77="Best Fit",V77,I77)</f>
        <v>0</v>
      </c>
      <c r="AD77" s="76">
        <f t="shared" ref="AD77:AD108" si="143">IF($G77="Best Fit",W77,J77)</f>
        <v>0</v>
      </c>
      <c r="AE77" s="66">
        <f t="shared" ref="AE77:AE108" si="144">IF(AD77 &lt;&gt; 0,POWER(A77/(2*AD77),1/3),0)</f>
        <v>0</v>
      </c>
      <c r="AF77" s="67" t="str">
        <f t="shared" si="96"/>
        <v>AccelReached</v>
      </c>
      <c r="AG77" s="66">
        <f t="shared" si="97"/>
        <v>0</v>
      </c>
      <c r="AH77" s="68">
        <f t="shared" ref="AH77:AH108" si="145">IF(AND(AF77="JerkVelocity",AB77 &gt; 0),A77/AB77-2*AG77,0)</f>
        <v>0</v>
      </c>
      <c r="AI77" s="61">
        <f t="shared" si="98"/>
        <v>0</v>
      </c>
      <c r="AJ77" s="62">
        <f t="shared" si="99"/>
        <v>0</v>
      </c>
      <c r="AK77" s="61">
        <f t="shared" si="100"/>
        <v>0</v>
      </c>
      <c r="AL77" s="61">
        <f t="shared" ref="AL77:AL108" si="146">IF(AND(AF77="AccelReached", AB77&lt;&gt;0),(A77-(AI77*AJ77*4+AK77*AJ77*2+AC77*AK77*AI77*2 +AK77*AK77*AC77))/AB77,0)</f>
        <v>0</v>
      </c>
      <c r="AM77" s="69" t="str">
        <f t="shared" si="101"/>
        <v>AccelLimited</v>
      </c>
      <c r="AN77" s="61">
        <f t="shared" ref="AN77:AN108" si="147">IF(AND(AM77="AccelLimited",AF77="AccelReached",AC77&lt;&gt;0),-1.5*AI77+SQRT(AI77*AI77/4+A77/AC77),0)</f>
        <v>0</v>
      </c>
      <c r="AO77" s="71">
        <f t="shared" si="102"/>
        <v>0</v>
      </c>
      <c r="AP77" s="64">
        <f t="shared" si="103"/>
        <v>0</v>
      </c>
      <c r="AQ77" s="72">
        <f t="shared" si="104"/>
        <v>0</v>
      </c>
      <c r="AR77" s="79">
        <f t="shared" si="105"/>
        <v>0</v>
      </c>
      <c r="AS77" s="76">
        <f t="shared" si="106"/>
        <v>0</v>
      </c>
      <c r="AU77" s="115">
        <v>0</v>
      </c>
      <c r="AX77" s="118">
        <f t="shared" si="73"/>
        <v>4.2796134594653301</v>
      </c>
      <c r="AY77" s="117">
        <f t="shared" si="107"/>
        <v>0</v>
      </c>
      <c r="AZ77" s="113">
        <f t="shared" si="108"/>
        <v>0</v>
      </c>
      <c r="BA77" s="113">
        <f t="shared" si="109"/>
        <v>0</v>
      </c>
      <c r="BB77" s="118">
        <f t="shared" si="110"/>
        <v>4.2796134594653301</v>
      </c>
      <c r="BC77" s="114">
        <f t="shared" si="111"/>
        <v>0</v>
      </c>
      <c r="BD77" s="113">
        <f t="shared" si="112"/>
        <v>0</v>
      </c>
      <c r="BE77" s="113">
        <f t="shared" si="113"/>
        <v>0</v>
      </c>
      <c r="BF77" s="118">
        <f t="shared" si="114"/>
        <v>4.2796134594653301</v>
      </c>
      <c r="BG77" s="117">
        <f t="shared" si="115"/>
        <v>0</v>
      </c>
      <c r="BH77" s="113">
        <f t="shared" si="116"/>
        <v>0</v>
      </c>
      <c r="BI77" s="113">
        <f t="shared" si="117"/>
        <v>0</v>
      </c>
      <c r="BJ77" s="118">
        <f t="shared" si="118"/>
        <v>4.2796134594653301</v>
      </c>
      <c r="BK77" s="117">
        <f t="shared" si="119"/>
        <v>0</v>
      </c>
      <c r="BL77" s="113">
        <f t="shared" si="120"/>
        <v>0</v>
      </c>
      <c r="BM77" s="113">
        <f t="shared" si="120"/>
        <v>0</v>
      </c>
      <c r="BN77" s="118">
        <f t="shared" si="121"/>
        <v>4.2796134594653301</v>
      </c>
      <c r="BO77" s="117">
        <f t="shared" si="122"/>
        <v>0</v>
      </c>
      <c r="BP77" s="113">
        <f t="shared" si="123"/>
        <v>0</v>
      </c>
      <c r="BQ77" s="113">
        <f t="shared" si="124"/>
        <v>0</v>
      </c>
      <c r="BR77" s="118">
        <f t="shared" si="125"/>
        <v>4.2796134594653301</v>
      </c>
      <c r="BS77" s="117">
        <f t="shared" si="126"/>
        <v>0</v>
      </c>
      <c r="BT77" s="113">
        <f t="shared" si="127"/>
        <v>0</v>
      </c>
      <c r="BU77" s="113">
        <f t="shared" si="128"/>
        <v>0</v>
      </c>
      <c r="BV77" s="118">
        <f t="shared" si="129"/>
        <v>4.2796134594653301</v>
      </c>
      <c r="BW77" s="117">
        <f t="shared" si="130"/>
        <v>0</v>
      </c>
      <c r="BX77" s="113">
        <f t="shared" si="131"/>
        <v>0</v>
      </c>
      <c r="BY77" s="113">
        <f t="shared" si="132"/>
        <v>0</v>
      </c>
      <c r="BZ77" s="118">
        <f t="shared" si="133"/>
        <v>4.2796134594653301</v>
      </c>
      <c r="CC77" s="114">
        <f t="shared" si="58"/>
        <v>4.2796134594653301</v>
      </c>
      <c r="CD77" s="114">
        <f t="shared" si="59"/>
        <v>0</v>
      </c>
      <c r="CE77" s="114">
        <f t="shared" si="59"/>
        <v>0</v>
      </c>
      <c r="CF77" s="114">
        <f t="shared" si="59"/>
        <v>0</v>
      </c>
      <c r="CG77" s="114"/>
      <c r="CH77" s="114">
        <v>9</v>
      </c>
      <c r="CI77" s="113">
        <v>1</v>
      </c>
      <c r="CJ77" s="113">
        <f t="shared" si="94"/>
        <v>2</v>
      </c>
      <c r="CK77" s="113">
        <f t="shared" si="94"/>
        <v>3</v>
      </c>
      <c r="CL77" s="113">
        <f t="shared" si="94"/>
        <v>4</v>
      </c>
      <c r="CZ77" s="88"/>
      <c r="DA77" s="88"/>
      <c r="DB77" s="88"/>
      <c r="DC77" s="88"/>
      <c r="DD77" s="88"/>
      <c r="DE77" s="40"/>
      <c r="DF77" s="88"/>
    </row>
    <row r="78" spans="1:110" ht="13.8" thickBot="1" x14ac:dyDescent="0.3">
      <c r="A78" s="315">
        <v>0</v>
      </c>
      <c r="B78" s="411"/>
      <c r="C78" s="411"/>
      <c r="D78" s="307">
        <v>0</v>
      </c>
      <c r="E78" s="309" t="s">
        <v>213</v>
      </c>
      <c r="F78" s="308" t="s">
        <v>546</v>
      </c>
      <c r="G78" s="310" t="s">
        <v>422</v>
      </c>
      <c r="H78" s="311">
        <v>3500</v>
      </c>
      <c r="I78" s="311">
        <v>30000</v>
      </c>
      <c r="J78" s="312">
        <v>800000</v>
      </c>
      <c r="K78" s="313">
        <f t="shared" si="71"/>
        <v>0</v>
      </c>
      <c r="L78" s="414"/>
      <c r="M78" s="314">
        <f t="shared" si="134"/>
        <v>0</v>
      </c>
      <c r="N78" s="139">
        <f t="shared" si="92"/>
        <v>0</v>
      </c>
      <c r="O78" s="133">
        <f t="shared" si="95"/>
        <v>0</v>
      </c>
      <c r="P78" s="80">
        <f t="shared" si="135"/>
        <v>0</v>
      </c>
      <c r="Q78" s="319">
        <f t="shared" si="91"/>
        <v>0</v>
      </c>
      <c r="R78" s="320">
        <f t="shared" si="136"/>
        <v>0</v>
      </c>
      <c r="S78" s="321">
        <f t="shared" ref="S78:S109" si="148">S77+K78</f>
        <v>4.2796134594653301</v>
      </c>
      <c r="U78" s="102">
        <f t="shared" si="137"/>
        <v>0</v>
      </c>
      <c r="V78" s="77">
        <f t="shared" si="138"/>
        <v>0</v>
      </c>
      <c r="W78" s="77">
        <f t="shared" si="90"/>
        <v>0</v>
      </c>
      <c r="X78" s="75">
        <f>'Project description'!$I$6</f>
        <v>1.79</v>
      </c>
      <c r="Y78" s="75">
        <f>VLOOKUP(E78,'Project description'!$H$21:$I$24,2,0)</f>
        <v>40000</v>
      </c>
      <c r="Z78" s="74">
        <f t="shared" si="139"/>
        <v>0</v>
      </c>
      <c r="AA78" s="144">
        <f t="shared" si="140"/>
        <v>0</v>
      </c>
      <c r="AB78" s="76">
        <f t="shared" si="141"/>
        <v>0</v>
      </c>
      <c r="AC78" s="76">
        <f t="shared" si="142"/>
        <v>0</v>
      </c>
      <c r="AD78" s="76">
        <f t="shared" si="143"/>
        <v>0</v>
      </c>
      <c r="AE78" s="66">
        <f t="shared" si="144"/>
        <v>0</v>
      </c>
      <c r="AF78" s="67" t="str">
        <f t="shared" si="96"/>
        <v>AccelReached</v>
      </c>
      <c r="AG78" s="66">
        <f t="shared" si="97"/>
        <v>0</v>
      </c>
      <c r="AH78" s="68">
        <f t="shared" si="145"/>
        <v>0</v>
      </c>
      <c r="AI78" s="61">
        <f t="shared" si="98"/>
        <v>0</v>
      </c>
      <c r="AJ78" s="62">
        <f t="shared" si="99"/>
        <v>0</v>
      </c>
      <c r="AK78" s="61">
        <f t="shared" si="100"/>
        <v>0</v>
      </c>
      <c r="AL78" s="61">
        <f t="shared" si="146"/>
        <v>0</v>
      </c>
      <c r="AM78" s="69" t="str">
        <f t="shared" si="101"/>
        <v>AccelLimited</v>
      </c>
      <c r="AN78" s="61">
        <f t="shared" si="147"/>
        <v>0</v>
      </c>
      <c r="AO78" s="71">
        <f t="shared" si="102"/>
        <v>0</v>
      </c>
      <c r="AP78" s="64">
        <f t="shared" si="103"/>
        <v>0</v>
      </c>
      <c r="AQ78" s="72">
        <f t="shared" si="104"/>
        <v>0</v>
      </c>
      <c r="AR78" s="79">
        <f t="shared" si="105"/>
        <v>0</v>
      </c>
      <c r="AS78" s="76">
        <f t="shared" si="106"/>
        <v>0</v>
      </c>
      <c r="AU78" s="115">
        <v>0</v>
      </c>
      <c r="AX78" s="118">
        <f t="shared" si="73"/>
        <v>4.2796134594653301</v>
      </c>
      <c r="AY78" s="117">
        <f t="shared" si="107"/>
        <v>0</v>
      </c>
      <c r="AZ78" s="113">
        <f t="shared" si="108"/>
        <v>0</v>
      </c>
      <c r="BA78" s="113">
        <f t="shared" si="109"/>
        <v>0</v>
      </c>
      <c r="BB78" s="118">
        <f t="shared" si="110"/>
        <v>4.2796134594653301</v>
      </c>
      <c r="BC78" s="114">
        <f t="shared" si="111"/>
        <v>0</v>
      </c>
      <c r="BD78" s="113">
        <f t="shared" si="112"/>
        <v>0</v>
      </c>
      <c r="BE78" s="113">
        <f t="shared" si="113"/>
        <v>0</v>
      </c>
      <c r="BF78" s="118">
        <f t="shared" si="114"/>
        <v>4.2796134594653301</v>
      </c>
      <c r="BG78" s="117">
        <f t="shared" si="115"/>
        <v>0</v>
      </c>
      <c r="BH78" s="113">
        <f t="shared" si="116"/>
        <v>0</v>
      </c>
      <c r="BI78" s="113">
        <f t="shared" si="117"/>
        <v>0</v>
      </c>
      <c r="BJ78" s="118">
        <f t="shared" si="118"/>
        <v>4.2796134594653301</v>
      </c>
      <c r="BK78" s="117">
        <f t="shared" si="119"/>
        <v>0</v>
      </c>
      <c r="BL78" s="113">
        <f t="shared" si="120"/>
        <v>0</v>
      </c>
      <c r="BM78" s="113">
        <f t="shared" si="120"/>
        <v>0</v>
      </c>
      <c r="BN78" s="118">
        <f t="shared" si="121"/>
        <v>4.2796134594653301</v>
      </c>
      <c r="BO78" s="117">
        <f t="shared" si="122"/>
        <v>0</v>
      </c>
      <c r="BP78" s="113">
        <f t="shared" si="123"/>
        <v>0</v>
      </c>
      <c r="BQ78" s="113">
        <f t="shared" si="124"/>
        <v>0</v>
      </c>
      <c r="BR78" s="118">
        <f t="shared" si="125"/>
        <v>4.2796134594653301</v>
      </c>
      <c r="BS78" s="117">
        <f t="shared" si="126"/>
        <v>0</v>
      </c>
      <c r="BT78" s="113">
        <f t="shared" si="127"/>
        <v>0</v>
      </c>
      <c r="BU78" s="113">
        <f t="shared" si="128"/>
        <v>0</v>
      </c>
      <c r="BV78" s="118">
        <f t="shared" si="129"/>
        <v>4.2796134594653301</v>
      </c>
      <c r="BW78" s="117">
        <f t="shared" si="130"/>
        <v>0</v>
      </c>
      <c r="BX78" s="113">
        <f t="shared" si="131"/>
        <v>0</v>
      </c>
      <c r="BY78" s="113">
        <f t="shared" si="132"/>
        <v>0</v>
      </c>
      <c r="BZ78" s="118">
        <f t="shared" si="133"/>
        <v>4.2796134594653301</v>
      </c>
      <c r="CC78" s="114">
        <f t="shared" ref="CC78:CC142" si="149">INDEX($AU$13:$BZ$122,$CH78,CL78)</f>
        <v>4.2796134594653301</v>
      </c>
      <c r="CD78" s="114">
        <f t="shared" ref="CD78:CF142" si="150">INDEX($AU$13:$BZ$122,$CH78,CI78)</f>
        <v>0</v>
      </c>
      <c r="CE78" s="114">
        <f t="shared" si="150"/>
        <v>0</v>
      </c>
      <c r="CF78" s="114">
        <f t="shared" si="150"/>
        <v>0</v>
      </c>
      <c r="CG78" s="114"/>
      <c r="CH78" s="114">
        <v>9</v>
      </c>
      <c r="CI78" s="113">
        <v>5</v>
      </c>
      <c r="CJ78" s="113">
        <f t="shared" si="94"/>
        <v>6</v>
      </c>
      <c r="CK78" s="113">
        <f t="shared" si="94"/>
        <v>7</v>
      </c>
      <c r="CL78" s="113">
        <f t="shared" si="94"/>
        <v>8</v>
      </c>
      <c r="CZ78" s="88"/>
      <c r="DA78" s="88"/>
      <c r="DB78" s="88"/>
      <c r="DC78" s="88"/>
      <c r="DD78" s="88"/>
      <c r="DE78" s="40"/>
      <c r="DF78" s="88"/>
    </row>
    <row r="79" spans="1:110" ht="13.8" thickBot="1" x14ac:dyDescent="0.3">
      <c r="A79" s="140">
        <v>0</v>
      </c>
      <c r="B79" s="410"/>
      <c r="C79" s="410"/>
      <c r="D79" s="41">
        <v>0</v>
      </c>
      <c r="E79" s="98" t="s">
        <v>213</v>
      </c>
      <c r="F79" s="171" t="s">
        <v>546</v>
      </c>
      <c r="G79" s="137" t="s">
        <v>422</v>
      </c>
      <c r="H79" s="132">
        <v>3500</v>
      </c>
      <c r="I79" s="132">
        <v>30000</v>
      </c>
      <c r="J79" s="148">
        <v>800000</v>
      </c>
      <c r="K79" s="151">
        <f t="shared" ref="K79:K122" si="151">4*AO79+2*AP79+AQ79</f>
        <v>0</v>
      </c>
      <c r="L79" s="413"/>
      <c r="M79" s="139">
        <f t="shared" si="134"/>
        <v>0</v>
      </c>
      <c r="N79" s="139">
        <f t="shared" si="92"/>
        <v>0</v>
      </c>
      <c r="O79" s="133">
        <f t="shared" si="95"/>
        <v>0</v>
      </c>
      <c r="P79" s="80">
        <f t="shared" si="135"/>
        <v>0</v>
      </c>
      <c r="Q79" s="322">
        <f t="shared" si="91"/>
        <v>0</v>
      </c>
      <c r="R79" s="323">
        <f t="shared" si="136"/>
        <v>0</v>
      </c>
      <c r="S79" s="324">
        <f t="shared" si="148"/>
        <v>4.2796134594653301</v>
      </c>
      <c r="U79" s="102">
        <f t="shared" si="137"/>
        <v>0</v>
      </c>
      <c r="V79" s="77">
        <f t="shared" si="138"/>
        <v>0</v>
      </c>
      <c r="W79" s="77">
        <f t="shared" ref="W79:W110" si="152">IF(D79&gt;0,(4/D79)*(4/D79)*U79,0)</f>
        <v>0</v>
      </c>
      <c r="X79" s="75">
        <f>'Project description'!$I$6</f>
        <v>1.79</v>
      </c>
      <c r="Y79" s="75">
        <f>VLOOKUP(E79,'Project description'!$H$21:$I$24,2,0)</f>
        <v>40000</v>
      </c>
      <c r="Z79" s="74">
        <f t="shared" si="139"/>
        <v>0</v>
      </c>
      <c r="AA79" s="144">
        <f t="shared" si="140"/>
        <v>0</v>
      </c>
      <c r="AB79" s="76">
        <f t="shared" si="141"/>
        <v>0</v>
      </c>
      <c r="AC79" s="76">
        <f t="shared" si="142"/>
        <v>0</v>
      </c>
      <c r="AD79" s="76">
        <f t="shared" si="143"/>
        <v>0</v>
      </c>
      <c r="AE79" s="66">
        <f t="shared" si="144"/>
        <v>0</v>
      </c>
      <c r="AF79" s="67" t="str">
        <f t="shared" si="96"/>
        <v>AccelReached</v>
      </c>
      <c r="AG79" s="66">
        <f t="shared" si="97"/>
        <v>0</v>
      </c>
      <c r="AH79" s="68">
        <f t="shared" si="145"/>
        <v>0</v>
      </c>
      <c r="AI79" s="61">
        <f t="shared" si="98"/>
        <v>0</v>
      </c>
      <c r="AJ79" s="62">
        <f t="shared" si="99"/>
        <v>0</v>
      </c>
      <c r="AK79" s="61">
        <f t="shared" si="100"/>
        <v>0</v>
      </c>
      <c r="AL79" s="61">
        <f t="shared" si="146"/>
        <v>0</v>
      </c>
      <c r="AM79" s="69" t="str">
        <f t="shared" si="101"/>
        <v>AccelLimited</v>
      </c>
      <c r="AN79" s="61">
        <f t="shared" si="147"/>
        <v>0</v>
      </c>
      <c r="AO79" s="71">
        <f t="shared" si="102"/>
        <v>0</v>
      </c>
      <c r="AP79" s="64">
        <f t="shared" si="103"/>
        <v>0</v>
      </c>
      <c r="AQ79" s="72">
        <f t="shared" si="104"/>
        <v>0</v>
      </c>
      <c r="AR79" s="79">
        <f t="shared" si="105"/>
        <v>0</v>
      </c>
      <c r="AS79" s="76">
        <f t="shared" si="106"/>
        <v>0</v>
      </c>
      <c r="AU79" s="115">
        <v>0</v>
      </c>
      <c r="AX79" s="118">
        <f t="shared" ref="AX79:AX122" si="153">S78</f>
        <v>4.2796134594653301</v>
      </c>
      <c r="AY79" s="117">
        <f t="shared" si="107"/>
        <v>0</v>
      </c>
      <c r="AZ79" s="113">
        <f t="shared" si="108"/>
        <v>0</v>
      </c>
      <c r="BA79" s="113">
        <f t="shared" si="109"/>
        <v>0</v>
      </c>
      <c r="BB79" s="118">
        <f t="shared" si="110"/>
        <v>4.2796134594653301</v>
      </c>
      <c r="BC79" s="114">
        <f t="shared" si="111"/>
        <v>0</v>
      </c>
      <c r="BD79" s="113">
        <f t="shared" si="112"/>
        <v>0</v>
      </c>
      <c r="BE79" s="113">
        <f t="shared" si="113"/>
        <v>0</v>
      </c>
      <c r="BF79" s="118">
        <f t="shared" si="114"/>
        <v>4.2796134594653301</v>
      </c>
      <c r="BG79" s="117">
        <f t="shared" si="115"/>
        <v>0</v>
      </c>
      <c r="BH79" s="113">
        <f t="shared" si="116"/>
        <v>0</v>
      </c>
      <c r="BI79" s="113">
        <f t="shared" si="117"/>
        <v>0</v>
      </c>
      <c r="BJ79" s="118">
        <f t="shared" si="118"/>
        <v>4.2796134594653301</v>
      </c>
      <c r="BK79" s="117">
        <f t="shared" si="119"/>
        <v>0</v>
      </c>
      <c r="BL79" s="113">
        <f t="shared" si="120"/>
        <v>0</v>
      </c>
      <c r="BM79" s="113">
        <f t="shared" si="120"/>
        <v>0</v>
      </c>
      <c r="BN79" s="118">
        <f t="shared" si="121"/>
        <v>4.2796134594653301</v>
      </c>
      <c r="BO79" s="117">
        <f t="shared" si="122"/>
        <v>0</v>
      </c>
      <c r="BP79" s="113">
        <f t="shared" si="123"/>
        <v>0</v>
      </c>
      <c r="BQ79" s="113">
        <f t="shared" si="124"/>
        <v>0</v>
      </c>
      <c r="BR79" s="118">
        <f t="shared" si="125"/>
        <v>4.2796134594653301</v>
      </c>
      <c r="BS79" s="117">
        <f t="shared" si="126"/>
        <v>0</v>
      </c>
      <c r="BT79" s="113">
        <f t="shared" si="127"/>
        <v>0</v>
      </c>
      <c r="BU79" s="113">
        <f t="shared" si="128"/>
        <v>0</v>
      </c>
      <c r="BV79" s="118">
        <f t="shared" si="129"/>
        <v>4.2796134594653301</v>
      </c>
      <c r="BW79" s="117">
        <f t="shared" si="130"/>
        <v>0</v>
      </c>
      <c r="BX79" s="113">
        <f t="shared" si="131"/>
        <v>0</v>
      </c>
      <c r="BY79" s="113">
        <f t="shared" si="132"/>
        <v>0</v>
      </c>
      <c r="BZ79" s="118">
        <f t="shared" si="133"/>
        <v>4.2796134594653301</v>
      </c>
      <c r="CC79" s="114">
        <f t="shared" si="149"/>
        <v>4.2796134594653301</v>
      </c>
      <c r="CD79" s="114">
        <f t="shared" si="150"/>
        <v>0</v>
      </c>
      <c r="CE79" s="114">
        <f t="shared" si="150"/>
        <v>0</v>
      </c>
      <c r="CF79" s="114">
        <f t="shared" si="150"/>
        <v>0</v>
      </c>
      <c r="CG79" s="114"/>
      <c r="CH79" s="114">
        <v>9</v>
      </c>
      <c r="CI79" s="113">
        <v>9</v>
      </c>
      <c r="CJ79" s="113">
        <f t="shared" si="94"/>
        <v>10</v>
      </c>
      <c r="CK79" s="113">
        <f t="shared" si="94"/>
        <v>11</v>
      </c>
      <c r="CL79" s="113">
        <f t="shared" si="94"/>
        <v>12</v>
      </c>
      <c r="CZ79" s="88"/>
      <c r="DA79" s="88"/>
      <c r="DB79" s="88"/>
      <c r="DC79" s="88"/>
      <c r="DD79" s="88"/>
      <c r="DE79" s="40"/>
      <c r="DF79" s="88"/>
    </row>
    <row r="80" spans="1:110" ht="13.8" thickBot="1" x14ac:dyDescent="0.3">
      <c r="A80" s="315">
        <v>0</v>
      </c>
      <c r="B80" s="411"/>
      <c r="C80" s="411"/>
      <c r="D80" s="307">
        <v>0</v>
      </c>
      <c r="E80" s="309" t="s">
        <v>213</v>
      </c>
      <c r="F80" s="308" t="s">
        <v>546</v>
      </c>
      <c r="G80" s="310" t="s">
        <v>422</v>
      </c>
      <c r="H80" s="311">
        <v>3500</v>
      </c>
      <c r="I80" s="311">
        <v>30000</v>
      </c>
      <c r="J80" s="312">
        <v>800000</v>
      </c>
      <c r="K80" s="313">
        <f t="shared" si="151"/>
        <v>0</v>
      </c>
      <c r="L80" s="414"/>
      <c r="M80" s="314">
        <f t="shared" si="134"/>
        <v>0</v>
      </c>
      <c r="N80" s="139">
        <f t="shared" si="92"/>
        <v>0</v>
      </c>
      <c r="O80" s="133">
        <f t="shared" si="95"/>
        <v>0</v>
      </c>
      <c r="P80" s="80">
        <f t="shared" si="135"/>
        <v>0</v>
      </c>
      <c r="Q80" s="319">
        <f t="shared" si="91"/>
        <v>0</v>
      </c>
      <c r="R80" s="320">
        <f t="shared" si="136"/>
        <v>0</v>
      </c>
      <c r="S80" s="321">
        <f t="shared" si="148"/>
        <v>4.2796134594653301</v>
      </c>
      <c r="U80" s="102">
        <f t="shared" si="137"/>
        <v>0</v>
      </c>
      <c r="V80" s="77">
        <f t="shared" si="138"/>
        <v>0</v>
      </c>
      <c r="W80" s="77">
        <f t="shared" si="152"/>
        <v>0</v>
      </c>
      <c r="X80" s="75">
        <f>'Project description'!$I$6</f>
        <v>1.79</v>
      </c>
      <c r="Y80" s="75">
        <f>VLOOKUP(E80,'Project description'!$H$21:$I$24,2,0)</f>
        <v>40000</v>
      </c>
      <c r="Z80" s="74">
        <f t="shared" si="139"/>
        <v>0</v>
      </c>
      <c r="AA80" s="144">
        <f t="shared" si="140"/>
        <v>0</v>
      </c>
      <c r="AB80" s="76">
        <f t="shared" si="141"/>
        <v>0</v>
      </c>
      <c r="AC80" s="76">
        <f t="shared" si="142"/>
        <v>0</v>
      </c>
      <c r="AD80" s="76">
        <f t="shared" si="143"/>
        <v>0</v>
      </c>
      <c r="AE80" s="66">
        <f t="shared" si="144"/>
        <v>0</v>
      </c>
      <c r="AF80" s="67" t="str">
        <f t="shared" si="96"/>
        <v>AccelReached</v>
      </c>
      <c r="AG80" s="66">
        <f t="shared" si="97"/>
        <v>0</v>
      </c>
      <c r="AH80" s="68">
        <f t="shared" si="145"/>
        <v>0</v>
      </c>
      <c r="AI80" s="61">
        <f t="shared" si="98"/>
        <v>0</v>
      </c>
      <c r="AJ80" s="62">
        <f t="shared" si="99"/>
        <v>0</v>
      </c>
      <c r="AK80" s="61">
        <f t="shared" si="100"/>
        <v>0</v>
      </c>
      <c r="AL80" s="61">
        <f t="shared" si="146"/>
        <v>0</v>
      </c>
      <c r="AM80" s="69" t="str">
        <f t="shared" si="101"/>
        <v>AccelLimited</v>
      </c>
      <c r="AN80" s="61">
        <f t="shared" si="147"/>
        <v>0</v>
      </c>
      <c r="AO80" s="71">
        <f t="shared" si="102"/>
        <v>0</v>
      </c>
      <c r="AP80" s="64">
        <f t="shared" si="103"/>
        <v>0</v>
      </c>
      <c r="AQ80" s="72">
        <f t="shared" si="104"/>
        <v>0</v>
      </c>
      <c r="AR80" s="79">
        <f t="shared" si="105"/>
        <v>0</v>
      </c>
      <c r="AS80" s="76">
        <f t="shared" si="106"/>
        <v>0</v>
      </c>
      <c r="AU80" s="115">
        <v>0</v>
      </c>
      <c r="AX80" s="118">
        <f t="shared" si="153"/>
        <v>4.2796134594653301</v>
      </c>
      <c r="AY80" s="117">
        <f t="shared" si="107"/>
        <v>0</v>
      </c>
      <c r="AZ80" s="113">
        <f t="shared" si="108"/>
        <v>0</v>
      </c>
      <c r="BA80" s="113">
        <f t="shared" si="109"/>
        <v>0</v>
      </c>
      <c r="BB80" s="118">
        <f t="shared" si="110"/>
        <v>4.2796134594653301</v>
      </c>
      <c r="BC80" s="114">
        <f t="shared" si="111"/>
        <v>0</v>
      </c>
      <c r="BD80" s="113">
        <f t="shared" si="112"/>
        <v>0</v>
      </c>
      <c r="BE80" s="113">
        <f t="shared" si="113"/>
        <v>0</v>
      </c>
      <c r="BF80" s="118">
        <f t="shared" si="114"/>
        <v>4.2796134594653301</v>
      </c>
      <c r="BG80" s="117">
        <f t="shared" si="115"/>
        <v>0</v>
      </c>
      <c r="BH80" s="113">
        <f t="shared" si="116"/>
        <v>0</v>
      </c>
      <c r="BI80" s="113">
        <f t="shared" si="117"/>
        <v>0</v>
      </c>
      <c r="BJ80" s="118">
        <f t="shared" si="118"/>
        <v>4.2796134594653301</v>
      </c>
      <c r="BK80" s="117">
        <f t="shared" si="119"/>
        <v>0</v>
      </c>
      <c r="BL80" s="113">
        <f t="shared" si="120"/>
        <v>0</v>
      </c>
      <c r="BM80" s="113">
        <f t="shared" si="120"/>
        <v>0</v>
      </c>
      <c r="BN80" s="118">
        <f t="shared" si="121"/>
        <v>4.2796134594653301</v>
      </c>
      <c r="BO80" s="117">
        <f t="shared" si="122"/>
        <v>0</v>
      </c>
      <c r="BP80" s="113">
        <f t="shared" si="123"/>
        <v>0</v>
      </c>
      <c r="BQ80" s="113">
        <f t="shared" si="124"/>
        <v>0</v>
      </c>
      <c r="BR80" s="118">
        <f t="shared" si="125"/>
        <v>4.2796134594653301</v>
      </c>
      <c r="BS80" s="117">
        <f t="shared" si="126"/>
        <v>0</v>
      </c>
      <c r="BT80" s="113">
        <f t="shared" si="127"/>
        <v>0</v>
      </c>
      <c r="BU80" s="113">
        <f t="shared" si="128"/>
        <v>0</v>
      </c>
      <c r="BV80" s="118">
        <f t="shared" si="129"/>
        <v>4.2796134594653301</v>
      </c>
      <c r="BW80" s="117">
        <f t="shared" si="130"/>
        <v>0</v>
      </c>
      <c r="BX80" s="113">
        <f t="shared" si="131"/>
        <v>0</v>
      </c>
      <c r="BY80" s="113">
        <f t="shared" si="132"/>
        <v>0</v>
      </c>
      <c r="BZ80" s="118">
        <f t="shared" si="133"/>
        <v>4.2796134594653301</v>
      </c>
      <c r="CC80" s="114">
        <f t="shared" si="149"/>
        <v>4.2796134594653301</v>
      </c>
      <c r="CD80" s="114">
        <f t="shared" si="150"/>
        <v>0</v>
      </c>
      <c r="CE80" s="114">
        <f t="shared" si="150"/>
        <v>0</v>
      </c>
      <c r="CF80" s="114">
        <f t="shared" si="150"/>
        <v>0</v>
      </c>
      <c r="CG80" s="114"/>
      <c r="CH80" s="114">
        <v>9</v>
      </c>
      <c r="CI80" s="113">
        <v>13</v>
      </c>
      <c r="CJ80" s="113">
        <f t="shared" si="94"/>
        <v>14</v>
      </c>
      <c r="CK80" s="113">
        <f t="shared" si="94"/>
        <v>15</v>
      </c>
      <c r="CL80" s="113">
        <f t="shared" si="94"/>
        <v>16</v>
      </c>
      <c r="CZ80" s="88"/>
      <c r="DA80" s="88"/>
      <c r="DB80" s="88"/>
      <c r="DC80" s="88"/>
      <c r="DD80" s="88"/>
      <c r="DE80" s="40"/>
      <c r="DF80" s="88"/>
    </row>
    <row r="81" spans="1:110" ht="13.8" thickBot="1" x14ac:dyDescent="0.3">
      <c r="A81" s="140">
        <v>0</v>
      </c>
      <c r="B81" s="410"/>
      <c r="C81" s="410"/>
      <c r="D81" s="41">
        <v>0</v>
      </c>
      <c r="E81" s="98" t="s">
        <v>213</v>
      </c>
      <c r="F81" s="171" t="s">
        <v>546</v>
      </c>
      <c r="G81" s="137" t="s">
        <v>422</v>
      </c>
      <c r="H81" s="132">
        <v>3500</v>
      </c>
      <c r="I81" s="132">
        <v>30000</v>
      </c>
      <c r="J81" s="148">
        <v>800000</v>
      </c>
      <c r="K81" s="151">
        <f t="shared" si="151"/>
        <v>0</v>
      </c>
      <c r="L81" s="413"/>
      <c r="M81" s="139">
        <f t="shared" si="134"/>
        <v>0</v>
      </c>
      <c r="N81" s="139">
        <f t="shared" si="92"/>
        <v>0</v>
      </c>
      <c r="O81" s="133">
        <f t="shared" si="95"/>
        <v>0</v>
      </c>
      <c r="P81" s="80">
        <f t="shared" si="135"/>
        <v>0</v>
      </c>
      <c r="Q81" s="322">
        <f t="shared" ref="Q81:Q112" si="154">M81*BD81/1000/0.66</f>
        <v>0</v>
      </c>
      <c r="R81" s="323">
        <f t="shared" si="136"/>
        <v>0</v>
      </c>
      <c r="S81" s="324">
        <f t="shared" si="148"/>
        <v>4.2796134594653301</v>
      </c>
      <c r="U81" s="102">
        <f t="shared" si="137"/>
        <v>0</v>
      </c>
      <c r="V81" s="77">
        <f t="shared" si="138"/>
        <v>0</v>
      </c>
      <c r="W81" s="77">
        <f t="shared" si="152"/>
        <v>0</v>
      </c>
      <c r="X81" s="75">
        <f>'Project description'!$I$6</f>
        <v>1.79</v>
      </c>
      <c r="Y81" s="75">
        <f>VLOOKUP(E81,'Project description'!$H$21:$I$24,2,0)</f>
        <v>40000</v>
      </c>
      <c r="Z81" s="74">
        <f t="shared" si="139"/>
        <v>0</v>
      </c>
      <c r="AA81" s="144">
        <f t="shared" si="140"/>
        <v>0</v>
      </c>
      <c r="AB81" s="76">
        <f t="shared" si="141"/>
        <v>0</v>
      </c>
      <c r="AC81" s="76">
        <f t="shared" si="142"/>
        <v>0</v>
      </c>
      <c r="AD81" s="76">
        <f t="shared" si="143"/>
        <v>0</v>
      </c>
      <c r="AE81" s="66">
        <f t="shared" si="144"/>
        <v>0</v>
      </c>
      <c r="AF81" s="67" t="str">
        <f t="shared" si="96"/>
        <v>AccelReached</v>
      </c>
      <c r="AG81" s="66">
        <f t="shared" si="97"/>
        <v>0</v>
      </c>
      <c r="AH81" s="68">
        <f t="shared" si="145"/>
        <v>0</v>
      </c>
      <c r="AI81" s="61">
        <f t="shared" si="98"/>
        <v>0</v>
      </c>
      <c r="AJ81" s="62">
        <f t="shared" si="99"/>
        <v>0</v>
      </c>
      <c r="AK81" s="61">
        <f t="shared" si="100"/>
        <v>0</v>
      </c>
      <c r="AL81" s="61">
        <f t="shared" si="146"/>
        <v>0</v>
      </c>
      <c r="AM81" s="69" t="str">
        <f t="shared" si="101"/>
        <v>AccelLimited</v>
      </c>
      <c r="AN81" s="61">
        <f t="shared" si="147"/>
        <v>0</v>
      </c>
      <c r="AO81" s="71">
        <f t="shared" si="102"/>
        <v>0</v>
      </c>
      <c r="AP81" s="64">
        <f t="shared" si="103"/>
        <v>0</v>
      </c>
      <c r="AQ81" s="72">
        <f t="shared" si="104"/>
        <v>0</v>
      </c>
      <c r="AR81" s="79">
        <f t="shared" si="105"/>
        <v>0</v>
      </c>
      <c r="AS81" s="76">
        <f t="shared" si="106"/>
        <v>0</v>
      </c>
      <c r="AU81" s="115">
        <v>0</v>
      </c>
      <c r="AX81" s="118">
        <f t="shared" si="153"/>
        <v>4.2796134594653301</v>
      </c>
      <c r="AY81" s="117">
        <f t="shared" si="107"/>
        <v>0</v>
      </c>
      <c r="AZ81" s="113">
        <f t="shared" si="108"/>
        <v>0</v>
      </c>
      <c r="BA81" s="113">
        <f t="shared" si="109"/>
        <v>0</v>
      </c>
      <c r="BB81" s="118">
        <f t="shared" si="110"/>
        <v>4.2796134594653301</v>
      </c>
      <c r="BC81" s="114">
        <f t="shared" si="111"/>
        <v>0</v>
      </c>
      <c r="BD81" s="113">
        <f t="shared" si="112"/>
        <v>0</v>
      </c>
      <c r="BE81" s="113">
        <f t="shared" si="113"/>
        <v>0</v>
      </c>
      <c r="BF81" s="118">
        <f t="shared" si="114"/>
        <v>4.2796134594653301</v>
      </c>
      <c r="BG81" s="117">
        <f t="shared" si="115"/>
        <v>0</v>
      </c>
      <c r="BH81" s="113">
        <f t="shared" si="116"/>
        <v>0</v>
      </c>
      <c r="BI81" s="113">
        <f t="shared" si="117"/>
        <v>0</v>
      </c>
      <c r="BJ81" s="118">
        <f t="shared" si="118"/>
        <v>4.2796134594653301</v>
      </c>
      <c r="BK81" s="117">
        <f t="shared" si="119"/>
        <v>0</v>
      </c>
      <c r="BL81" s="113">
        <f t="shared" si="120"/>
        <v>0</v>
      </c>
      <c r="BM81" s="113">
        <f t="shared" si="120"/>
        <v>0</v>
      </c>
      <c r="BN81" s="118">
        <f t="shared" si="121"/>
        <v>4.2796134594653301</v>
      </c>
      <c r="BO81" s="117">
        <f t="shared" si="122"/>
        <v>0</v>
      </c>
      <c r="BP81" s="113">
        <f t="shared" si="123"/>
        <v>0</v>
      </c>
      <c r="BQ81" s="113">
        <f t="shared" si="124"/>
        <v>0</v>
      </c>
      <c r="BR81" s="118">
        <f t="shared" si="125"/>
        <v>4.2796134594653301</v>
      </c>
      <c r="BS81" s="117">
        <f t="shared" si="126"/>
        <v>0</v>
      </c>
      <c r="BT81" s="113">
        <f t="shared" si="127"/>
        <v>0</v>
      </c>
      <c r="BU81" s="113">
        <f t="shared" si="128"/>
        <v>0</v>
      </c>
      <c r="BV81" s="118">
        <f t="shared" si="129"/>
        <v>4.2796134594653301</v>
      </c>
      <c r="BW81" s="117">
        <f t="shared" si="130"/>
        <v>0</v>
      </c>
      <c r="BX81" s="113">
        <f t="shared" si="131"/>
        <v>0</v>
      </c>
      <c r="BY81" s="113">
        <f t="shared" si="132"/>
        <v>0</v>
      </c>
      <c r="BZ81" s="118">
        <f t="shared" si="133"/>
        <v>4.2796134594653301</v>
      </c>
      <c r="CC81" s="114">
        <f t="shared" si="149"/>
        <v>4.2796134594653301</v>
      </c>
      <c r="CD81" s="114">
        <f t="shared" si="150"/>
        <v>0</v>
      </c>
      <c r="CE81" s="114">
        <f t="shared" si="150"/>
        <v>0</v>
      </c>
      <c r="CF81" s="114">
        <f t="shared" si="150"/>
        <v>0</v>
      </c>
      <c r="CG81" s="114"/>
      <c r="CH81" s="114">
        <v>9</v>
      </c>
      <c r="CI81" s="113">
        <v>17</v>
      </c>
      <c r="CJ81" s="113">
        <f t="shared" si="94"/>
        <v>18</v>
      </c>
      <c r="CK81" s="113">
        <f t="shared" si="94"/>
        <v>19</v>
      </c>
      <c r="CL81" s="113">
        <f t="shared" si="94"/>
        <v>20</v>
      </c>
      <c r="CZ81" s="88"/>
      <c r="DA81" s="88"/>
      <c r="DB81" s="88"/>
      <c r="DC81" s="88"/>
      <c r="DD81" s="88"/>
      <c r="DE81" s="40"/>
      <c r="DF81" s="88"/>
    </row>
    <row r="82" spans="1:110" ht="13.8" thickBot="1" x14ac:dyDescent="0.3">
      <c r="A82" s="315">
        <v>0</v>
      </c>
      <c r="B82" s="411"/>
      <c r="C82" s="411"/>
      <c r="D82" s="307">
        <v>0</v>
      </c>
      <c r="E82" s="309" t="s">
        <v>213</v>
      </c>
      <c r="F82" s="308" t="s">
        <v>546</v>
      </c>
      <c r="G82" s="310" t="s">
        <v>422</v>
      </c>
      <c r="H82" s="311">
        <v>3500</v>
      </c>
      <c r="I82" s="311">
        <v>30000</v>
      </c>
      <c r="J82" s="312">
        <v>800000</v>
      </c>
      <c r="K82" s="313">
        <f t="shared" si="151"/>
        <v>0</v>
      </c>
      <c r="L82" s="414"/>
      <c r="M82" s="314">
        <f t="shared" si="134"/>
        <v>0</v>
      </c>
      <c r="N82" s="139">
        <f t="shared" si="92"/>
        <v>0</v>
      </c>
      <c r="O82" s="133">
        <f t="shared" si="95"/>
        <v>0</v>
      </c>
      <c r="P82" s="80">
        <f t="shared" si="135"/>
        <v>0</v>
      </c>
      <c r="Q82" s="319">
        <f t="shared" si="154"/>
        <v>0</v>
      </c>
      <c r="R82" s="320">
        <f t="shared" si="136"/>
        <v>0</v>
      </c>
      <c r="S82" s="321">
        <f t="shared" si="148"/>
        <v>4.2796134594653301</v>
      </c>
      <c r="U82" s="102">
        <f t="shared" si="137"/>
        <v>0</v>
      </c>
      <c r="V82" s="77">
        <f t="shared" si="138"/>
        <v>0</v>
      </c>
      <c r="W82" s="77">
        <f t="shared" si="152"/>
        <v>0</v>
      </c>
      <c r="X82" s="75">
        <f>'Project description'!$I$6</f>
        <v>1.79</v>
      </c>
      <c r="Y82" s="75">
        <f>VLOOKUP(E82,'Project description'!$H$21:$I$24,2,0)</f>
        <v>40000</v>
      </c>
      <c r="Z82" s="74">
        <f t="shared" si="139"/>
        <v>0</v>
      </c>
      <c r="AA82" s="144">
        <f t="shared" si="140"/>
        <v>0</v>
      </c>
      <c r="AB82" s="76">
        <f t="shared" si="141"/>
        <v>0</v>
      </c>
      <c r="AC82" s="76">
        <f t="shared" si="142"/>
        <v>0</v>
      </c>
      <c r="AD82" s="76">
        <f t="shared" si="143"/>
        <v>0</v>
      </c>
      <c r="AE82" s="66">
        <f t="shared" si="144"/>
        <v>0</v>
      </c>
      <c r="AF82" s="67" t="str">
        <f t="shared" si="96"/>
        <v>AccelReached</v>
      </c>
      <c r="AG82" s="66">
        <f t="shared" si="97"/>
        <v>0</v>
      </c>
      <c r="AH82" s="68">
        <f t="shared" si="145"/>
        <v>0</v>
      </c>
      <c r="AI82" s="61">
        <f t="shared" si="98"/>
        <v>0</v>
      </c>
      <c r="AJ82" s="62">
        <f t="shared" si="99"/>
        <v>0</v>
      </c>
      <c r="AK82" s="61">
        <f t="shared" si="100"/>
        <v>0</v>
      </c>
      <c r="AL82" s="61">
        <f t="shared" si="146"/>
        <v>0</v>
      </c>
      <c r="AM82" s="69" t="str">
        <f t="shared" si="101"/>
        <v>AccelLimited</v>
      </c>
      <c r="AN82" s="61">
        <f t="shared" si="147"/>
        <v>0</v>
      </c>
      <c r="AO82" s="71">
        <f t="shared" si="102"/>
        <v>0</v>
      </c>
      <c r="AP82" s="64">
        <f t="shared" si="103"/>
        <v>0</v>
      </c>
      <c r="AQ82" s="72">
        <f t="shared" si="104"/>
        <v>0</v>
      </c>
      <c r="AR82" s="79">
        <f t="shared" si="105"/>
        <v>0</v>
      </c>
      <c r="AS82" s="76">
        <f t="shared" si="106"/>
        <v>0</v>
      </c>
      <c r="AU82" s="115">
        <v>0</v>
      </c>
      <c r="AX82" s="118">
        <f t="shared" si="153"/>
        <v>4.2796134594653301</v>
      </c>
      <c r="AY82" s="117">
        <f t="shared" si="107"/>
        <v>0</v>
      </c>
      <c r="AZ82" s="113">
        <f t="shared" si="108"/>
        <v>0</v>
      </c>
      <c r="BA82" s="113">
        <f t="shared" si="109"/>
        <v>0</v>
      </c>
      <c r="BB82" s="118">
        <f t="shared" si="110"/>
        <v>4.2796134594653301</v>
      </c>
      <c r="BC82" s="114">
        <f t="shared" si="111"/>
        <v>0</v>
      </c>
      <c r="BD82" s="113">
        <f t="shared" si="112"/>
        <v>0</v>
      </c>
      <c r="BE82" s="113">
        <f t="shared" si="113"/>
        <v>0</v>
      </c>
      <c r="BF82" s="118">
        <f t="shared" si="114"/>
        <v>4.2796134594653301</v>
      </c>
      <c r="BG82" s="117">
        <f t="shared" si="115"/>
        <v>0</v>
      </c>
      <c r="BH82" s="113">
        <f t="shared" si="116"/>
        <v>0</v>
      </c>
      <c r="BI82" s="113">
        <f t="shared" si="117"/>
        <v>0</v>
      </c>
      <c r="BJ82" s="118">
        <f t="shared" si="118"/>
        <v>4.2796134594653301</v>
      </c>
      <c r="BK82" s="117">
        <f t="shared" si="119"/>
        <v>0</v>
      </c>
      <c r="BL82" s="113">
        <f t="shared" si="120"/>
        <v>0</v>
      </c>
      <c r="BM82" s="113">
        <f t="shared" si="120"/>
        <v>0</v>
      </c>
      <c r="BN82" s="118">
        <f t="shared" si="121"/>
        <v>4.2796134594653301</v>
      </c>
      <c r="BO82" s="117">
        <f t="shared" si="122"/>
        <v>0</v>
      </c>
      <c r="BP82" s="113">
        <f t="shared" si="123"/>
        <v>0</v>
      </c>
      <c r="BQ82" s="113">
        <f t="shared" si="124"/>
        <v>0</v>
      </c>
      <c r="BR82" s="118">
        <f t="shared" si="125"/>
        <v>4.2796134594653301</v>
      </c>
      <c r="BS82" s="117">
        <f t="shared" si="126"/>
        <v>0</v>
      </c>
      <c r="BT82" s="113">
        <f t="shared" si="127"/>
        <v>0</v>
      </c>
      <c r="BU82" s="113">
        <f t="shared" si="128"/>
        <v>0</v>
      </c>
      <c r="BV82" s="118">
        <f t="shared" si="129"/>
        <v>4.2796134594653301</v>
      </c>
      <c r="BW82" s="117">
        <f t="shared" si="130"/>
        <v>0</v>
      </c>
      <c r="BX82" s="113">
        <f t="shared" si="131"/>
        <v>0</v>
      </c>
      <c r="BY82" s="113">
        <f t="shared" si="132"/>
        <v>0</v>
      </c>
      <c r="BZ82" s="118">
        <f t="shared" si="133"/>
        <v>4.2796134594653301</v>
      </c>
      <c r="CC82" s="114">
        <f t="shared" si="149"/>
        <v>4.2796134594653301</v>
      </c>
      <c r="CD82" s="114">
        <f t="shared" si="150"/>
        <v>0</v>
      </c>
      <c r="CE82" s="114">
        <f t="shared" si="150"/>
        <v>0</v>
      </c>
      <c r="CF82" s="114">
        <f t="shared" si="150"/>
        <v>0</v>
      </c>
      <c r="CG82" s="114"/>
      <c r="CH82" s="114">
        <v>9</v>
      </c>
      <c r="CI82" s="113">
        <v>21</v>
      </c>
      <c r="CJ82" s="113">
        <f t="shared" si="94"/>
        <v>22</v>
      </c>
      <c r="CK82" s="113">
        <f t="shared" si="94"/>
        <v>23</v>
      </c>
      <c r="CL82" s="113">
        <f t="shared" si="94"/>
        <v>24</v>
      </c>
      <c r="CZ82" s="88"/>
      <c r="DA82" s="88"/>
      <c r="DB82" s="88"/>
      <c r="DC82" s="88"/>
      <c r="DD82" s="88"/>
      <c r="DE82" s="40"/>
      <c r="DF82" s="88"/>
    </row>
    <row r="83" spans="1:110" ht="13.8" thickBot="1" x14ac:dyDescent="0.3">
      <c r="A83" s="140">
        <v>0</v>
      </c>
      <c r="B83" s="410"/>
      <c r="C83" s="410"/>
      <c r="D83" s="41">
        <v>0</v>
      </c>
      <c r="E83" s="98" t="s">
        <v>213</v>
      </c>
      <c r="F83" s="171" t="s">
        <v>546</v>
      </c>
      <c r="G83" s="137" t="s">
        <v>422</v>
      </c>
      <c r="H83" s="132">
        <v>3500</v>
      </c>
      <c r="I83" s="132">
        <v>30000</v>
      </c>
      <c r="J83" s="148">
        <v>800000</v>
      </c>
      <c r="K83" s="151">
        <f t="shared" si="151"/>
        <v>0</v>
      </c>
      <c r="L83" s="413"/>
      <c r="M83" s="139">
        <f t="shared" si="134"/>
        <v>0</v>
      </c>
      <c r="N83" s="139">
        <f t="shared" si="92"/>
        <v>0</v>
      </c>
      <c r="O83" s="133">
        <f t="shared" si="95"/>
        <v>0</v>
      </c>
      <c r="P83" s="80">
        <f t="shared" si="135"/>
        <v>0</v>
      </c>
      <c r="Q83" s="322">
        <f t="shared" si="154"/>
        <v>0</v>
      </c>
      <c r="R83" s="323">
        <f t="shared" si="136"/>
        <v>0</v>
      </c>
      <c r="S83" s="324">
        <f t="shared" si="148"/>
        <v>4.2796134594653301</v>
      </c>
      <c r="U83" s="102">
        <f t="shared" si="137"/>
        <v>0</v>
      </c>
      <c r="V83" s="77">
        <f t="shared" si="138"/>
        <v>0</v>
      </c>
      <c r="W83" s="77">
        <f t="shared" si="152"/>
        <v>0</v>
      </c>
      <c r="X83" s="75">
        <f>'Project description'!$I$6</f>
        <v>1.79</v>
      </c>
      <c r="Y83" s="75">
        <f>VLOOKUP(E83,'Project description'!$H$21:$I$24,2,0)</f>
        <v>40000</v>
      </c>
      <c r="Z83" s="74">
        <f t="shared" si="139"/>
        <v>0</v>
      </c>
      <c r="AA83" s="144">
        <f t="shared" si="140"/>
        <v>0</v>
      </c>
      <c r="AB83" s="76">
        <f t="shared" si="141"/>
        <v>0</v>
      </c>
      <c r="AC83" s="76">
        <f t="shared" si="142"/>
        <v>0</v>
      </c>
      <c r="AD83" s="76">
        <f t="shared" si="143"/>
        <v>0</v>
      </c>
      <c r="AE83" s="66">
        <f t="shared" si="144"/>
        <v>0</v>
      </c>
      <c r="AF83" s="67" t="str">
        <f t="shared" si="96"/>
        <v>AccelReached</v>
      </c>
      <c r="AG83" s="66">
        <f t="shared" si="97"/>
        <v>0</v>
      </c>
      <c r="AH83" s="68">
        <f t="shared" si="145"/>
        <v>0</v>
      </c>
      <c r="AI83" s="61">
        <f t="shared" si="98"/>
        <v>0</v>
      </c>
      <c r="AJ83" s="62">
        <f t="shared" si="99"/>
        <v>0</v>
      </c>
      <c r="AK83" s="61">
        <f t="shared" si="100"/>
        <v>0</v>
      </c>
      <c r="AL83" s="61">
        <f t="shared" si="146"/>
        <v>0</v>
      </c>
      <c r="AM83" s="69" t="str">
        <f t="shared" si="101"/>
        <v>AccelLimited</v>
      </c>
      <c r="AN83" s="61">
        <f t="shared" si="147"/>
        <v>0</v>
      </c>
      <c r="AO83" s="71">
        <f t="shared" si="102"/>
        <v>0</v>
      </c>
      <c r="AP83" s="64">
        <f t="shared" si="103"/>
        <v>0</v>
      </c>
      <c r="AQ83" s="72">
        <f t="shared" si="104"/>
        <v>0</v>
      </c>
      <c r="AR83" s="79">
        <f t="shared" si="105"/>
        <v>0</v>
      </c>
      <c r="AS83" s="76">
        <f t="shared" si="106"/>
        <v>0</v>
      </c>
      <c r="AU83" s="115">
        <v>0</v>
      </c>
      <c r="AX83" s="118">
        <f t="shared" si="153"/>
        <v>4.2796134594653301</v>
      </c>
      <c r="AY83" s="117">
        <f t="shared" si="107"/>
        <v>0</v>
      </c>
      <c r="AZ83" s="113">
        <f t="shared" si="108"/>
        <v>0</v>
      </c>
      <c r="BA83" s="113">
        <f t="shared" si="109"/>
        <v>0</v>
      </c>
      <c r="BB83" s="118">
        <f t="shared" si="110"/>
        <v>4.2796134594653301</v>
      </c>
      <c r="BC83" s="114">
        <f t="shared" si="111"/>
        <v>0</v>
      </c>
      <c r="BD83" s="113">
        <f t="shared" si="112"/>
        <v>0</v>
      </c>
      <c r="BE83" s="113">
        <f t="shared" si="113"/>
        <v>0</v>
      </c>
      <c r="BF83" s="118">
        <f t="shared" si="114"/>
        <v>4.2796134594653301</v>
      </c>
      <c r="BG83" s="117">
        <f t="shared" si="115"/>
        <v>0</v>
      </c>
      <c r="BH83" s="113">
        <f t="shared" si="116"/>
        <v>0</v>
      </c>
      <c r="BI83" s="113">
        <f t="shared" si="117"/>
        <v>0</v>
      </c>
      <c r="BJ83" s="118">
        <f t="shared" si="118"/>
        <v>4.2796134594653301</v>
      </c>
      <c r="BK83" s="117">
        <f t="shared" si="119"/>
        <v>0</v>
      </c>
      <c r="BL83" s="113">
        <f t="shared" si="120"/>
        <v>0</v>
      </c>
      <c r="BM83" s="113">
        <f t="shared" si="120"/>
        <v>0</v>
      </c>
      <c r="BN83" s="118">
        <f t="shared" si="121"/>
        <v>4.2796134594653301</v>
      </c>
      <c r="BO83" s="117">
        <f t="shared" si="122"/>
        <v>0</v>
      </c>
      <c r="BP83" s="113">
        <f t="shared" si="123"/>
        <v>0</v>
      </c>
      <c r="BQ83" s="113">
        <f t="shared" si="124"/>
        <v>0</v>
      </c>
      <c r="BR83" s="118">
        <f t="shared" si="125"/>
        <v>4.2796134594653301</v>
      </c>
      <c r="BS83" s="117">
        <f t="shared" si="126"/>
        <v>0</v>
      </c>
      <c r="BT83" s="113">
        <f t="shared" si="127"/>
        <v>0</v>
      </c>
      <c r="BU83" s="113">
        <f t="shared" si="128"/>
        <v>0</v>
      </c>
      <c r="BV83" s="118">
        <f t="shared" si="129"/>
        <v>4.2796134594653301</v>
      </c>
      <c r="BW83" s="117">
        <f t="shared" si="130"/>
        <v>0</v>
      </c>
      <c r="BX83" s="113">
        <f t="shared" si="131"/>
        <v>0</v>
      </c>
      <c r="BY83" s="113">
        <f t="shared" si="132"/>
        <v>0</v>
      </c>
      <c r="BZ83" s="118">
        <f t="shared" si="133"/>
        <v>4.2796134594653301</v>
      </c>
      <c r="CC83" s="114">
        <f t="shared" si="149"/>
        <v>4.2796134594653301</v>
      </c>
      <c r="CD83" s="114">
        <f t="shared" si="150"/>
        <v>0</v>
      </c>
      <c r="CE83" s="114">
        <f t="shared" si="150"/>
        <v>0</v>
      </c>
      <c r="CF83" s="114">
        <f t="shared" si="150"/>
        <v>0</v>
      </c>
      <c r="CG83" s="114"/>
      <c r="CH83" s="114">
        <v>9</v>
      </c>
      <c r="CI83" s="113">
        <v>25</v>
      </c>
      <c r="CJ83" s="113">
        <f t="shared" si="94"/>
        <v>26</v>
      </c>
      <c r="CK83" s="113">
        <f t="shared" si="94"/>
        <v>27</v>
      </c>
      <c r="CL83" s="113">
        <f t="shared" si="94"/>
        <v>28</v>
      </c>
      <c r="CZ83" s="88"/>
      <c r="DA83" s="88"/>
      <c r="DB83" s="88"/>
      <c r="DC83" s="88"/>
      <c r="DD83" s="88"/>
      <c r="DE83" s="40"/>
      <c r="DF83" s="88"/>
    </row>
    <row r="84" spans="1:110" ht="13.8" thickBot="1" x14ac:dyDescent="0.3">
      <c r="A84" s="315">
        <v>0</v>
      </c>
      <c r="B84" s="411"/>
      <c r="C84" s="411"/>
      <c r="D84" s="307">
        <v>0</v>
      </c>
      <c r="E84" s="309" t="s">
        <v>213</v>
      </c>
      <c r="F84" s="308" t="s">
        <v>546</v>
      </c>
      <c r="G84" s="310" t="s">
        <v>422</v>
      </c>
      <c r="H84" s="311">
        <v>3500</v>
      </c>
      <c r="I84" s="311">
        <v>30000</v>
      </c>
      <c r="J84" s="312">
        <v>800000</v>
      </c>
      <c r="K84" s="313">
        <f t="shared" si="151"/>
        <v>0</v>
      </c>
      <c r="L84" s="414"/>
      <c r="M84" s="314">
        <f t="shared" si="134"/>
        <v>0</v>
      </c>
      <c r="N84" s="139">
        <f t="shared" si="92"/>
        <v>0</v>
      </c>
      <c r="O84" s="133">
        <f t="shared" si="95"/>
        <v>0</v>
      </c>
      <c r="P84" s="80">
        <f t="shared" si="135"/>
        <v>0</v>
      </c>
      <c r="Q84" s="319">
        <f t="shared" si="154"/>
        <v>0</v>
      </c>
      <c r="R84" s="320">
        <f t="shared" si="136"/>
        <v>0</v>
      </c>
      <c r="S84" s="321">
        <f t="shared" si="148"/>
        <v>4.2796134594653301</v>
      </c>
      <c r="U84" s="102">
        <f t="shared" si="137"/>
        <v>0</v>
      </c>
      <c r="V84" s="77">
        <f t="shared" si="138"/>
        <v>0</v>
      </c>
      <c r="W84" s="77">
        <f t="shared" si="152"/>
        <v>0</v>
      </c>
      <c r="X84" s="75">
        <f>'Project description'!$I$6</f>
        <v>1.79</v>
      </c>
      <c r="Y84" s="75">
        <f>VLOOKUP(E84,'Project description'!$H$21:$I$24,2,0)</f>
        <v>40000</v>
      </c>
      <c r="Z84" s="74">
        <f t="shared" si="139"/>
        <v>0</v>
      </c>
      <c r="AA84" s="144">
        <f t="shared" si="140"/>
        <v>0</v>
      </c>
      <c r="AB84" s="76">
        <f t="shared" si="141"/>
        <v>0</v>
      </c>
      <c r="AC84" s="76">
        <f t="shared" si="142"/>
        <v>0</v>
      </c>
      <c r="AD84" s="76">
        <f t="shared" si="143"/>
        <v>0</v>
      </c>
      <c r="AE84" s="66">
        <f t="shared" si="144"/>
        <v>0</v>
      </c>
      <c r="AF84" s="67" t="str">
        <f t="shared" si="96"/>
        <v>AccelReached</v>
      </c>
      <c r="AG84" s="66">
        <f t="shared" si="97"/>
        <v>0</v>
      </c>
      <c r="AH84" s="68">
        <f t="shared" si="145"/>
        <v>0</v>
      </c>
      <c r="AI84" s="61">
        <f t="shared" si="98"/>
        <v>0</v>
      </c>
      <c r="AJ84" s="62">
        <f t="shared" si="99"/>
        <v>0</v>
      </c>
      <c r="AK84" s="61">
        <f t="shared" si="100"/>
        <v>0</v>
      </c>
      <c r="AL84" s="61">
        <f t="shared" si="146"/>
        <v>0</v>
      </c>
      <c r="AM84" s="69" t="str">
        <f t="shared" si="101"/>
        <v>AccelLimited</v>
      </c>
      <c r="AN84" s="61">
        <f t="shared" si="147"/>
        <v>0</v>
      </c>
      <c r="AO84" s="71">
        <f t="shared" si="102"/>
        <v>0</v>
      </c>
      <c r="AP84" s="64">
        <f t="shared" si="103"/>
        <v>0</v>
      </c>
      <c r="AQ84" s="72">
        <f t="shared" si="104"/>
        <v>0</v>
      </c>
      <c r="AR84" s="79">
        <f t="shared" si="105"/>
        <v>0</v>
      </c>
      <c r="AS84" s="76">
        <f t="shared" si="106"/>
        <v>0</v>
      </c>
      <c r="AU84" s="115">
        <v>0</v>
      </c>
      <c r="AX84" s="118">
        <f t="shared" si="153"/>
        <v>4.2796134594653301</v>
      </c>
      <c r="AY84" s="117">
        <f t="shared" si="107"/>
        <v>0</v>
      </c>
      <c r="AZ84" s="113">
        <f t="shared" si="108"/>
        <v>0</v>
      </c>
      <c r="BA84" s="113">
        <f t="shared" si="109"/>
        <v>0</v>
      </c>
      <c r="BB84" s="118">
        <f t="shared" si="110"/>
        <v>4.2796134594653301</v>
      </c>
      <c r="BC84" s="114">
        <f t="shared" si="111"/>
        <v>0</v>
      </c>
      <c r="BD84" s="113">
        <f t="shared" si="112"/>
        <v>0</v>
      </c>
      <c r="BE84" s="113">
        <f t="shared" si="113"/>
        <v>0</v>
      </c>
      <c r="BF84" s="118">
        <f t="shared" si="114"/>
        <v>4.2796134594653301</v>
      </c>
      <c r="BG84" s="117">
        <f t="shared" si="115"/>
        <v>0</v>
      </c>
      <c r="BH84" s="113">
        <f t="shared" si="116"/>
        <v>0</v>
      </c>
      <c r="BI84" s="113">
        <f t="shared" si="117"/>
        <v>0</v>
      </c>
      <c r="BJ84" s="118">
        <f t="shared" si="118"/>
        <v>4.2796134594653301</v>
      </c>
      <c r="BK84" s="117">
        <f t="shared" si="119"/>
        <v>0</v>
      </c>
      <c r="BL84" s="113">
        <f t="shared" si="120"/>
        <v>0</v>
      </c>
      <c r="BM84" s="113">
        <f t="shared" si="120"/>
        <v>0</v>
      </c>
      <c r="BN84" s="118">
        <f t="shared" si="121"/>
        <v>4.2796134594653301</v>
      </c>
      <c r="BO84" s="117">
        <f t="shared" si="122"/>
        <v>0</v>
      </c>
      <c r="BP84" s="113">
        <f t="shared" si="123"/>
        <v>0</v>
      </c>
      <c r="BQ84" s="113">
        <f t="shared" si="124"/>
        <v>0</v>
      </c>
      <c r="BR84" s="118">
        <f t="shared" si="125"/>
        <v>4.2796134594653301</v>
      </c>
      <c r="BS84" s="117">
        <f t="shared" si="126"/>
        <v>0</v>
      </c>
      <c r="BT84" s="113">
        <f t="shared" si="127"/>
        <v>0</v>
      </c>
      <c r="BU84" s="113">
        <f t="shared" si="128"/>
        <v>0</v>
      </c>
      <c r="BV84" s="118">
        <f t="shared" si="129"/>
        <v>4.2796134594653301</v>
      </c>
      <c r="BW84" s="117">
        <f t="shared" si="130"/>
        <v>0</v>
      </c>
      <c r="BX84" s="113">
        <f t="shared" si="131"/>
        <v>0</v>
      </c>
      <c r="BY84" s="113">
        <f t="shared" si="132"/>
        <v>0</v>
      </c>
      <c r="BZ84" s="118">
        <f t="shared" si="133"/>
        <v>4.2796134594653301</v>
      </c>
      <c r="CC84" s="114">
        <f t="shared" si="149"/>
        <v>4.2796134594653301</v>
      </c>
      <c r="CD84" s="114">
        <f t="shared" si="150"/>
        <v>0</v>
      </c>
      <c r="CE84" s="114">
        <f t="shared" si="150"/>
        <v>0</v>
      </c>
      <c r="CF84" s="114">
        <f t="shared" si="150"/>
        <v>0</v>
      </c>
      <c r="CG84" s="114"/>
      <c r="CH84" s="114">
        <v>9</v>
      </c>
      <c r="CI84" s="113">
        <v>29</v>
      </c>
      <c r="CJ84" s="113">
        <f t="shared" si="94"/>
        <v>30</v>
      </c>
      <c r="CK84" s="113">
        <f t="shared" si="94"/>
        <v>31</v>
      </c>
      <c r="CL84" s="113">
        <f t="shared" si="94"/>
        <v>32</v>
      </c>
      <c r="CZ84" s="88"/>
      <c r="DA84" s="88"/>
      <c r="DB84" s="88"/>
      <c r="DC84" s="88"/>
      <c r="DD84" s="88"/>
      <c r="DE84" s="40"/>
      <c r="DF84" s="88"/>
    </row>
    <row r="85" spans="1:110" ht="13.8" thickBot="1" x14ac:dyDescent="0.3">
      <c r="A85" s="140">
        <v>0</v>
      </c>
      <c r="B85" s="410"/>
      <c r="C85" s="410"/>
      <c r="D85" s="41">
        <v>0</v>
      </c>
      <c r="E85" s="98" t="s">
        <v>213</v>
      </c>
      <c r="F85" s="171" t="s">
        <v>546</v>
      </c>
      <c r="G85" s="137" t="s">
        <v>422</v>
      </c>
      <c r="H85" s="132">
        <v>3500</v>
      </c>
      <c r="I85" s="132">
        <v>30000</v>
      </c>
      <c r="J85" s="148">
        <v>800000</v>
      </c>
      <c r="K85" s="151">
        <f t="shared" si="151"/>
        <v>0</v>
      </c>
      <c r="L85" s="413"/>
      <c r="M85" s="139">
        <f t="shared" si="134"/>
        <v>0</v>
      </c>
      <c r="N85" s="139">
        <f t="shared" ref="N85:N116" si="155">IF(AC85&lt;=0,0,IF(E85="Straight",IF(F85="Lifting",AS85/AG$5+AE$5+AK$5,AS85/AG$5+AE$5),IF(E85="180° Curve",IF(F85="Lifting",AS85/AG$6+AE$6+AK$6,AS85/AG$6+AE$6),IF(E85="45° Curve",IF(F85="Lifting",AS85/AG$7+AE$7+AK$7,AS85/AG$7+AE$7),IF(E85="22.5° Curve",IF(F85="Lifting",AS85/AG$8+AE$8+AK$8,AS85/AG$8+AE$8))))))</f>
        <v>0</v>
      </c>
      <c r="O85" s="133">
        <f t="shared" si="95"/>
        <v>0</v>
      </c>
      <c r="P85" s="80">
        <f t="shared" si="135"/>
        <v>0</v>
      </c>
      <c r="Q85" s="322">
        <f t="shared" si="154"/>
        <v>0</v>
      </c>
      <c r="R85" s="323">
        <f t="shared" si="136"/>
        <v>0</v>
      </c>
      <c r="S85" s="324">
        <f t="shared" si="148"/>
        <v>4.2796134594653301</v>
      </c>
      <c r="U85" s="102">
        <f t="shared" si="137"/>
        <v>0</v>
      </c>
      <c r="V85" s="77">
        <f t="shared" si="138"/>
        <v>0</v>
      </c>
      <c r="W85" s="77">
        <f t="shared" si="152"/>
        <v>0</v>
      </c>
      <c r="X85" s="75">
        <f>'Project description'!$I$6</f>
        <v>1.79</v>
      </c>
      <c r="Y85" s="75">
        <f>VLOOKUP(E85,'Project description'!$H$21:$I$24,2,0)</f>
        <v>40000</v>
      </c>
      <c r="Z85" s="74">
        <f t="shared" si="139"/>
        <v>0</v>
      </c>
      <c r="AA85" s="144">
        <f t="shared" si="140"/>
        <v>0</v>
      </c>
      <c r="AB85" s="76">
        <f t="shared" si="141"/>
        <v>0</v>
      </c>
      <c r="AC85" s="76">
        <f t="shared" si="142"/>
        <v>0</v>
      </c>
      <c r="AD85" s="76">
        <f t="shared" si="143"/>
        <v>0</v>
      </c>
      <c r="AE85" s="66">
        <f t="shared" si="144"/>
        <v>0</v>
      </c>
      <c r="AF85" s="67" t="str">
        <f t="shared" si="96"/>
        <v>AccelReached</v>
      </c>
      <c r="AG85" s="66">
        <f t="shared" si="97"/>
        <v>0</v>
      </c>
      <c r="AH85" s="68">
        <f t="shared" si="145"/>
        <v>0</v>
      </c>
      <c r="AI85" s="61">
        <f t="shared" si="98"/>
        <v>0</v>
      </c>
      <c r="AJ85" s="62">
        <f t="shared" si="99"/>
        <v>0</v>
      </c>
      <c r="AK85" s="61">
        <f t="shared" si="100"/>
        <v>0</v>
      </c>
      <c r="AL85" s="61">
        <f t="shared" si="146"/>
        <v>0</v>
      </c>
      <c r="AM85" s="69" t="str">
        <f t="shared" si="101"/>
        <v>AccelLimited</v>
      </c>
      <c r="AN85" s="61">
        <f t="shared" si="147"/>
        <v>0</v>
      </c>
      <c r="AO85" s="71">
        <f t="shared" si="102"/>
        <v>0</v>
      </c>
      <c r="AP85" s="64">
        <f t="shared" si="103"/>
        <v>0</v>
      </c>
      <c r="AQ85" s="72">
        <f t="shared" si="104"/>
        <v>0</v>
      </c>
      <c r="AR85" s="79">
        <f t="shared" si="105"/>
        <v>0</v>
      </c>
      <c r="AS85" s="76">
        <f t="shared" si="106"/>
        <v>0</v>
      </c>
      <c r="AU85" s="115">
        <v>0</v>
      </c>
      <c r="AX85" s="118">
        <f t="shared" si="153"/>
        <v>4.2796134594653301</v>
      </c>
      <c r="AY85" s="117">
        <f t="shared" si="107"/>
        <v>0</v>
      </c>
      <c r="AZ85" s="113">
        <f t="shared" si="108"/>
        <v>0</v>
      </c>
      <c r="BA85" s="113">
        <f t="shared" si="109"/>
        <v>0</v>
      </c>
      <c r="BB85" s="118">
        <f t="shared" si="110"/>
        <v>4.2796134594653301</v>
      </c>
      <c r="BC85" s="114">
        <f t="shared" si="111"/>
        <v>0</v>
      </c>
      <c r="BD85" s="113">
        <f t="shared" si="112"/>
        <v>0</v>
      </c>
      <c r="BE85" s="113">
        <f t="shared" si="113"/>
        <v>0</v>
      </c>
      <c r="BF85" s="118">
        <f t="shared" si="114"/>
        <v>4.2796134594653301</v>
      </c>
      <c r="BG85" s="117">
        <f t="shared" si="115"/>
        <v>0</v>
      </c>
      <c r="BH85" s="113">
        <f t="shared" si="116"/>
        <v>0</v>
      </c>
      <c r="BI85" s="113">
        <f t="shared" si="117"/>
        <v>0</v>
      </c>
      <c r="BJ85" s="118">
        <f t="shared" si="118"/>
        <v>4.2796134594653301</v>
      </c>
      <c r="BK85" s="117">
        <f t="shared" si="119"/>
        <v>0</v>
      </c>
      <c r="BL85" s="113">
        <f t="shared" si="120"/>
        <v>0</v>
      </c>
      <c r="BM85" s="113">
        <f t="shared" si="120"/>
        <v>0</v>
      </c>
      <c r="BN85" s="118">
        <f t="shared" si="121"/>
        <v>4.2796134594653301</v>
      </c>
      <c r="BO85" s="117">
        <f t="shared" si="122"/>
        <v>0</v>
      </c>
      <c r="BP85" s="113">
        <f t="shared" si="123"/>
        <v>0</v>
      </c>
      <c r="BQ85" s="113">
        <f t="shared" si="124"/>
        <v>0</v>
      </c>
      <c r="BR85" s="118">
        <f t="shared" si="125"/>
        <v>4.2796134594653301</v>
      </c>
      <c r="BS85" s="117">
        <f t="shared" si="126"/>
        <v>0</v>
      </c>
      <c r="BT85" s="113">
        <f t="shared" si="127"/>
        <v>0</v>
      </c>
      <c r="BU85" s="113">
        <f t="shared" si="128"/>
        <v>0</v>
      </c>
      <c r="BV85" s="118">
        <f t="shared" si="129"/>
        <v>4.2796134594653301</v>
      </c>
      <c r="BW85" s="117">
        <f t="shared" si="130"/>
        <v>0</v>
      </c>
      <c r="BX85" s="113">
        <f t="shared" si="131"/>
        <v>0</v>
      </c>
      <c r="BY85" s="113">
        <f t="shared" si="132"/>
        <v>0</v>
      </c>
      <c r="BZ85" s="118">
        <f t="shared" si="133"/>
        <v>4.2796134594653301</v>
      </c>
      <c r="CC85" s="114">
        <f t="shared" si="149"/>
        <v>4.2796134594653301</v>
      </c>
      <c r="CD85" s="114">
        <f t="shared" si="150"/>
        <v>0</v>
      </c>
      <c r="CE85" s="114">
        <f t="shared" si="150"/>
        <v>0</v>
      </c>
      <c r="CF85" s="114">
        <f t="shared" si="150"/>
        <v>0</v>
      </c>
      <c r="CG85" s="114"/>
      <c r="CH85" s="114">
        <v>10</v>
      </c>
      <c r="CI85" s="113">
        <v>1</v>
      </c>
      <c r="CJ85" s="113">
        <f t="shared" si="94"/>
        <v>2</v>
      </c>
      <c r="CK85" s="113">
        <f t="shared" si="94"/>
        <v>3</v>
      </c>
      <c r="CL85" s="113">
        <f t="shared" si="94"/>
        <v>4</v>
      </c>
      <c r="CZ85" s="88"/>
      <c r="DA85" s="88"/>
      <c r="DB85" s="88"/>
      <c r="DC85" s="88"/>
      <c r="DD85" s="88"/>
      <c r="DE85" s="40"/>
      <c r="DF85" s="88"/>
    </row>
    <row r="86" spans="1:110" ht="13.8" thickBot="1" x14ac:dyDescent="0.3">
      <c r="A86" s="315">
        <v>0</v>
      </c>
      <c r="B86" s="411"/>
      <c r="C86" s="411"/>
      <c r="D86" s="307">
        <v>0</v>
      </c>
      <c r="E86" s="309" t="s">
        <v>213</v>
      </c>
      <c r="F86" s="308" t="s">
        <v>546</v>
      </c>
      <c r="G86" s="310" t="s">
        <v>422</v>
      </c>
      <c r="H86" s="311">
        <v>3500</v>
      </c>
      <c r="I86" s="311">
        <v>30000</v>
      </c>
      <c r="J86" s="312">
        <v>800000</v>
      </c>
      <c r="K86" s="313">
        <f t="shared" si="151"/>
        <v>0</v>
      </c>
      <c r="L86" s="414"/>
      <c r="M86" s="314">
        <f t="shared" si="134"/>
        <v>0</v>
      </c>
      <c r="N86" s="139">
        <f t="shared" si="155"/>
        <v>0</v>
      </c>
      <c r="O86" s="133">
        <f t="shared" si="95"/>
        <v>0</v>
      </c>
      <c r="P86" s="80">
        <f t="shared" si="135"/>
        <v>0</v>
      </c>
      <c r="Q86" s="319">
        <f t="shared" si="154"/>
        <v>0</v>
      </c>
      <c r="R86" s="320">
        <f t="shared" si="136"/>
        <v>0</v>
      </c>
      <c r="S86" s="321">
        <f t="shared" si="148"/>
        <v>4.2796134594653301</v>
      </c>
      <c r="U86" s="102">
        <f t="shared" si="137"/>
        <v>0</v>
      </c>
      <c r="V86" s="77">
        <f t="shared" si="138"/>
        <v>0</v>
      </c>
      <c r="W86" s="77">
        <f t="shared" si="152"/>
        <v>0</v>
      </c>
      <c r="X86" s="75">
        <f>'Project description'!$I$6</f>
        <v>1.79</v>
      </c>
      <c r="Y86" s="75">
        <f>VLOOKUP(E86,'Project description'!$H$21:$I$24,2,0)</f>
        <v>40000</v>
      </c>
      <c r="Z86" s="74">
        <f t="shared" si="139"/>
        <v>0</v>
      </c>
      <c r="AA86" s="144">
        <f t="shared" si="140"/>
        <v>0</v>
      </c>
      <c r="AB86" s="76">
        <f t="shared" si="141"/>
        <v>0</v>
      </c>
      <c r="AC86" s="76">
        <f t="shared" si="142"/>
        <v>0</v>
      </c>
      <c r="AD86" s="76">
        <f t="shared" si="143"/>
        <v>0</v>
      </c>
      <c r="AE86" s="66">
        <f t="shared" si="144"/>
        <v>0</v>
      </c>
      <c r="AF86" s="67" t="str">
        <f t="shared" si="96"/>
        <v>AccelReached</v>
      </c>
      <c r="AG86" s="66">
        <f t="shared" si="97"/>
        <v>0</v>
      </c>
      <c r="AH86" s="68">
        <f t="shared" si="145"/>
        <v>0</v>
      </c>
      <c r="AI86" s="61">
        <f t="shared" si="98"/>
        <v>0</v>
      </c>
      <c r="AJ86" s="62">
        <f t="shared" si="99"/>
        <v>0</v>
      </c>
      <c r="AK86" s="61">
        <f t="shared" si="100"/>
        <v>0</v>
      </c>
      <c r="AL86" s="61">
        <f t="shared" si="146"/>
        <v>0</v>
      </c>
      <c r="AM86" s="69" t="str">
        <f t="shared" si="101"/>
        <v>AccelLimited</v>
      </c>
      <c r="AN86" s="61">
        <f t="shared" si="147"/>
        <v>0</v>
      </c>
      <c r="AO86" s="71">
        <f t="shared" si="102"/>
        <v>0</v>
      </c>
      <c r="AP86" s="64">
        <f t="shared" si="103"/>
        <v>0</v>
      </c>
      <c r="AQ86" s="72">
        <f t="shared" si="104"/>
        <v>0</v>
      </c>
      <c r="AR86" s="79">
        <f t="shared" si="105"/>
        <v>0</v>
      </c>
      <c r="AS86" s="76">
        <f t="shared" si="106"/>
        <v>0</v>
      </c>
      <c r="AU86" s="115">
        <v>0</v>
      </c>
      <c r="AX86" s="118">
        <f t="shared" si="153"/>
        <v>4.2796134594653301</v>
      </c>
      <c r="AY86" s="117">
        <f t="shared" si="107"/>
        <v>0</v>
      </c>
      <c r="AZ86" s="113">
        <f t="shared" si="108"/>
        <v>0</v>
      </c>
      <c r="BA86" s="113">
        <f t="shared" si="109"/>
        <v>0</v>
      </c>
      <c r="BB86" s="118">
        <f t="shared" si="110"/>
        <v>4.2796134594653301</v>
      </c>
      <c r="BC86" s="114">
        <f t="shared" si="111"/>
        <v>0</v>
      </c>
      <c r="BD86" s="113">
        <f t="shared" si="112"/>
        <v>0</v>
      </c>
      <c r="BE86" s="113">
        <f t="shared" si="113"/>
        <v>0</v>
      </c>
      <c r="BF86" s="118">
        <f t="shared" si="114"/>
        <v>4.2796134594653301</v>
      </c>
      <c r="BG86" s="117">
        <f t="shared" si="115"/>
        <v>0</v>
      </c>
      <c r="BH86" s="113">
        <f t="shared" si="116"/>
        <v>0</v>
      </c>
      <c r="BI86" s="113">
        <f t="shared" si="117"/>
        <v>0</v>
      </c>
      <c r="BJ86" s="118">
        <f t="shared" si="118"/>
        <v>4.2796134594653301</v>
      </c>
      <c r="BK86" s="117">
        <f t="shared" si="119"/>
        <v>0</v>
      </c>
      <c r="BL86" s="113">
        <f t="shared" si="120"/>
        <v>0</v>
      </c>
      <c r="BM86" s="113">
        <f t="shared" si="120"/>
        <v>0</v>
      </c>
      <c r="BN86" s="118">
        <f t="shared" si="121"/>
        <v>4.2796134594653301</v>
      </c>
      <c r="BO86" s="117">
        <f t="shared" si="122"/>
        <v>0</v>
      </c>
      <c r="BP86" s="113">
        <f t="shared" si="123"/>
        <v>0</v>
      </c>
      <c r="BQ86" s="113">
        <f t="shared" si="124"/>
        <v>0</v>
      </c>
      <c r="BR86" s="118">
        <f t="shared" si="125"/>
        <v>4.2796134594653301</v>
      </c>
      <c r="BS86" s="117">
        <f t="shared" si="126"/>
        <v>0</v>
      </c>
      <c r="BT86" s="113">
        <f t="shared" si="127"/>
        <v>0</v>
      </c>
      <c r="BU86" s="113">
        <f t="shared" si="128"/>
        <v>0</v>
      </c>
      <c r="BV86" s="118">
        <f t="shared" si="129"/>
        <v>4.2796134594653301</v>
      </c>
      <c r="BW86" s="117">
        <f t="shared" si="130"/>
        <v>0</v>
      </c>
      <c r="BX86" s="113">
        <f t="shared" si="131"/>
        <v>0</v>
      </c>
      <c r="BY86" s="113">
        <f t="shared" si="132"/>
        <v>0</v>
      </c>
      <c r="BZ86" s="118">
        <f t="shared" si="133"/>
        <v>4.2796134594653301</v>
      </c>
      <c r="CC86" s="114">
        <f t="shared" si="149"/>
        <v>4.2796134594653301</v>
      </c>
      <c r="CD86" s="114">
        <f t="shared" si="150"/>
        <v>0</v>
      </c>
      <c r="CE86" s="114">
        <f t="shared" si="150"/>
        <v>0</v>
      </c>
      <c r="CF86" s="114">
        <f t="shared" si="150"/>
        <v>0</v>
      </c>
      <c r="CG86" s="114"/>
      <c r="CH86" s="114">
        <v>10</v>
      </c>
      <c r="CI86" s="113">
        <v>5</v>
      </c>
      <c r="CJ86" s="113">
        <f t="shared" si="94"/>
        <v>6</v>
      </c>
      <c r="CK86" s="113">
        <f t="shared" si="94"/>
        <v>7</v>
      </c>
      <c r="CL86" s="113">
        <f t="shared" si="94"/>
        <v>8</v>
      </c>
      <c r="CZ86" s="88"/>
      <c r="DA86" s="88"/>
      <c r="DB86" s="88"/>
      <c r="DC86" s="88"/>
      <c r="DD86" s="88"/>
      <c r="DE86" s="40"/>
      <c r="DF86" s="88"/>
    </row>
    <row r="87" spans="1:110" ht="13.8" thickBot="1" x14ac:dyDescent="0.3">
      <c r="A87" s="140">
        <v>0</v>
      </c>
      <c r="B87" s="410"/>
      <c r="C87" s="410"/>
      <c r="D87" s="41">
        <v>0</v>
      </c>
      <c r="E87" s="98" t="s">
        <v>213</v>
      </c>
      <c r="F87" s="171" t="s">
        <v>546</v>
      </c>
      <c r="G87" s="137" t="s">
        <v>422</v>
      </c>
      <c r="H87" s="132">
        <v>3500</v>
      </c>
      <c r="I87" s="132">
        <v>30000</v>
      </c>
      <c r="J87" s="148">
        <v>800000</v>
      </c>
      <c r="K87" s="151">
        <f t="shared" si="151"/>
        <v>0</v>
      </c>
      <c r="L87" s="413"/>
      <c r="M87" s="139">
        <f t="shared" si="134"/>
        <v>0</v>
      </c>
      <c r="N87" s="139">
        <f t="shared" si="155"/>
        <v>0</v>
      </c>
      <c r="O87" s="133">
        <f t="shared" si="95"/>
        <v>0</v>
      </c>
      <c r="P87" s="80">
        <f t="shared" si="135"/>
        <v>0</v>
      </c>
      <c r="Q87" s="322">
        <f t="shared" si="154"/>
        <v>0</v>
      </c>
      <c r="R87" s="323">
        <f t="shared" si="136"/>
        <v>0</v>
      </c>
      <c r="S87" s="324">
        <f t="shared" si="148"/>
        <v>4.2796134594653301</v>
      </c>
      <c r="U87" s="102">
        <f t="shared" si="137"/>
        <v>0</v>
      </c>
      <c r="V87" s="77">
        <f t="shared" si="138"/>
        <v>0</v>
      </c>
      <c r="W87" s="77">
        <f t="shared" si="152"/>
        <v>0</v>
      </c>
      <c r="X87" s="75">
        <f>'Project description'!$I$6</f>
        <v>1.79</v>
      </c>
      <c r="Y87" s="75">
        <f>VLOOKUP(E87,'Project description'!$H$21:$I$24,2,0)</f>
        <v>40000</v>
      </c>
      <c r="Z87" s="74">
        <f t="shared" si="139"/>
        <v>0</v>
      </c>
      <c r="AA87" s="144">
        <f t="shared" si="140"/>
        <v>0</v>
      </c>
      <c r="AB87" s="76">
        <f t="shared" si="141"/>
        <v>0</v>
      </c>
      <c r="AC87" s="76">
        <f t="shared" si="142"/>
        <v>0</v>
      </c>
      <c r="AD87" s="76">
        <f t="shared" si="143"/>
        <v>0</v>
      </c>
      <c r="AE87" s="66">
        <f t="shared" si="144"/>
        <v>0</v>
      </c>
      <c r="AF87" s="67" t="str">
        <f t="shared" si="96"/>
        <v>AccelReached</v>
      </c>
      <c r="AG87" s="66">
        <f t="shared" si="97"/>
        <v>0</v>
      </c>
      <c r="AH87" s="68">
        <f t="shared" si="145"/>
        <v>0</v>
      </c>
      <c r="AI87" s="61">
        <f t="shared" si="98"/>
        <v>0</v>
      </c>
      <c r="AJ87" s="62">
        <f t="shared" si="99"/>
        <v>0</v>
      </c>
      <c r="AK87" s="61">
        <f t="shared" si="100"/>
        <v>0</v>
      </c>
      <c r="AL87" s="61">
        <f t="shared" si="146"/>
        <v>0</v>
      </c>
      <c r="AM87" s="69" t="str">
        <f t="shared" si="101"/>
        <v>AccelLimited</v>
      </c>
      <c r="AN87" s="61">
        <f t="shared" si="147"/>
        <v>0</v>
      </c>
      <c r="AO87" s="71">
        <f t="shared" si="102"/>
        <v>0</v>
      </c>
      <c r="AP87" s="64">
        <f t="shared" si="103"/>
        <v>0</v>
      </c>
      <c r="AQ87" s="72">
        <f t="shared" si="104"/>
        <v>0</v>
      </c>
      <c r="AR87" s="79">
        <f t="shared" si="105"/>
        <v>0</v>
      </c>
      <c r="AS87" s="76">
        <f t="shared" si="106"/>
        <v>0</v>
      </c>
      <c r="AU87" s="115">
        <v>0</v>
      </c>
      <c r="AX87" s="118">
        <f t="shared" si="153"/>
        <v>4.2796134594653301</v>
      </c>
      <c r="AY87" s="117">
        <f t="shared" si="107"/>
        <v>0</v>
      </c>
      <c r="AZ87" s="113">
        <f t="shared" si="108"/>
        <v>0</v>
      </c>
      <c r="BA87" s="113">
        <f t="shared" si="109"/>
        <v>0</v>
      </c>
      <c r="BB87" s="118">
        <f t="shared" si="110"/>
        <v>4.2796134594653301</v>
      </c>
      <c r="BC87" s="114">
        <f t="shared" si="111"/>
        <v>0</v>
      </c>
      <c r="BD87" s="113">
        <f t="shared" si="112"/>
        <v>0</v>
      </c>
      <c r="BE87" s="113">
        <f t="shared" si="113"/>
        <v>0</v>
      </c>
      <c r="BF87" s="118">
        <f t="shared" si="114"/>
        <v>4.2796134594653301</v>
      </c>
      <c r="BG87" s="117">
        <f t="shared" si="115"/>
        <v>0</v>
      </c>
      <c r="BH87" s="113">
        <f t="shared" si="116"/>
        <v>0</v>
      </c>
      <c r="BI87" s="113">
        <f t="shared" si="117"/>
        <v>0</v>
      </c>
      <c r="BJ87" s="118">
        <f t="shared" si="118"/>
        <v>4.2796134594653301</v>
      </c>
      <c r="BK87" s="117">
        <f t="shared" si="119"/>
        <v>0</v>
      </c>
      <c r="BL87" s="113">
        <f t="shared" si="120"/>
        <v>0</v>
      </c>
      <c r="BM87" s="113">
        <f t="shared" si="120"/>
        <v>0</v>
      </c>
      <c r="BN87" s="118">
        <f t="shared" si="121"/>
        <v>4.2796134594653301</v>
      </c>
      <c r="BO87" s="117">
        <f t="shared" si="122"/>
        <v>0</v>
      </c>
      <c r="BP87" s="113">
        <f t="shared" si="123"/>
        <v>0</v>
      </c>
      <c r="BQ87" s="113">
        <f t="shared" si="124"/>
        <v>0</v>
      </c>
      <c r="BR87" s="118">
        <f t="shared" si="125"/>
        <v>4.2796134594653301</v>
      </c>
      <c r="BS87" s="117">
        <f t="shared" si="126"/>
        <v>0</v>
      </c>
      <c r="BT87" s="113">
        <f t="shared" si="127"/>
        <v>0</v>
      </c>
      <c r="BU87" s="113">
        <f t="shared" si="128"/>
        <v>0</v>
      </c>
      <c r="BV87" s="118">
        <f t="shared" si="129"/>
        <v>4.2796134594653301</v>
      </c>
      <c r="BW87" s="117">
        <f t="shared" si="130"/>
        <v>0</v>
      </c>
      <c r="BX87" s="113">
        <f t="shared" si="131"/>
        <v>0</v>
      </c>
      <c r="BY87" s="113">
        <f t="shared" si="132"/>
        <v>0</v>
      </c>
      <c r="BZ87" s="118">
        <f t="shared" si="133"/>
        <v>4.2796134594653301</v>
      </c>
      <c r="CC87" s="114">
        <f t="shared" si="149"/>
        <v>4.2796134594653301</v>
      </c>
      <c r="CD87" s="114">
        <f t="shared" si="150"/>
        <v>0</v>
      </c>
      <c r="CE87" s="114">
        <f t="shared" si="150"/>
        <v>0</v>
      </c>
      <c r="CF87" s="114">
        <f t="shared" si="150"/>
        <v>0</v>
      </c>
      <c r="CG87" s="114"/>
      <c r="CH87" s="114">
        <v>10</v>
      </c>
      <c r="CI87" s="113">
        <v>9</v>
      </c>
      <c r="CJ87" s="113">
        <f t="shared" si="94"/>
        <v>10</v>
      </c>
      <c r="CK87" s="113">
        <f t="shared" si="94"/>
        <v>11</v>
      </c>
      <c r="CL87" s="113">
        <f t="shared" si="94"/>
        <v>12</v>
      </c>
      <c r="CZ87" s="88"/>
      <c r="DA87" s="88"/>
      <c r="DB87" s="88"/>
      <c r="DC87" s="88"/>
      <c r="DD87" s="88"/>
      <c r="DE87" s="40"/>
      <c r="DF87" s="88"/>
    </row>
    <row r="88" spans="1:110" ht="13.8" thickBot="1" x14ac:dyDescent="0.3">
      <c r="A88" s="315">
        <v>0</v>
      </c>
      <c r="B88" s="411"/>
      <c r="C88" s="411"/>
      <c r="D88" s="307">
        <v>0</v>
      </c>
      <c r="E88" s="309" t="s">
        <v>213</v>
      </c>
      <c r="F88" s="308" t="s">
        <v>546</v>
      </c>
      <c r="G88" s="310" t="s">
        <v>422</v>
      </c>
      <c r="H88" s="311">
        <v>3500</v>
      </c>
      <c r="I88" s="311">
        <v>30000</v>
      </c>
      <c r="J88" s="312">
        <v>800000</v>
      </c>
      <c r="K88" s="313">
        <f t="shared" si="151"/>
        <v>0</v>
      </c>
      <c r="L88" s="414"/>
      <c r="M88" s="314">
        <f t="shared" si="134"/>
        <v>0</v>
      </c>
      <c r="N88" s="139">
        <f t="shared" si="155"/>
        <v>0</v>
      </c>
      <c r="O88" s="133">
        <f t="shared" si="95"/>
        <v>0</v>
      </c>
      <c r="P88" s="80">
        <f t="shared" si="135"/>
        <v>0</v>
      </c>
      <c r="Q88" s="319">
        <f t="shared" si="154"/>
        <v>0</v>
      </c>
      <c r="R88" s="320">
        <f t="shared" si="136"/>
        <v>0</v>
      </c>
      <c r="S88" s="321">
        <f t="shared" si="148"/>
        <v>4.2796134594653301</v>
      </c>
      <c r="U88" s="102">
        <f t="shared" si="137"/>
        <v>0</v>
      </c>
      <c r="V88" s="77">
        <f t="shared" si="138"/>
        <v>0</v>
      </c>
      <c r="W88" s="77">
        <f t="shared" si="152"/>
        <v>0</v>
      </c>
      <c r="X88" s="75">
        <f>'Project description'!$I$6</f>
        <v>1.79</v>
      </c>
      <c r="Y88" s="75">
        <f>VLOOKUP(E88,'Project description'!$H$21:$I$24,2,0)</f>
        <v>40000</v>
      </c>
      <c r="Z88" s="74">
        <f t="shared" si="139"/>
        <v>0</v>
      </c>
      <c r="AA88" s="144">
        <f t="shared" si="140"/>
        <v>0</v>
      </c>
      <c r="AB88" s="76">
        <f t="shared" si="141"/>
        <v>0</v>
      </c>
      <c r="AC88" s="76">
        <f t="shared" si="142"/>
        <v>0</v>
      </c>
      <c r="AD88" s="76">
        <f t="shared" si="143"/>
        <v>0</v>
      </c>
      <c r="AE88" s="66">
        <f t="shared" si="144"/>
        <v>0</v>
      </c>
      <c r="AF88" s="67" t="str">
        <f t="shared" si="96"/>
        <v>AccelReached</v>
      </c>
      <c r="AG88" s="66">
        <f t="shared" si="97"/>
        <v>0</v>
      </c>
      <c r="AH88" s="68">
        <f t="shared" si="145"/>
        <v>0</v>
      </c>
      <c r="AI88" s="61">
        <f t="shared" si="98"/>
        <v>0</v>
      </c>
      <c r="AJ88" s="62">
        <f t="shared" si="99"/>
        <v>0</v>
      </c>
      <c r="AK88" s="61">
        <f t="shared" si="100"/>
        <v>0</v>
      </c>
      <c r="AL88" s="61">
        <f t="shared" si="146"/>
        <v>0</v>
      </c>
      <c r="AM88" s="69" t="str">
        <f t="shared" si="101"/>
        <v>AccelLimited</v>
      </c>
      <c r="AN88" s="61">
        <f t="shared" si="147"/>
        <v>0</v>
      </c>
      <c r="AO88" s="71">
        <f t="shared" si="102"/>
        <v>0</v>
      </c>
      <c r="AP88" s="64">
        <f t="shared" si="103"/>
        <v>0</v>
      </c>
      <c r="AQ88" s="72">
        <f t="shared" si="104"/>
        <v>0</v>
      </c>
      <c r="AR88" s="79">
        <f t="shared" si="105"/>
        <v>0</v>
      </c>
      <c r="AS88" s="76">
        <f t="shared" si="106"/>
        <v>0</v>
      </c>
      <c r="AU88" s="115">
        <v>0</v>
      </c>
      <c r="AX88" s="118">
        <f t="shared" si="153"/>
        <v>4.2796134594653301</v>
      </c>
      <c r="AY88" s="117">
        <f t="shared" si="107"/>
        <v>0</v>
      </c>
      <c r="AZ88" s="113">
        <f t="shared" si="108"/>
        <v>0</v>
      </c>
      <c r="BA88" s="113">
        <f t="shared" si="109"/>
        <v>0</v>
      </c>
      <c r="BB88" s="118">
        <f t="shared" si="110"/>
        <v>4.2796134594653301</v>
      </c>
      <c r="BC88" s="114">
        <f t="shared" si="111"/>
        <v>0</v>
      </c>
      <c r="BD88" s="113">
        <f t="shared" si="112"/>
        <v>0</v>
      </c>
      <c r="BE88" s="113">
        <f t="shared" si="113"/>
        <v>0</v>
      </c>
      <c r="BF88" s="118">
        <f t="shared" si="114"/>
        <v>4.2796134594653301</v>
      </c>
      <c r="BG88" s="117">
        <f t="shared" si="115"/>
        <v>0</v>
      </c>
      <c r="BH88" s="113">
        <f t="shared" si="116"/>
        <v>0</v>
      </c>
      <c r="BI88" s="113">
        <f t="shared" si="117"/>
        <v>0</v>
      </c>
      <c r="BJ88" s="118">
        <f t="shared" si="118"/>
        <v>4.2796134594653301</v>
      </c>
      <c r="BK88" s="117">
        <f t="shared" si="119"/>
        <v>0</v>
      </c>
      <c r="BL88" s="113">
        <f t="shared" si="120"/>
        <v>0</v>
      </c>
      <c r="BM88" s="113">
        <f t="shared" si="120"/>
        <v>0</v>
      </c>
      <c r="BN88" s="118">
        <f t="shared" si="121"/>
        <v>4.2796134594653301</v>
      </c>
      <c r="BO88" s="117">
        <f t="shared" si="122"/>
        <v>0</v>
      </c>
      <c r="BP88" s="113">
        <f t="shared" si="123"/>
        <v>0</v>
      </c>
      <c r="BQ88" s="113">
        <f t="shared" si="124"/>
        <v>0</v>
      </c>
      <c r="BR88" s="118">
        <f t="shared" si="125"/>
        <v>4.2796134594653301</v>
      </c>
      <c r="BS88" s="117">
        <f t="shared" si="126"/>
        <v>0</v>
      </c>
      <c r="BT88" s="113">
        <f t="shared" si="127"/>
        <v>0</v>
      </c>
      <c r="BU88" s="113">
        <f t="shared" si="128"/>
        <v>0</v>
      </c>
      <c r="BV88" s="118">
        <f t="shared" si="129"/>
        <v>4.2796134594653301</v>
      </c>
      <c r="BW88" s="117">
        <f t="shared" si="130"/>
        <v>0</v>
      </c>
      <c r="BX88" s="113">
        <f t="shared" si="131"/>
        <v>0</v>
      </c>
      <c r="BY88" s="113">
        <f t="shared" si="132"/>
        <v>0</v>
      </c>
      <c r="BZ88" s="118">
        <f t="shared" si="133"/>
        <v>4.2796134594653301</v>
      </c>
      <c r="CC88" s="114">
        <f t="shared" si="149"/>
        <v>4.2796134594653301</v>
      </c>
      <c r="CD88" s="114">
        <f t="shared" si="150"/>
        <v>0</v>
      </c>
      <c r="CE88" s="114">
        <f t="shared" si="150"/>
        <v>0</v>
      </c>
      <c r="CF88" s="114">
        <f t="shared" si="150"/>
        <v>0</v>
      </c>
      <c r="CG88" s="114"/>
      <c r="CH88" s="114">
        <v>10</v>
      </c>
      <c r="CI88" s="113">
        <v>13</v>
      </c>
      <c r="CJ88" s="113">
        <f t="shared" ref="CJ88:CL106" si="156">CI88+1</f>
        <v>14</v>
      </c>
      <c r="CK88" s="113">
        <f t="shared" si="156"/>
        <v>15</v>
      </c>
      <c r="CL88" s="113">
        <f t="shared" si="156"/>
        <v>16</v>
      </c>
      <c r="CZ88" s="88"/>
      <c r="DA88" s="88"/>
      <c r="DB88" s="88"/>
      <c r="DC88" s="88"/>
      <c r="DD88" s="88"/>
      <c r="DE88" s="40"/>
      <c r="DF88" s="88"/>
    </row>
    <row r="89" spans="1:110" ht="13.8" thickBot="1" x14ac:dyDescent="0.3">
      <c r="A89" s="140">
        <v>0</v>
      </c>
      <c r="B89" s="410"/>
      <c r="C89" s="410"/>
      <c r="D89" s="41">
        <v>0</v>
      </c>
      <c r="E89" s="98" t="s">
        <v>213</v>
      </c>
      <c r="F89" s="171" t="s">
        <v>546</v>
      </c>
      <c r="G89" s="137" t="s">
        <v>422</v>
      </c>
      <c r="H89" s="132">
        <v>3500</v>
      </c>
      <c r="I89" s="132">
        <v>30000</v>
      </c>
      <c r="J89" s="148">
        <v>800000</v>
      </c>
      <c r="K89" s="151">
        <f t="shared" si="151"/>
        <v>0</v>
      </c>
      <c r="L89" s="413"/>
      <c r="M89" s="139">
        <f t="shared" si="134"/>
        <v>0</v>
      </c>
      <c r="N89" s="139">
        <f t="shared" si="155"/>
        <v>0</v>
      </c>
      <c r="O89" s="133">
        <f t="shared" si="95"/>
        <v>0</v>
      </c>
      <c r="P89" s="80">
        <f t="shared" si="135"/>
        <v>0</v>
      </c>
      <c r="Q89" s="322">
        <f t="shared" si="154"/>
        <v>0</v>
      </c>
      <c r="R89" s="323">
        <f t="shared" si="136"/>
        <v>0</v>
      </c>
      <c r="S89" s="324">
        <f t="shared" si="148"/>
        <v>4.2796134594653301</v>
      </c>
      <c r="U89" s="102">
        <f t="shared" si="137"/>
        <v>0</v>
      </c>
      <c r="V89" s="77">
        <f t="shared" si="138"/>
        <v>0</v>
      </c>
      <c r="W89" s="77">
        <f t="shared" si="152"/>
        <v>0</v>
      </c>
      <c r="X89" s="75">
        <f>'Project description'!$I$6</f>
        <v>1.79</v>
      </c>
      <c r="Y89" s="75">
        <f>VLOOKUP(E89,'Project description'!$H$21:$I$24,2,0)</f>
        <v>40000</v>
      </c>
      <c r="Z89" s="74">
        <f t="shared" si="139"/>
        <v>0</v>
      </c>
      <c r="AA89" s="144">
        <f t="shared" si="140"/>
        <v>0</v>
      </c>
      <c r="AB89" s="76">
        <f t="shared" si="141"/>
        <v>0</v>
      </c>
      <c r="AC89" s="76">
        <f t="shared" si="142"/>
        <v>0</v>
      </c>
      <c r="AD89" s="76">
        <f t="shared" si="143"/>
        <v>0</v>
      </c>
      <c r="AE89" s="66">
        <f t="shared" si="144"/>
        <v>0</v>
      </c>
      <c r="AF89" s="67" t="str">
        <f t="shared" si="96"/>
        <v>AccelReached</v>
      </c>
      <c r="AG89" s="66">
        <f t="shared" si="97"/>
        <v>0</v>
      </c>
      <c r="AH89" s="68">
        <f t="shared" si="145"/>
        <v>0</v>
      </c>
      <c r="AI89" s="61">
        <f t="shared" si="98"/>
        <v>0</v>
      </c>
      <c r="AJ89" s="62">
        <f t="shared" si="99"/>
        <v>0</v>
      </c>
      <c r="AK89" s="61">
        <f t="shared" si="100"/>
        <v>0</v>
      </c>
      <c r="AL89" s="61">
        <f t="shared" si="146"/>
        <v>0</v>
      </c>
      <c r="AM89" s="69" t="str">
        <f t="shared" si="101"/>
        <v>AccelLimited</v>
      </c>
      <c r="AN89" s="61">
        <f t="shared" si="147"/>
        <v>0</v>
      </c>
      <c r="AO89" s="71">
        <f t="shared" si="102"/>
        <v>0</v>
      </c>
      <c r="AP89" s="64">
        <f t="shared" si="103"/>
        <v>0</v>
      </c>
      <c r="AQ89" s="72">
        <f t="shared" si="104"/>
        <v>0</v>
      </c>
      <c r="AR89" s="79">
        <f t="shared" si="105"/>
        <v>0</v>
      </c>
      <c r="AS89" s="76">
        <f t="shared" si="106"/>
        <v>0</v>
      </c>
      <c r="AU89" s="115">
        <v>0</v>
      </c>
      <c r="AX89" s="118">
        <f t="shared" si="153"/>
        <v>4.2796134594653301</v>
      </c>
      <c r="AY89" s="117">
        <f t="shared" si="107"/>
        <v>0</v>
      </c>
      <c r="AZ89" s="113">
        <f t="shared" si="108"/>
        <v>0</v>
      </c>
      <c r="BA89" s="113">
        <f t="shared" si="109"/>
        <v>0</v>
      </c>
      <c r="BB89" s="118">
        <f t="shared" si="110"/>
        <v>4.2796134594653301</v>
      </c>
      <c r="BC89" s="114">
        <f t="shared" si="111"/>
        <v>0</v>
      </c>
      <c r="BD89" s="113">
        <f t="shared" si="112"/>
        <v>0</v>
      </c>
      <c r="BE89" s="113">
        <f t="shared" si="113"/>
        <v>0</v>
      </c>
      <c r="BF89" s="118">
        <f t="shared" si="114"/>
        <v>4.2796134594653301</v>
      </c>
      <c r="BG89" s="117">
        <f t="shared" si="115"/>
        <v>0</v>
      </c>
      <c r="BH89" s="113">
        <f t="shared" si="116"/>
        <v>0</v>
      </c>
      <c r="BI89" s="113">
        <f t="shared" si="117"/>
        <v>0</v>
      </c>
      <c r="BJ89" s="118">
        <f t="shared" si="118"/>
        <v>4.2796134594653301</v>
      </c>
      <c r="BK89" s="117">
        <f t="shared" si="119"/>
        <v>0</v>
      </c>
      <c r="BL89" s="113">
        <f t="shared" si="120"/>
        <v>0</v>
      </c>
      <c r="BM89" s="113">
        <f t="shared" si="120"/>
        <v>0</v>
      </c>
      <c r="BN89" s="118">
        <f t="shared" si="121"/>
        <v>4.2796134594653301</v>
      </c>
      <c r="BO89" s="117">
        <f t="shared" si="122"/>
        <v>0</v>
      </c>
      <c r="BP89" s="113">
        <f t="shared" si="123"/>
        <v>0</v>
      </c>
      <c r="BQ89" s="113">
        <f t="shared" si="124"/>
        <v>0</v>
      </c>
      <c r="BR89" s="118">
        <f t="shared" si="125"/>
        <v>4.2796134594653301</v>
      </c>
      <c r="BS89" s="117">
        <f t="shared" si="126"/>
        <v>0</v>
      </c>
      <c r="BT89" s="113">
        <f t="shared" si="127"/>
        <v>0</v>
      </c>
      <c r="BU89" s="113">
        <f t="shared" si="128"/>
        <v>0</v>
      </c>
      <c r="BV89" s="118">
        <f t="shared" si="129"/>
        <v>4.2796134594653301</v>
      </c>
      <c r="BW89" s="117">
        <f t="shared" si="130"/>
        <v>0</v>
      </c>
      <c r="BX89" s="113">
        <f t="shared" si="131"/>
        <v>0</v>
      </c>
      <c r="BY89" s="113">
        <f t="shared" si="132"/>
        <v>0</v>
      </c>
      <c r="BZ89" s="118">
        <f t="shared" si="133"/>
        <v>4.2796134594653301</v>
      </c>
      <c r="CC89" s="114">
        <f t="shared" si="149"/>
        <v>4.2796134594653301</v>
      </c>
      <c r="CD89" s="114">
        <f t="shared" si="150"/>
        <v>0</v>
      </c>
      <c r="CE89" s="114">
        <f t="shared" si="150"/>
        <v>0</v>
      </c>
      <c r="CF89" s="114">
        <f t="shared" si="150"/>
        <v>0</v>
      </c>
      <c r="CG89" s="114"/>
      <c r="CH89" s="114">
        <v>10</v>
      </c>
      <c r="CI89" s="113">
        <v>17</v>
      </c>
      <c r="CJ89" s="113">
        <f t="shared" si="156"/>
        <v>18</v>
      </c>
      <c r="CK89" s="113">
        <f t="shared" si="156"/>
        <v>19</v>
      </c>
      <c r="CL89" s="113">
        <f t="shared" si="156"/>
        <v>20</v>
      </c>
      <c r="CZ89" s="88"/>
      <c r="DA89" s="88"/>
      <c r="DB89" s="88"/>
      <c r="DC89" s="88"/>
      <c r="DD89" s="88"/>
      <c r="DE89" s="40"/>
      <c r="DF89" s="88"/>
    </row>
    <row r="90" spans="1:110" ht="13.8" thickBot="1" x14ac:dyDescent="0.3">
      <c r="A90" s="315">
        <v>0</v>
      </c>
      <c r="B90" s="411"/>
      <c r="C90" s="411"/>
      <c r="D90" s="307">
        <v>0</v>
      </c>
      <c r="E90" s="309" t="s">
        <v>213</v>
      </c>
      <c r="F90" s="308" t="s">
        <v>546</v>
      </c>
      <c r="G90" s="310" t="s">
        <v>422</v>
      </c>
      <c r="H90" s="311">
        <v>3500</v>
      </c>
      <c r="I90" s="311">
        <v>30000</v>
      </c>
      <c r="J90" s="312">
        <v>800000</v>
      </c>
      <c r="K90" s="313">
        <f t="shared" si="151"/>
        <v>0</v>
      </c>
      <c r="L90" s="414"/>
      <c r="M90" s="314">
        <f t="shared" si="134"/>
        <v>0</v>
      </c>
      <c r="N90" s="139">
        <f t="shared" si="155"/>
        <v>0</v>
      </c>
      <c r="O90" s="133">
        <f t="shared" si="95"/>
        <v>0</v>
      </c>
      <c r="P90" s="80">
        <f t="shared" si="135"/>
        <v>0</v>
      </c>
      <c r="Q90" s="319">
        <f t="shared" si="154"/>
        <v>0</v>
      </c>
      <c r="R90" s="320">
        <f t="shared" si="136"/>
        <v>0</v>
      </c>
      <c r="S90" s="321">
        <f t="shared" si="148"/>
        <v>4.2796134594653301</v>
      </c>
      <c r="U90" s="102">
        <f t="shared" si="137"/>
        <v>0</v>
      </c>
      <c r="V90" s="77">
        <f t="shared" si="138"/>
        <v>0</v>
      </c>
      <c r="W90" s="77">
        <f t="shared" si="152"/>
        <v>0</v>
      </c>
      <c r="X90" s="75">
        <f>'Project description'!$I$6</f>
        <v>1.79</v>
      </c>
      <c r="Y90" s="75">
        <f>VLOOKUP(E90,'Project description'!$H$21:$I$24,2,0)</f>
        <v>40000</v>
      </c>
      <c r="Z90" s="74">
        <f t="shared" si="139"/>
        <v>0</v>
      </c>
      <c r="AA90" s="144">
        <f t="shared" si="140"/>
        <v>0</v>
      </c>
      <c r="AB90" s="76">
        <f t="shared" si="141"/>
        <v>0</v>
      </c>
      <c r="AC90" s="76">
        <f t="shared" si="142"/>
        <v>0</v>
      </c>
      <c r="AD90" s="76">
        <f t="shared" si="143"/>
        <v>0</v>
      </c>
      <c r="AE90" s="66">
        <f t="shared" si="144"/>
        <v>0</v>
      </c>
      <c r="AF90" s="67" t="str">
        <f t="shared" si="96"/>
        <v>AccelReached</v>
      </c>
      <c r="AG90" s="66">
        <f t="shared" si="97"/>
        <v>0</v>
      </c>
      <c r="AH90" s="68">
        <f t="shared" si="145"/>
        <v>0</v>
      </c>
      <c r="AI90" s="61">
        <f t="shared" si="98"/>
        <v>0</v>
      </c>
      <c r="AJ90" s="62">
        <f t="shared" si="99"/>
        <v>0</v>
      </c>
      <c r="AK90" s="61">
        <f t="shared" si="100"/>
        <v>0</v>
      </c>
      <c r="AL90" s="61">
        <f t="shared" si="146"/>
        <v>0</v>
      </c>
      <c r="AM90" s="69" t="str">
        <f t="shared" si="101"/>
        <v>AccelLimited</v>
      </c>
      <c r="AN90" s="61">
        <f t="shared" si="147"/>
        <v>0</v>
      </c>
      <c r="AO90" s="71">
        <f t="shared" si="102"/>
        <v>0</v>
      </c>
      <c r="AP90" s="64">
        <f t="shared" si="103"/>
        <v>0</v>
      </c>
      <c r="AQ90" s="72">
        <f t="shared" si="104"/>
        <v>0</v>
      </c>
      <c r="AR90" s="79">
        <f t="shared" si="105"/>
        <v>0</v>
      </c>
      <c r="AS90" s="76">
        <f t="shared" si="106"/>
        <v>0</v>
      </c>
      <c r="AU90" s="115">
        <v>0</v>
      </c>
      <c r="AX90" s="118">
        <f t="shared" si="153"/>
        <v>4.2796134594653301</v>
      </c>
      <c r="AY90" s="117">
        <f t="shared" si="107"/>
        <v>0</v>
      </c>
      <c r="AZ90" s="113">
        <f t="shared" si="108"/>
        <v>0</v>
      </c>
      <c r="BA90" s="113">
        <f t="shared" si="109"/>
        <v>0</v>
      </c>
      <c r="BB90" s="118">
        <f t="shared" si="110"/>
        <v>4.2796134594653301</v>
      </c>
      <c r="BC90" s="114">
        <f t="shared" si="111"/>
        <v>0</v>
      </c>
      <c r="BD90" s="113">
        <f t="shared" si="112"/>
        <v>0</v>
      </c>
      <c r="BE90" s="113">
        <f t="shared" si="113"/>
        <v>0</v>
      </c>
      <c r="BF90" s="118">
        <f t="shared" si="114"/>
        <v>4.2796134594653301</v>
      </c>
      <c r="BG90" s="117">
        <f t="shared" si="115"/>
        <v>0</v>
      </c>
      <c r="BH90" s="113">
        <f t="shared" si="116"/>
        <v>0</v>
      </c>
      <c r="BI90" s="113">
        <f t="shared" si="117"/>
        <v>0</v>
      </c>
      <c r="BJ90" s="118">
        <f t="shared" si="118"/>
        <v>4.2796134594653301</v>
      </c>
      <c r="BK90" s="117">
        <f t="shared" si="119"/>
        <v>0</v>
      </c>
      <c r="BL90" s="113">
        <f t="shared" si="120"/>
        <v>0</v>
      </c>
      <c r="BM90" s="113">
        <f t="shared" si="120"/>
        <v>0</v>
      </c>
      <c r="BN90" s="118">
        <f t="shared" si="121"/>
        <v>4.2796134594653301</v>
      </c>
      <c r="BO90" s="117">
        <f t="shared" si="122"/>
        <v>0</v>
      </c>
      <c r="BP90" s="113">
        <f t="shared" si="123"/>
        <v>0</v>
      </c>
      <c r="BQ90" s="113">
        <f t="shared" si="124"/>
        <v>0</v>
      </c>
      <c r="BR90" s="118">
        <f t="shared" si="125"/>
        <v>4.2796134594653301</v>
      </c>
      <c r="BS90" s="117">
        <f t="shared" si="126"/>
        <v>0</v>
      </c>
      <c r="BT90" s="113">
        <f t="shared" si="127"/>
        <v>0</v>
      </c>
      <c r="BU90" s="113">
        <f t="shared" si="128"/>
        <v>0</v>
      </c>
      <c r="BV90" s="118">
        <f t="shared" si="129"/>
        <v>4.2796134594653301</v>
      </c>
      <c r="BW90" s="117">
        <f t="shared" si="130"/>
        <v>0</v>
      </c>
      <c r="BX90" s="113">
        <f t="shared" si="131"/>
        <v>0</v>
      </c>
      <c r="BY90" s="113">
        <f t="shared" si="132"/>
        <v>0</v>
      </c>
      <c r="BZ90" s="118">
        <f t="shared" si="133"/>
        <v>4.2796134594653301</v>
      </c>
      <c r="CC90" s="114">
        <f t="shared" si="149"/>
        <v>4.2796134594653301</v>
      </c>
      <c r="CD90" s="114">
        <f t="shared" si="150"/>
        <v>0</v>
      </c>
      <c r="CE90" s="114">
        <f t="shared" si="150"/>
        <v>0</v>
      </c>
      <c r="CF90" s="114">
        <f t="shared" si="150"/>
        <v>0</v>
      </c>
      <c r="CG90" s="114"/>
      <c r="CH90" s="114">
        <v>10</v>
      </c>
      <c r="CI90" s="113">
        <v>21</v>
      </c>
      <c r="CJ90" s="113">
        <f t="shared" si="156"/>
        <v>22</v>
      </c>
      <c r="CK90" s="113">
        <f t="shared" si="156"/>
        <v>23</v>
      </c>
      <c r="CL90" s="113">
        <f t="shared" si="156"/>
        <v>24</v>
      </c>
      <c r="CZ90" s="88"/>
      <c r="DA90" s="88"/>
      <c r="DB90" s="88"/>
      <c r="DC90" s="88"/>
      <c r="DD90" s="88"/>
      <c r="DE90" s="40"/>
      <c r="DF90" s="88"/>
    </row>
    <row r="91" spans="1:110" ht="13.8" thickBot="1" x14ac:dyDescent="0.3">
      <c r="A91" s="140">
        <v>0</v>
      </c>
      <c r="B91" s="410"/>
      <c r="C91" s="410"/>
      <c r="D91" s="41">
        <v>0</v>
      </c>
      <c r="E91" s="98" t="s">
        <v>213</v>
      </c>
      <c r="F91" s="171" t="s">
        <v>546</v>
      </c>
      <c r="G91" s="137" t="s">
        <v>422</v>
      </c>
      <c r="H91" s="132">
        <v>3500</v>
      </c>
      <c r="I91" s="132">
        <v>30000</v>
      </c>
      <c r="J91" s="148">
        <v>800000</v>
      </c>
      <c r="K91" s="151">
        <f t="shared" si="151"/>
        <v>0</v>
      </c>
      <c r="L91" s="413"/>
      <c r="M91" s="139">
        <f t="shared" si="134"/>
        <v>0</v>
      </c>
      <c r="N91" s="139">
        <f t="shared" si="155"/>
        <v>0</v>
      </c>
      <c r="O91" s="133">
        <f t="shared" si="95"/>
        <v>0</v>
      </c>
      <c r="P91" s="80">
        <f t="shared" si="135"/>
        <v>0</v>
      </c>
      <c r="Q91" s="322">
        <f t="shared" si="154"/>
        <v>0</v>
      </c>
      <c r="R91" s="323">
        <f t="shared" si="136"/>
        <v>0</v>
      </c>
      <c r="S91" s="324">
        <f t="shared" si="148"/>
        <v>4.2796134594653301</v>
      </c>
      <c r="U91" s="102">
        <f t="shared" si="137"/>
        <v>0</v>
      </c>
      <c r="V91" s="77">
        <f t="shared" si="138"/>
        <v>0</v>
      </c>
      <c r="W91" s="77">
        <f t="shared" si="152"/>
        <v>0</v>
      </c>
      <c r="X91" s="75">
        <f>'Project description'!$I$6</f>
        <v>1.79</v>
      </c>
      <c r="Y91" s="75">
        <f>VLOOKUP(E91,'Project description'!$H$21:$I$24,2,0)</f>
        <v>40000</v>
      </c>
      <c r="Z91" s="74">
        <f t="shared" si="139"/>
        <v>0</v>
      </c>
      <c r="AA91" s="144">
        <f t="shared" si="140"/>
        <v>0</v>
      </c>
      <c r="AB91" s="76">
        <f t="shared" si="141"/>
        <v>0</v>
      </c>
      <c r="AC91" s="76">
        <f t="shared" si="142"/>
        <v>0</v>
      </c>
      <c r="AD91" s="76">
        <f t="shared" si="143"/>
        <v>0</v>
      </c>
      <c r="AE91" s="66">
        <f t="shared" si="144"/>
        <v>0</v>
      </c>
      <c r="AF91" s="67" t="str">
        <f t="shared" si="96"/>
        <v>AccelReached</v>
      </c>
      <c r="AG91" s="66">
        <f t="shared" si="97"/>
        <v>0</v>
      </c>
      <c r="AH91" s="68">
        <f t="shared" si="145"/>
        <v>0</v>
      </c>
      <c r="AI91" s="61">
        <f t="shared" si="98"/>
        <v>0</v>
      </c>
      <c r="AJ91" s="62">
        <f t="shared" si="99"/>
        <v>0</v>
      </c>
      <c r="AK91" s="61">
        <f t="shared" si="100"/>
        <v>0</v>
      </c>
      <c r="AL91" s="61">
        <f t="shared" si="146"/>
        <v>0</v>
      </c>
      <c r="AM91" s="69" t="str">
        <f t="shared" si="101"/>
        <v>AccelLimited</v>
      </c>
      <c r="AN91" s="61">
        <f t="shared" si="147"/>
        <v>0</v>
      </c>
      <c r="AO91" s="71">
        <f t="shared" si="102"/>
        <v>0</v>
      </c>
      <c r="AP91" s="64">
        <f t="shared" si="103"/>
        <v>0</v>
      </c>
      <c r="AQ91" s="72">
        <f t="shared" si="104"/>
        <v>0</v>
      </c>
      <c r="AR91" s="79">
        <f t="shared" si="105"/>
        <v>0</v>
      </c>
      <c r="AS91" s="76">
        <f t="shared" si="106"/>
        <v>0</v>
      </c>
      <c r="AU91" s="115">
        <v>0</v>
      </c>
      <c r="AX91" s="118">
        <f t="shared" si="153"/>
        <v>4.2796134594653301</v>
      </c>
      <c r="AY91" s="117">
        <f t="shared" si="107"/>
        <v>0</v>
      </c>
      <c r="AZ91" s="113">
        <f t="shared" si="108"/>
        <v>0</v>
      </c>
      <c r="BA91" s="113">
        <f t="shared" si="109"/>
        <v>0</v>
      </c>
      <c r="BB91" s="118">
        <f t="shared" si="110"/>
        <v>4.2796134594653301</v>
      </c>
      <c r="BC91" s="114">
        <f t="shared" si="111"/>
        <v>0</v>
      </c>
      <c r="BD91" s="113">
        <f t="shared" si="112"/>
        <v>0</v>
      </c>
      <c r="BE91" s="113">
        <f t="shared" si="113"/>
        <v>0</v>
      </c>
      <c r="BF91" s="118">
        <f t="shared" si="114"/>
        <v>4.2796134594653301</v>
      </c>
      <c r="BG91" s="117">
        <f t="shared" si="115"/>
        <v>0</v>
      </c>
      <c r="BH91" s="113">
        <f t="shared" si="116"/>
        <v>0</v>
      </c>
      <c r="BI91" s="113">
        <f t="shared" si="117"/>
        <v>0</v>
      </c>
      <c r="BJ91" s="118">
        <f t="shared" si="118"/>
        <v>4.2796134594653301</v>
      </c>
      <c r="BK91" s="117">
        <f t="shared" si="119"/>
        <v>0</v>
      </c>
      <c r="BL91" s="113">
        <f t="shared" si="120"/>
        <v>0</v>
      </c>
      <c r="BM91" s="113">
        <f t="shared" si="120"/>
        <v>0</v>
      </c>
      <c r="BN91" s="118">
        <f t="shared" si="121"/>
        <v>4.2796134594653301</v>
      </c>
      <c r="BO91" s="117">
        <f t="shared" si="122"/>
        <v>0</v>
      </c>
      <c r="BP91" s="113">
        <f t="shared" si="123"/>
        <v>0</v>
      </c>
      <c r="BQ91" s="113">
        <f t="shared" si="124"/>
        <v>0</v>
      </c>
      <c r="BR91" s="118">
        <f t="shared" si="125"/>
        <v>4.2796134594653301</v>
      </c>
      <c r="BS91" s="117">
        <f t="shared" si="126"/>
        <v>0</v>
      </c>
      <c r="BT91" s="113">
        <f t="shared" si="127"/>
        <v>0</v>
      </c>
      <c r="BU91" s="113">
        <f t="shared" si="128"/>
        <v>0</v>
      </c>
      <c r="BV91" s="118">
        <f t="shared" si="129"/>
        <v>4.2796134594653301</v>
      </c>
      <c r="BW91" s="117">
        <f t="shared" si="130"/>
        <v>0</v>
      </c>
      <c r="BX91" s="113">
        <f t="shared" si="131"/>
        <v>0</v>
      </c>
      <c r="BY91" s="113">
        <f t="shared" si="132"/>
        <v>0</v>
      </c>
      <c r="BZ91" s="118">
        <f t="shared" si="133"/>
        <v>4.2796134594653301</v>
      </c>
      <c r="CC91" s="114">
        <f t="shared" si="149"/>
        <v>4.2796134594653301</v>
      </c>
      <c r="CD91" s="114">
        <f t="shared" si="150"/>
        <v>0</v>
      </c>
      <c r="CE91" s="114">
        <f t="shared" si="150"/>
        <v>0</v>
      </c>
      <c r="CF91" s="114">
        <f t="shared" si="150"/>
        <v>0</v>
      </c>
      <c r="CG91" s="114"/>
      <c r="CH91" s="114">
        <v>10</v>
      </c>
      <c r="CI91" s="113">
        <v>25</v>
      </c>
      <c r="CJ91" s="113">
        <f t="shared" si="156"/>
        <v>26</v>
      </c>
      <c r="CK91" s="113">
        <f t="shared" si="156"/>
        <v>27</v>
      </c>
      <c r="CL91" s="113">
        <f t="shared" si="156"/>
        <v>28</v>
      </c>
      <c r="CZ91" s="88"/>
      <c r="DA91" s="88"/>
      <c r="DB91" s="88"/>
      <c r="DC91" s="88"/>
      <c r="DD91" s="88"/>
      <c r="DE91" s="40"/>
      <c r="DF91" s="88"/>
    </row>
    <row r="92" spans="1:110" ht="13.8" thickBot="1" x14ac:dyDescent="0.3">
      <c r="A92" s="315">
        <v>0</v>
      </c>
      <c r="B92" s="411"/>
      <c r="C92" s="411"/>
      <c r="D92" s="307">
        <v>1</v>
      </c>
      <c r="E92" s="309" t="s">
        <v>213</v>
      </c>
      <c r="F92" s="308" t="s">
        <v>546</v>
      </c>
      <c r="G92" s="310" t="s">
        <v>422</v>
      </c>
      <c r="H92" s="311">
        <v>3500</v>
      </c>
      <c r="I92" s="311">
        <v>30000</v>
      </c>
      <c r="J92" s="312">
        <v>800000</v>
      </c>
      <c r="K92" s="313">
        <f t="shared" si="151"/>
        <v>0</v>
      </c>
      <c r="L92" s="414"/>
      <c r="M92" s="314">
        <f t="shared" si="134"/>
        <v>0</v>
      </c>
      <c r="N92" s="139">
        <f t="shared" si="155"/>
        <v>0</v>
      </c>
      <c r="O92" s="133">
        <f t="shared" si="95"/>
        <v>0</v>
      </c>
      <c r="P92" s="80">
        <f t="shared" si="135"/>
        <v>0</v>
      </c>
      <c r="Q92" s="319">
        <f t="shared" si="154"/>
        <v>0</v>
      </c>
      <c r="R92" s="320">
        <f t="shared" si="136"/>
        <v>0</v>
      </c>
      <c r="S92" s="321">
        <f t="shared" si="148"/>
        <v>4.2796134594653301</v>
      </c>
      <c r="U92" s="102">
        <f t="shared" si="137"/>
        <v>0</v>
      </c>
      <c r="V92" s="77">
        <f t="shared" si="138"/>
        <v>0</v>
      </c>
      <c r="W92" s="77">
        <f t="shared" si="152"/>
        <v>0</v>
      </c>
      <c r="X92" s="75">
        <f>'Project description'!$I$6</f>
        <v>1.79</v>
      </c>
      <c r="Y92" s="75">
        <f>VLOOKUP(E92,'Project description'!$H$21:$I$24,2,0)</f>
        <v>40000</v>
      </c>
      <c r="Z92" s="74">
        <f t="shared" si="139"/>
        <v>0</v>
      </c>
      <c r="AA92" s="144">
        <f t="shared" si="140"/>
        <v>0</v>
      </c>
      <c r="AB92" s="76">
        <f t="shared" si="141"/>
        <v>0</v>
      </c>
      <c r="AC92" s="76">
        <f t="shared" si="142"/>
        <v>0</v>
      </c>
      <c r="AD92" s="76">
        <f t="shared" si="143"/>
        <v>0</v>
      </c>
      <c r="AE92" s="66">
        <f t="shared" si="144"/>
        <v>0</v>
      </c>
      <c r="AF92" s="67" t="str">
        <f t="shared" si="96"/>
        <v>AccelReached</v>
      </c>
      <c r="AG92" s="66">
        <f t="shared" si="97"/>
        <v>0</v>
      </c>
      <c r="AH92" s="68">
        <f t="shared" si="145"/>
        <v>0</v>
      </c>
      <c r="AI92" s="61">
        <f t="shared" si="98"/>
        <v>0</v>
      </c>
      <c r="AJ92" s="62">
        <f t="shared" si="99"/>
        <v>0</v>
      </c>
      <c r="AK92" s="61">
        <f t="shared" si="100"/>
        <v>0</v>
      </c>
      <c r="AL92" s="61">
        <f t="shared" si="146"/>
        <v>0</v>
      </c>
      <c r="AM92" s="69" t="str">
        <f t="shared" si="101"/>
        <v>AccelLimited</v>
      </c>
      <c r="AN92" s="61">
        <f t="shared" si="147"/>
        <v>0</v>
      </c>
      <c r="AO92" s="71">
        <f t="shared" si="102"/>
        <v>0</v>
      </c>
      <c r="AP92" s="64">
        <f t="shared" si="103"/>
        <v>0</v>
      </c>
      <c r="AQ92" s="72">
        <f t="shared" si="104"/>
        <v>0</v>
      </c>
      <c r="AR92" s="79">
        <f t="shared" si="105"/>
        <v>0</v>
      </c>
      <c r="AS92" s="76">
        <f t="shared" si="106"/>
        <v>0</v>
      </c>
      <c r="AU92" s="115">
        <v>0</v>
      </c>
      <c r="AX92" s="118">
        <f t="shared" si="153"/>
        <v>4.2796134594653301</v>
      </c>
      <c r="AY92" s="117">
        <f t="shared" si="107"/>
        <v>0</v>
      </c>
      <c r="AZ92" s="113">
        <f t="shared" si="108"/>
        <v>0</v>
      </c>
      <c r="BA92" s="113">
        <f t="shared" si="109"/>
        <v>0</v>
      </c>
      <c r="BB92" s="118">
        <f t="shared" si="110"/>
        <v>4.2796134594653301</v>
      </c>
      <c r="BC92" s="114">
        <f t="shared" si="111"/>
        <v>0</v>
      </c>
      <c r="BD92" s="113">
        <f t="shared" si="112"/>
        <v>0</v>
      </c>
      <c r="BE92" s="113">
        <f t="shared" si="113"/>
        <v>0</v>
      </c>
      <c r="BF92" s="118">
        <f t="shared" si="114"/>
        <v>4.2796134594653301</v>
      </c>
      <c r="BG92" s="117">
        <f t="shared" si="115"/>
        <v>0</v>
      </c>
      <c r="BH92" s="113">
        <f t="shared" si="116"/>
        <v>0</v>
      </c>
      <c r="BI92" s="113">
        <f t="shared" si="117"/>
        <v>0</v>
      </c>
      <c r="BJ92" s="118">
        <f t="shared" si="118"/>
        <v>4.2796134594653301</v>
      </c>
      <c r="BK92" s="117">
        <f t="shared" si="119"/>
        <v>0</v>
      </c>
      <c r="BL92" s="113">
        <f t="shared" si="120"/>
        <v>0</v>
      </c>
      <c r="BM92" s="113">
        <f t="shared" si="120"/>
        <v>0</v>
      </c>
      <c r="BN92" s="118">
        <f t="shared" si="121"/>
        <v>4.2796134594653301</v>
      </c>
      <c r="BO92" s="117">
        <f t="shared" si="122"/>
        <v>0</v>
      </c>
      <c r="BP92" s="113">
        <f t="shared" si="123"/>
        <v>0</v>
      </c>
      <c r="BQ92" s="113">
        <f t="shared" si="124"/>
        <v>0</v>
      </c>
      <c r="BR92" s="118">
        <f t="shared" si="125"/>
        <v>4.2796134594653301</v>
      </c>
      <c r="BS92" s="117">
        <f t="shared" si="126"/>
        <v>0</v>
      </c>
      <c r="BT92" s="113">
        <f t="shared" si="127"/>
        <v>0</v>
      </c>
      <c r="BU92" s="113">
        <f t="shared" si="128"/>
        <v>0</v>
      </c>
      <c r="BV92" s="118">
        <f t="shared" si="129"/>
        <v>4.2796134594653301</v>
      </c>
      <c r="BW92" s="117">
        <f t="shared" si="130"/>
        <v>0</v>
      </c>
      <c r="BX92" s="113">
        <f t="shared" si="131"/>
        <v>0</v>
      </c>
      <c r="BY92" s="113">
        <f t="shared" si="132"/>
        <v>0</v>
      </c>
      <c r="BZ92" s="118">
        <f t="shared" si="133"/>
        <v>4.2796134594653301</v>
      </c>
      <c r="CC92" s="114">
        <f t="shared" si="149"/>
        <v>4.2796134594653301</v>
      </c>
      <c r="CD92" s="114">
        <f t="shared" si="150"/>
        <v>0</v>
      </c>
      <c r="CE92" s="114">
        <f t="shared" si="150"/>
        <v>0</v>
      </c>
      <c r="CF92" s="114">
        <f t="shared" si="150"/>
        <v>0</v>
      </c>
      <c r="CG92" s="114"/>
      <c r="CH92" s="114">
        <v>10</v>
      </c>
      <c r="CI92" s="113">
        <v>29</v>
      </c>
      <c r="CJ92" s="113">
        <f t="shared" si="156"/>
        <v>30</v>
      </c>
      <c r="CK92" s="113">
        <f t="shared" si="156"/>
        <v>31</v>
      </c>
      <c r="CL92" s="113">
        <f t="shared" si="156"/>
        <v>32</v>
      </c>
      <c r="CZ92" s="88"/>
      <c r="DA92" s="88"/>
      <c r="DB92" s="88"/>
      <c r="DC92" s="88"/>
      <c r="DD92" s="88"/>
      <c r="DE92" s="40"/>
      <c r="DF92" s="88"/>
    </row>
    <row r="93" spans="1:110" ht="13.8" thickBot="1" x14ac:dyDescent="0.3">
      <c r="A93" s="140">
        <v>0</v>
      </c>
      <c r="B93" s="410"/>
      <c r="C93" s="410"/>
      <c r="D93" s="41">
        <v>2</v>
      </c>
      <c r="E93" s="98" t="s">
        <v>213</v>
      </c>
      <c r="F93" s="171" t="s">
        <v>546</v>
      </c>
      <c r="G93" s="137" t="s">
        <v>422</v>
      </c>
      <c r="H93" s="132">
        <v>3500</v>
      </c>
      <c r="I93" s="132">
        <v>30000</v>
      </c>
      <c r="J93" s="148">
        <v>800000</v>
      </c>
      <c r="K93" s="151">
        <f t="shared" si="151"/>
        <v>0</v>
      </c>
      <c r="L93" s="413"/>
      <c r="M93" s="139">
        <f t="shared" si="134"/>
        <v>0</v>
      </c>
      <c r="N93" s="139">
        <f t="shared" si="155"/>
        <v>0</v>
      </c>
      <c r="O93" s="133">
        <f t="shared" si="95"/>
        <v>0</v>
      </c>
      <c r="P93" s="80">
        <f t="shared" si="135"/>
        <v>0</v>
      </c>
      <c r="Q93" s="322">
        <f t="shared" si="154"/>
        <v>0</v>
      </c>
      <c r="R93" s="323">
        <f t="shared" si="136"/>
        <v>0</v>
      </c>
      <c r="S93" s="324">
        <f t="shared" si="148"/>
        <v>4.2796134594653301</v>
      </c>
      <c r="U93" s="102">
        <f t="shared" si="137"/>
        <v>0</v>
      </c>
      <c r="V93" s="77">
        <f t="shared" si="138"/>
        <v>0</v>
      </c>
      <c r="W93" s="77">
        <f t="shared" si="152"/>
        <v>0</v>
      </c>
      <c r="X93" s="75">
        <f>'Project description'!$I$6</f>
        <v>1.79</v>
      </c>
      <c r="Y93" s="75">
        <f>VLOOKUP(E93,'Project description'!$H$21:$I$24,2,0)</f>
        <v>40000</v>
      </c>
      <c r="Z93" s="74">
        <f t="shared" si="139"/>
        <v>0</v>
      </c>
      <c r="AA93" s="144">
        <f t="shared" si="140"/>
        <v>0</v>
      </c>
      <c r="AB93" s="76">
        <f t="shared" si="141"/>
        <v>0</v>
      </c>
      <c r="AC93" s="76">
        <f t="shared" si="142"/>
        <v>0</v>
      </c>
      <c r="AD93" s="76">
        <f t="shared" si="143"/>
        <v>0</v>
      </c>
      <c r="AE93" s="66">
        <f t="shared" si="144"/>
        <v>0</v>
      </c>
      <c r="AF93" s="67" t="str">
        <f t="shared" si="96"/>
        <v>AccelReached</v>
      </c>
      <c r="AG93" s="66">
        <f t="shared" si="97"/>
        <v>0</v>
      </c>
      <c r="AH93" s="68">
        <f t="shared" si="145"/>
        <v>0</v>
      </c>
      <c r="AI93" s="61">
        <f t="shared" si="98"/>
        <v>0</v>
      </c>
      <c r="AJ93" s="62">
        <f t="shared" si="99"/>
        <v>0</v>
      </c>
      <c r="AK93" s="61">
        <f t="shared" si="100"/>
        <v>0</v>
      </c>
      <c r="AL93" s="61">
        <f t="shared" si="146"/>
        <v>0</v>
      </c>
      <c r="AM93" s="69" t="str">
        <f t="shared" si="101"/>
        <v>AccelLimited</v>
      </c>
      <c r="AN93" s="61">
        <f t="shared" si="147"/>
        <v>0</v>
      </c>
      <c r="AO93" s="71">
        <f t="shared" si="102"/>
        <v>0</v>
      </c>
      <c r="AP93" s="64">
        <f t="shared" si="103"/>
        <v>0</v>
      </c>
      <c r="AQ93" s="72">
        <f t="shared" si="104"/>
        <v>0</v>
      </c>
      <c r="AR93" s="79">
        <f t="shared" si="105"/>
        <v>0</v>
      </c>
      <c r="AS93" s="76">
        <f t="shared" si="106"/>
        <v>0</v>
      </c>
      <c r="AU93" s="115">
        <v>0</v>
      </c>
      <c r="AX93" s="118">
        <f t="shared" si="153"/>
        <v>4.2796134594653301</v>
      </c>
      <c r="AY93" s="117">
        <f t="shared" si="107"/>
        <v>0</v>
      </c>
      <c r="AZ93" s="113">
        <f t="shared" si="108"/>
        <v>0</v>
      </c>
      <c r="BA93" s="113">
        <f t="shared" si="109"/>
        <v>0</v>
      </c>
      <c r="BB93" s="118">
        <f t="shared" si="110"/>
        <v>4.2796134594653301</v>
      </c>
      <c r="BC93" s="114">
        <f t="shared" si="111"/>
        <v>0</v>
      </c>
      <c r="BD93" s="113">
        <f t="shared" si="112"/>
        <v>0</v>
      </c>
      <c r="BE93" s="113">
        <f t="shared" si="113"/>
        <v>0</v>
      </c>
      <c r="BF93" s="118">
        <f t="shared" si="114"/>
        <v>4.2796134594653301</v>
      </c>
      <c r="BG93" s="117">
        <f t="shared" si="115"/>
        <v>0</v>
      </c>
      <c r="BH93" s="113">
        <f t="shared" si="116"/>
        <v>0</v>
      </c>
      <c r="BI93" s="113">
        <f t="shared" si="117"/>
        <v>0</v>
      </c>
      <c r="BJ93" s="118">
        <f t="shared" si="118"/>
        <v>4.2796134594653301</v>
      </c>
      <c r="BK93" s="117">
        <f t="shared" si="119"/>
        <v>0</v>
      </c>
      <c r="BL93" s="113">
        <f t="shared" si="120"/>
        <v>0</v>
      </c>
      <c r="BM93" s="113">
        <f t="shared" si="120"/>
        <v>0</v>
      </c>
      <c r="BN93" s="118">
        <f t="shared" si="121"/>
        <v>4.2796134594653301</v>
      </c>
      <c r="BO93" s="117">
        <f t="shared" si="122"/>
        <v>0</v>
      </c>
      <c r="BP93" s="113">
        <f t="shared" si="123"/>
        <v>0</v>
      </c>
      <c r="BQ93" s="113">
        <f t="shared" si="124"/>
        <v>0</v>
      </c>
      <c r="BR93" s="118">
        <f t="shared" si="125"/>
        <v>4.2796134594653301</v>
      </c>
      <c r="BS93" s="117">
        <f t="shared" si="126"/>
        <v>0</v>
      </c>
      <c r="BT93" s="113">
        <f t="shared" si="127"/>
        <v>0</v>
      </c>
      <c r="BU93" s="113">
        <f t="shared" si="128"/>
        <v>0</v>
      </c>
      <c r="BV93" s="118">
        <f t="shared" si="129"/>
        <v>4.2796134594653301</v>
      </c>
      <c r="BW93" s="117">
        <f t="shared" si="130"/>
        <v>0</v>
      </c>
      <c r="BX93" s="113">
        <f t="shared" si="131"/>
        <v>0</v>
      </c>
      <c r="BY93" s="113">
        <f t="shared" si="132"/>
        <v>0</v>
      </c>
      <c r="BZ93" s="118">
        <f t="shared" si="133"/>
        <v>4.2796134594653301</v>
      </c>
      <c r="CC93" s="114">
        <f t="shared" si="149"/>
        <v>4.2796134594653301</v>
      </c>
      <c r="CD93" s="114">
        <f t="shared" si="150"/>
        <v>0</v>
      </c>
      <c r="CE93" s="114">
        <f t="shared" si="150"/>
        <v>0</v>
      </c>
      <c r="CF93" s="114">
        <f t="shared" si="150"/>
        <v>0</v>
      </c>
      <c r="CG93" s="114"/>
      <c r="CH93" s="114">
        <v>11</v>
      </c>
      <c r="CI93" s="113">
        <v>1</v>
      </c>
      <c r="CJ93" s="113">
        <f t="shared" si="156"/>
        <v>2</v>
      </c>
      <c r="CK93" s="113">
        <f t="shared" si="156"/>
        <v>3</v>
      </c>
      <c r="CL93" s="113">
        <f t="shared" si="156"/>
        <v>4</v>
      </c>
      <c r="CZ93" s="88"/>
      <c r="DA93" s="88"/>
      <c r="DB93" s="88"/>
      <c r="DC93" s="88"/>
      <c r="DD93" s="88"/>
      <c r="DE93" s="40"/>
      <c r="DF93" s="88"/>
    </row>
    <row r="94" spans="1:110" ht="13.8" thickBot="1" x14ac:dyDescent="0.3">
      <c r="A94" s="315">
        <v>0</v>
      </c>
      <c r="B94" s="411"/>
      <c r="C94" s="411"/>
      <c r="D94" s="307">
        <v>0</v>
      </c>
      <c r="E94" s="309" t="s">
        <v>213</v>
      </c>
      <c r="F94" s="308" t="s">
        <v>546</v>
      </c>
      <c r="G94" s="310" t="s">
        <v>422</v>
      </c>
      <c r="H94" s="311">
        <v>3500</v>
      </c>
      <c r="I94" s="311">
        <v>30000</v>
      </c>
      <c r="J94" s="312">
        <v>800000</v>
      </c>
      <c r="K94" s="313">
        <f t="shared" si="151"/>
        <v>0</v>
      </c>
      <c r="L94" s="414"/>
      <c r="M94" s="314">
        <f t="shared" si="134"/>
        <v>0</v>
      </c>
      <c r="N94" s="139">
        <f t="shared" si="155"/>
        <v>0</v>
      </c>
      <c r="O94" s="133">
        <f t="shared" si="95"/>
        <v>0</v>
      </c>
      <c r="P94" s="80">
        <f t="shared" si="135"/>
        <v>0</v>
      </c>
      <c r="Q94" s="319">
        <f t="shared" si="154"/>
        <v>0</v>
      </c>
      <c r="R94" s="320">
        <f t="shared" si="136"/>
        <v>0</v>
      </c>
      <c r="S94" s="321">
        <f t="shared" si="148"/>
        <v>4.2796134594653301</v>
      </c>
      <c r="U94" s="102">
        <f t="shared" si="137"/>
        <v>0</v>
      </c>
      <c r="V94" s="77">
        <f t="shared" si="138"/>
        <v>0</v>
      </c>
      <c r="W94" s="77">
        <f t="shared" si="152"/>
        <v>0</v>
      </c>
      <c r="X94" s="75">
        <f>'Project description'!$I$6</f>
        <v>1.79</v>
      </c>
      <c r="Y94" s="75">
        <f>VLOOKUP(E94,'Project description'!$H$21:$I$24,2,0)</f>
        <v>40000</v>
      </c>
      <c r="Z94" s="74">
        <f t="shared" si="139"/>
        <v>0</v>
      </c>
      <c r="AA94" s="144">
        <f t="shared" si="140"/>
        <v>0</v>
      </c>
      <c r="AB94" s="76">
        <f t="shared" si="141"/>
        <v>0</v>
      </c>
      <c r="AC94" s="76">
        <f t="shared" si="142"/>
        <v>0</v>
      </c>
      <c r="AD94" s="76">
        <f t="shared" si="143"/>
        <v>0</v>
      </c>
      <c r="AE94" s="66">
        <f t="shared" si="144"/>
        <v>0</v>
      </c>
      <c r="AF94" s="67" t="str">
        <f t="shared" si="96"/>
        <v>AccelReached</v>
      </c>
      <c r="AG94" s="66">
        <f t="shared" si="97"/>
        <v>0</v>
      </c>
      <c r="AH94" s="68">
        <f t="shared" si="145"/>
        <v>0</v>
      </c>
      <c r="AI94" s="61">
        <f t="shared" si="98"/>
        <v>0</v>
      </c>
      <c r="AJ94" s="62">
        <f t="shared" si="99"/>
        <v>0</v>
      </c>
      <c r="AK94" s="61">
        <f t="shared" si="100"/>
        <v>0</v>
      </c>
      <c r="AL94" s="61">
        <f t="shared" si="146"/>
        <v>0</v>
      </c>
      <c r="AM94" s="69" t="str">
        <f t="shared" si="101"/>
        <v>AccelLimited</v>
      </c>
      <c r="AN94" s="61">
        <f t="shared" si="147"/>
        <v>0</v>
      </c>
      <c r="AO94" s="71">
        <f t="shared" si="102"/>
        <v>0</v>
      </c>
      <c r="AP94" s="64">
        <f t="shared" si="103"/>
        <v>0</v>
      </c>
      <c r="AQ94" s="72">
        <f t="shared" si="104"/>
        <v>0</v>
      </c>
      <c r="AR94" s="79">
        <f t="shared" si="105"/>
        <v>0</v>
      </c>
      <c r="AS94" s="76">
        <f t="shared" si="106"/>
        <v>0</v>
      </c>
      <c r="AU94" s="115">
        <v>0</v>
      </c>
      <c r="AX94" s="118">
        <f t="shared" si="153"/>
        <v>4.2796134594653301</v>
      </c>
      <c r="AY94" s="117">
        <f t="shared" si="107"/>
        <v>0</v>
      </c>
      <c r="AZ94" s="113">
        <f t="shared" si="108"/>
        <v>0</v>
      </c>
      <c r="BA94" s="113">
        <f t="shared" si="109"/>
        <v>0</v>
      </c>
      <c r="BB94" s="118">
        <f t="shared" si="110"/>
        <v>4.2796134594653301</v>
      </c>
      <c r="BC94" s="114">
        <f t="shared" si="111"/>
        <v>0</v>
      </c>
      <c r="BD94" s="113">
        <f t="shared" si="112"/>
        <v>0</v>
      </c>
      <c r="BE94" s="113">
        <f t="shared" si="113"/>
        <v>0</v>
      </c>
      <c r="BF94" s="118">
        <f t="shared" si="114"/>
        <v>4.2796134594653301</v>
      </c>
      <c r="BG94" s="117">
        <f t="shared" si="115"/>
        <v>0</v>
      </c>
      <c r="BH94" s="113">
        <f t="shared" si="116"/>
        <v>0</v>
      </c>
      <c r="BI94" s="113">
        <f t="shared" si="117"/>
        <v>0</v>
      </c>
      <c r="BJ94" s="118">
        <f t="shared" si="118"/>
        <v>4.2796134594653301</v>
      </c>
      <c r="BK94" s="117">
        <f t="shared" si="119"/>
        <v>0</v>
      </c>
      <c r="BL94" s="113">
        <f t="shared" si="120"/>
        <v>0</v>
      </c>
      <c r="BM94" s="113">
        <f t="shared" si="120"/>
        <v>0</v>
      </c>
      <c r="BN94" s="118">
        <f t="shared" si="121"/>
        <v>4.2796134594653301</v>
      </c>
      <c r="BO94" s="117">
        <f t="shared" si="122"/>
        <v>0</v>
      </c>
      <c r="BP94" s="113">
        <f t="shared" si="123"/>
        <v>0</v>
      </c>
      <c r="BQ94" s="113">
        <f t="shared" si="124"/>
        <v>0</v>
      </c>
      <c r="BR94" s="118">
        <f t="shared" si="125"/>
        <v>4.2796134594653301</v>
      </c>
      <c r="BS94" s="117">
        <f t="shared" si="126"/>
        <v>0</v>
      </c>
      <c r="BT94" s="113">
        <f t="shared" si="127"/>
        <v>0</v>
      </c>
      <c r="BU94" s="113">
        <f t="shared" si="128"/>
        <v>0</v>
      </c>
      <c r="BV94" s="118">
        <f t="shared" si="129"/>
        <v>4.2796134594653301</v>
      </c>
      <c r="BW94" s="117">
        <f t="shared" si="130"/>
        <v>0</v>
      </c>
      <c r="BX94" s="113">
        <f t="shared" si="131"/>
        <v>0</v>
      </c>
      <c r="BY94" s="113">
        <f t="shared" si="132"/>
        <v>0</v>
      </c>
      <c r="BZ94" s="118">
        <f t="shared" si="133"/>
        <v>4.2796134594653301</v>
      </c>
      <c r="CC94" s="114">
        <f t="shared" si="149"/>
        <v>4.2796134594653301</v>
      </c>
      <c r="CD94" s="114">
        <f t="shared" si="150"/>
        <v>0</v>
      </c>
      <c r="CE94" s="114">
        <f t="shared" si="150"/>
        <v>0</v>
      </c>
      <c r="CF94" s="114">
        <f t="shared" si="150"/>
        <v>0</v>
      </c>
      <c r="CG94" s="114"/>
      <c r="CH94" s="114">
        <v>11</v>
      </c>
      <c r="CI94" s="113">
        <v>5</v>
      </c>
      <c r="CJ94" s="113">
        <f t="shared" si="156"/>
        <v>6</v>
      </c>
      <c r="CK94" s="113">
        <f t="shared" si="156"/>
        <v>7</v>
      </c>
      <c r="CL94" s="113">
        <f t="shared" si="156"/>
        <v>8</v>
      </c>
      <c r="CZ94" s="88"/>
      <c r="DA94" s="88"/>
      <c r="DB94" s="88"/>
      <c r="DC94" s="88"/>
      <c r="DD94" s="88"/>
      <c r="DE94" s="40"/>
      <c r="DF94" s="88"/>
    </row>
    <row r="95" spans="1:110" ht="13.8" thickBot="1" x14ac:dyDescent="0.3">
      <c r="A95" s="140">
        <v>0</v>
      </c>
      <c r="B95" s="410"/>
      <c r="C95" s="410"/>
      <c r="D95" s="41">
        <v>0</v>
      </c>
      <c r="E95" s="98" t="s">
        <v>213</v>
      </c>
      <c r="F95" s="171" t="s">
        <v>546</v>
      </c>
      <c r="G95" s="137" t="s">
        <v>422</v>
      </c>
      <c r="H95" s="132">
        <v>3500</v>
      </c>
      <c r="I95" s="132">
        <v>30000</v>
      </c>
      <c r="J95" s="148">
        <v>800000</v>
      </c>
      <c r="K95" s="151">
        <f t="shared" si="151"/>
        <v>0</v>
      </c>
      <c r="L95" s="413"/>
      <c r="M95" s="139">
        <f t="shared" si="134"/>
        <v>0</v>
      </c>
      <c r="N95" s="139">
        <f t="shared" si="155"/>
        <v>0</v>
      </c>
      <c r="O95" s="133">
        <f t="shared" si="95"/>
        <v>0</v>
      </c>
      <c r="P95" s="80">
        <f t="shared" si="135"/>
        <v>0</v>
      </c>
      <c r="Q95" s="322">
        <f t="shared" si="154"/>
        <v>0</v>
      </c>
      <c r="R95" s="323">
        <f t="shared" si="136"/>
        <v>0</v>
      </c>
      <c r="S95" s="324">
        <f t="shared" si="148"/>
        <v>4.2796134594653301</v>
      </c>
      <c r="U95" s="102">
        <f t="shared" si="137"/>
        <v>0</v>
      </c>
      <c r="V95" s="77">
        <f t="shared" si="138"/>
        <v>0</v>
      </c>
      <c r="W95" s="77">
        <f t="shared" si="152"/>
        <v>0</v>
      </c>
      <c r="X95" s="75">
        <f>'Project description'!$I$6</f>
        <v>1.79</v>
      </c>
      <c r="Y95" s="75">
        <f>VLOOKUP(E95,'Project description'!$H$21:$I$24,2,0)</f>
        <v>40000</v>
      </c>
      <c r="Z95" s="74">
        <f t="shared" si="139"/>
        <v>0</v>
      </c>
      <c r="AA95" s="144">
        <f t="shared" si="140"/>
        <v>0</v>
      </c>
      <c r="AB95" s="76">
        <f t="shared" si="141"/>
        <v>0</v>
      </c>
      <c r="AC95" s="76">
        <f t="shared" si="142"/>
        <v>0</v>
      </c>
      <c r="AD95" s="76">
        <f t="shared" si="143"/>
        <v>0</v>
      </c>
      <c r="AE95" s="66">
        <f t="shared" si="144"/>
        <v>0</v>
      </c>
      <c r="AF95" s="67" t="str">
        <f t="shared" si="96"/>
        <v>AccelReached</v>
      </c>
      <c r="AG95" s="66">
        <f t="shared" si="97"/>
        <v>0</v>
      </c>
      <c r="AH95" s="68">
        <f t="shared" si="145"/>
        <v>0</v>
      </c>
      <c r="AI95" s="61">
        <f t="shared" si="98"/>
        <v>0</v>
      </c>
      <c r="AJ95" s="62">
        <f t="shared" si="99"/>
        <v>0</v>
      </c>
      <c r="AK95" s="61">
        <f t="shared" si="100"/>
        <v>0</v>
      </c>
      <c r="AL95" s="61">
        <f t="shared" si="146"/>
        <v>0</v>
      </c>
      <c r="AM95" s="69" t="str">
        <f t="shared" si="101"/>
        <v>AccelLimited</v>
      </c>
      <c r="AN95" s="61">
        <f t="shared" si="147"/>
        <v>0</v>
      </c>
      <c r="AO95" s="71">
        <f t="shared" si="102"/>
        <v>0</v>
      </c>
      <c r="AP95" s="64">
        <f t="shared" si="103"/>
        <v>0</v>
      </c>
      <c r="AQ95" s="72">
        <f t="shared" si="104"/>
        <v>0</v>
      </c>
      <c r="AR95" s="79">
        <f t="shared" si="105"/>
        <v>0</v>
      </c>
      <c r="AS95" s="76">
        <f t="shared" si="106"/>
        <v>0</v>
      </c>
      <c r="AU95" s="115">
        <v>0</v>
      </c>
      <c r="AX95" s="118">
        <f t="shared" si="153"/>
        <v>4.2796134594653301</v>
      </c>
      <c r="AY95" s="117">
        <f t="shared" si="107"/>
        <v>0</v>
      </c>
      <c r="AZ95" s="113">
        <f t="shared" si="108"/>
        <v>0</v>
      </c>
      <c r="BA95" s="113">
        <f t="shared" si="109"/>
        <v>0</v>
      </c>
      <c r="BB95" s="118">
        <f t="shared" si="110"/>
        <v>4.2796134594653301</v>
      </c>
      <c r="BC95" s="114">
        <f t="shared" si="111"/>
        <v>0</v>
      </c>
      <c r="BD95" s="113">
        <f t="shared" si="112"/>
        <v>0</v>
      </c>
      <c r="BE95" s="113">
        <f t="shared" si="113"/>
        <v>0</v>
      </c>
      <c r="BF95" s="118">
        <f t="shared" si="114"/>
        <v>4.2796134594653301</v>
      </c>
      <c r="BG95" s="117">
        <f t="shared" si="115"/>
        <v>0</v>
      </c>
      <c r="BH95" s="113">
        <f t="shared" si="116"/>
        <v>0</v>
      </c>
      <c r="BI95" s="113">
        <f t="shared" si="117"/>
        <v>0</v>
      </c>
      <c r="BJ95" s="118">
        <f t="shared" si="118"/>
        <v>4.2796134594653301</v>
      </c>
      <c r="BK95" s="117">
        <f t="shared" si="119"/>
        <v>0</v>
      </c>
      <c r="BL95" s="113">
        <f t="shared" si="120"/>
        <v>0</v>
      </c>
      <c r="BM95" s="113">
        <f t="shared" si="120"/>
        <v>0</v>
      </c>
      <c r="BN95" s="118">
        <f t="shared" si="121"/>
        <v>4.2796134594653301</v>
      </c>
      <c r="BO95" s="117">
        <f t="shared" si="122"/>
        <v>0</v>
      </c>
      <c r="BP95" s="113">
        <f t="shared" si="123"/>
        <v>0</v>
      </c>
      <c r="BQ95" s="113">
        <f t="shared" si="124"/>
        <v>0</v>
      </c>
      <c r="BR95" s="118">
        <f t="shared" si="125"/>
        <v>4.2796134594653301</v>
      </c>
      <c r="BS95" s="117">
        <f t="shared" si="126"/>
        <v>0</v>
      </c>
      <c r="BT95" s="113">
        <f t="shared" si="127"/>
        <v>0</v>
      </c>
      <c r="BU95" s="113">
        <f t="shared" si="128"/>
        <v>0</v>
      </c>
      <c r="BV95" s="118">
        <f t="shared" si="129"/>
        <v>4.2796134594653301</v>
      </c>
      <c r="BW95" s="117">
        <f t="shared" si="130"/>
        <v>0</v>
      </c>
      <c r="BX95" s="113">
        <f t="shared" si="131"/>
        <v>0</v>
      </c>
      <c r="BY95" s="113">
        <f t="shared" si="132"/>
        <v>0</v>
      </c>
      <c r="BZ95" s="118">
        <f t="shared" si="133"/>
        <v>4.2796134594653301</v>
      </c>
      <c r="CC95" s="114">
        <f t="shared" si="149"/>
        <v>4.2796134594653301</v>
      </c>
      <c r="CD95" s="114">
        <f t="shared" si="150"/>
        <v>0</v>
      </c>
      <c r="CE95" s="114">
        <f t="shared" si="150"/>
        <v>0</v>
      </c>
      <c r="CF95" s="114">
        <f t="shared" si="150"/>
        <v>0</v>
      </c>
      <c r="CG95" s="114"/>
      <c r="CH95" s="114">
        <v>11</v>
      </c>
      <c r="CI95" s="113">
        <v>9</v>
      </c>
      <c r="CJ95" s="113">
        <f t="shared" si="156"/>
        <v>10</v>
      </c>
      <c r="CK95" s="113">
        <f t="shared" si="156"/>
        <v>11</v>
      </c>
      <c r="CL95" s="113">
        <f t="shared" si="156"/>
        <v>12</v>
      </c>
      <c r="CZ95" s="88"/>
      <c r="DA95" s="88"/>
      <c r="DB95" s="88"/>
      <c r="DC95" s="88"/>
      <c r="DD95" s="88"/>
      <c r="DE95" s="40"/>
      <c r="DF95" s="88"/>
    </row>
    <row r="96" spans="1:110" ht="13.8" thickBot="1" x14ac:dyDescent="0.3">
      <c r="A96" s="315">
        <v>0</v>
      </c>
      <c r="B96" s="411"/>
      <c r="C96" s="411"/>
      <c r="D96" s="307">
        <v>0</v>
      </c>
      <c r="E96" s="309" t="s">
        <v>213</v>
      </c>
      <c r="F96" s="308" t="s">
        <v>546</v>
      </c>
      <c r="G96" s="310" t="s">
        <v>422</v>
      </c>
      <c r="H96" s="311">
        <v>3500</v>
      </c>
      <c r="I96" s="311">
        <v>30000</v>
      </c>
      <c r="J96" s="312">
        <v>800000</v>
      </c>
      <c r="K96" s="313">
        <f t="shared" si="151"/>
        <v>0</v>
      </c>
      <c r="L96" s="414"/>
      <c r="M96" s="314">
        <f t="shared" si="134"/>
        <v>0</v>
      </c>
      <c r="N96" s="139">
        <f t="shared" si="155"/>
        <v>0</v>
      </c>
      <c r="O96" s="133">
        <f t="shared" si="95"/>
        <v>0</v>
      </c>
      <c r="P96" s="80">
        <f t="shared" si="135"/>
        <v>0</v>
      </c>
      <c r="Q96" s="319">
        <f t="shared" si="154"/>
        <v>0</v>
      </c>
      <c r="R96" s="320">
        <f t="shared" si="136"/>
        <v>0</v>
      </c>
      <c r="S96" s="321">
        <f t="shared" si="148"/>
        <v>4.2796134594653301</v>
      </c>
      <c r="U96" s="102">
        <f t="shared" si="137"/>
        <v>0</v>
      </c>
      <c r="V96" s="77">
        <f t="shared" si="138"/>
        <v>0</v>
      </c>
      <c r="W96" s="77">
        <f t="shared" si="152"/>
        <v>0</v>
      </c>
      <c r="X96" s="75">
        <f>'Project description'!$I$6</f>
        <v>1.79</v>
      </c>
      <c r="Y96" s="75">
        <f>VLOOKUP(E96,'Project description'!$H$21:$I$24,2,0)</f>
        <v>40000</v>
      </c>
      <c r="Z96" s="74">
        <f t="shared" si="139"/>
        <v>0</v>
      </c>
      <c r="AA96" s="144">
        <f t="shared" si="140"/>
        <v>0</v>
      </c>
      <c r="AB96" s="76">
        <f t="shared" si="141"/>
        <v>0</v>
      </c>
      <c r="AC96" s="76">
        <f t="shared" si="142"/>
        <v>0</v>
      </c>
      <c r="AD96" s="76">
        <f t="shared" si="143"/>
        <v>0</v>
      </c>
      <c r="AE96" s="66">
        <f t="shared" si="144"/>
        <v>0</v>
      </c>
      <c r="AF96" s="67" t="str">
        <f t="shared" si="96"/>
        <v>AccelReached</v>
      </c>
      <c r="AG96" s="66">
        <f t="shared" si="97"/>
        <v>0</v>
      </c>
      <c r="AH96" s="68">
        <f t="shared" si="145"/>
        <v>0</v>
      </c>
      <c r="AI96" s="61">
        <f t="shared" si="98"/>
        <v>0</v>
      </c>
      <c r="AJ96" s="62">
        <f t="shared" si="99"/>
        <v>0</v>
      </c>
      <c r="AK96" s="61">
        <f t="shared" si="100"/>
        <v>0</v>
      </c>
      <c r="AL96" s="61">
        <f t="shared" si="146"/>
        <v>0</v>
      </c>
      <c r="AM96" s="69" t="str">
        <f t="shared" si="101"/>
        <v>AccelLimited</v>
      </c>
      <c r="AN96" s="61">
        <f t="shared" si="147"/>
        <v>0</v>
      </c>
      <c r="AO96" s="71">
        <f t="shared" si="102"/>
        <v>0</v>
      </c>
      <c r="AP96" s="64">
        <f t="shared" si="103"/>
        <v>0</v>
      </c>
      <c r="AQ96" s="72">
        <f t="shared" si="104"/>
        <v>0</v>
      </c>
      <c r="AR96" s="79">
        <f t="shared" si="105"/>
        <v>0</v>
      </c>
      <c r="AS96" s="76">
        <f t="shared" si="106"/>
        <v>0</v>
      </c>
      <c r="AU96" s="115">
        <v>0</v>
      </c>
      <c r="AX96" s="118">
        <f t="shared" si="153"/>
        <v>4.2796134594653301</v>
      </c>
      <c r="AY96" s="117">
        <f t="shared" si="107"/>
        <v>0</v>
      </c>
      <c r="AZ96" s="113">
        <f t="shared" si="108"/>
        <v>0</v>
      </c>
      <c r="BA96" s="113">
        <f t="shared" si="109"/>
        <v>0</v>
      </c>
      <c r="BB96" s="118">
        <f t="shared" si="110"/>
        <v>4.2796134594653301</v>
      </c>
      <c r="BC96" s="114">
        <f t="shared" si="111"/>
        <v>0</v>
      </c>
      <c r="BD96" s="113">
        <f t="shared" si="112"/>
        <v>0</v>
      </c>
      <c r="BE96" s="113">
        <f t="shared" si="113"/>
        <v>0</v>
      </c>
      <c r="BF96" s="118">
        <f t="shared" si="114"/>
        <v>4.2796134594653301</v>
      </c>
      <c r="BG96" s="117">
        <f t="shared" si="115"/>
        <v>0</v>
      </c>
      <c r="BH96" s="113">
        <f t="shared" si="116"/>
        <v>0</v>
      </c>
      <c r="BI96" s="113">
        <f t="shared" si="117"/>
        <v>0</v>
      </c>
      <c r="BJ96" s="118">
        <f t="shared" si="118"/>
        <v>4.2796134594653301</v>
      </c>
      <c r="BK96" s="117">
        <f t="shared" si="119"/>
        <v>0</v>
      </c>
      <c r="BL96" s="113">
        <f t="shared" si="120"/>
        <v>0</v>
      </c>
      <c r="BM96" s="113">
        <f t="shared" si="120"/>
        <v>0</v>
      </c>
      <c r="BN96" s="118">
        <f t="shared" si="121"/>
        <v>4.2796134594653301</v>
      </c>
      <c r="BO96" s="117">
        <f t="shared" si="122"/>
        <v>0</v>
      </c>
      <c r="BP96" s="113">
        <f t="shared" si="123"/>
        <v>0</v>
      </c>
      <c r="BQ96" s="113">
        <f t="shared" si="124"/>
        <v>0</v>
      </c>
      <c r="BR96" s="118">
        <f t="shared" si="125"/>
        <v>4.2796134594653301</v>
      </c>
      <c r="BS96" s="117">
        <f t="shared" si="126"/>
        <v>0</v>
      </c>
      <c r="BT96" s="113">
        <f t="shared" si="127"/>
        <v>0</v>
      </c>
      <c r="BU96" s="113">
        <f t="shared" si="128"/>
        <v>0</v>
      </c>
      <c r="BV96" s="118">
        <f t="shared" si="129"/>
        <v>4.2796134594653301</v>
      </c>
      <c r="BW96" s="117">
        <f t="shared" si="130"/>
        <v>0</v>
      </c>
      <c r="BX96" s="113">
        <f t="shared" si="131"/>
        <v>0</v>
      </c>
      <c r="BY96" s="113">
        <f t="shared" si="132"/>
        <v>0</v>
      </c>
      <c r="BZ96" s="118">
        <f t="shared" si="133"/>
        <v>4.2796134594653301</v>
      </c>
      <c r="CC96" s="114">
        <f t="shared" si="149"/>
        <v>4.2796134594653301</v>
      </c>
      <c r="CD96" s="114">
        <f t="shared" si="150"/>
        <v>0</v>
      </c>
      <c r="CE96" s="114">
        <f t="shared" si="150"/>
        <v>0</v>
      </c>
      <c r="CF96" s="114">
        <f t="shared" si="150"/>
        <v>0</v>
      </c>
      <c r="CG96" s="114"/>
      <c r="CH96" s="114">
        <v>11</v>
      </c>
      <c r="CI96" s="113">
        <v>13</v>
      </c>
      <c r="CJ96" s="113">
        <f t="shared" si="156"/>
        <v>14</v>
      </c>
      <c r="CK96" s="113">
        <f t="shared" si="156"/>
        <v>15</v>
      </c>
      <c r="CL96" s="113">
        <f t="shared" si="156"/>
        <v>16</v>
      </c>
      <c r="CZ96" s="88"/>
      <c r="DA96" s="88"/>
      <c r="DB96" s="88"/>
      <c r="DC96" s="88"/>
      <c r="DD96" s="88"/>
      <c r="DE96" s="40"/>
      <c r="DF96" s="88"/>
    </row>
    <row r="97" spans="1:110" ht="13.8" thickBot="1" x14ac:dyDescent="0.3">
      <c r="A97" s="140">
        <v>0</v>
      </c>
      <c r="B97" s="410"/>
      <c r="C97" s="410"/>
      <c r="D97" s="41">
        <v>0</v>
      </c>
      <c r="E97" s="98" t="s">
        <v>213</v>
      </c>
      <c r="F97" s="171" t="s">
        <v>546</v>
      </c>
      <c r="G97" s="137" t="s">
        <v>422</v>
      </c>
      <c r="H97" s="132">
        <v>3500</v>
      </c>
      <c r="I97" s="132">
        <v>30000</v>
      </c>
      <c r="J97" s="148">
        <v>800000</v>
      </c>
      <c r="K97" s="151">
        <f t="shared" si="151"/>
        <v>0</v>
      </c>
      <c r="L97" s="413"/>
      <c r="M97" s="139">
        <f t="shared" si="134"/>
        <v>0</v>
      </c>
      <c r="N97" s="139">
        <f t="shared" si="155"/>
        <v>0</v>
      </c>
      <c r="O97" s="133">
        <f t="shared" si="95"/>
        <v>0</v>
      </c>
      <c r="P97" s="80">
        <f t="shared" si="135"/>
        <v>0</v>
      </c>
      <c r="Q97" s="322">
        <f t="shared" si="154"/>
        <v>0</v>
      </c>
      <c r="R97" s="323">
        <f t="shared" si="136"/>
        <v>0</v>
      </c>
      <c r="S97" s="324">
        <f t="shared" si="148"/>
        <v>4.2796134594653301</v>
      </c>
      <c r="U97" s="102">
        <f t="shared" si="137"/>
        <v>0</v>
      </c>
      <c r="V97" s="77">
        <f t="shared" si="138"/>
        <v>0</v>
      </c>
      <c r="W97" s="77">
        <f t="shared" si="152"/>
        <v>0</v>
      </c>
      <c r="X97" s="75">
        <f>'Project description'!$I$6</f>
        <v>1.79</v>
      </c>
      <c r="Y97" s="75">
        <f>VLOOKUP(E97,'Project description'!$H$21:$I$24,2,0)</f>
        <v>40000</v>
      </c>
      <c r="Z97" s="74">
        <f t="shared" si="139"/>
        <v>0</v>
      </c>
      <c r="AA97" s="144">
        <f t="shared" si="140"/>
        <v>0</v>
      </c>
      <c r="AB97" s="76">
        <f t="shared" si="141"/>
        <v>0</v>
      </c>
      <c r="AC97" s="76">
        <f t="shared" si="142"/>
        <v>0</v>
      </c>
      <c r="AD97" s="76">
        <f t="shared" si="143"/>
        <v>0</v>
      </c>
      <c r="AE97" s="66">
        <f t="shared" si="144"/>
        <v>0</v>
      </c>
      <c r="AF97" s="67" t="str">
        <f t="shared" si="96"/>
        <v>AccelReached</v>
      </c>
      <c r="AG97" s="66">
        <f t="shared" si="97"/>
        <v>0</v>
      </c>
      <c r="AH97" s="68">
        <f t="shared" si="145"/>
        <v>0</v>
      </c>
      <c r="AI97" s="61">
        <f t="shared" si="98"/>
        <v>0</v>
      </c>
      <c r="AJ97" s="62">
        <f t="shared" si="99"/>
        <v>0</v>
      </c>
      <c r="AK97" s="61">
        <f t="shared" si="100"/>
        <v>0</v>
      </c>
      <c r="AL97" s="61">
        <f t="shared" si="146"/>
        <v>0</v>
      </c>
      <c r="AM97" s="69" t="str">
        <f t="shared" si="101"/>
        <v>AccelLimited</v>
      </c>
      <c r="AN97" s="61">
        <f t="shared" si="147"/>
        <v>0</v>
      </c>
      <c r="AO97" s="71">
        <f t="shared" si="102"/>
        <v>0</v>
      </c>
      <c r="AP97" s="64">
        <f t="shared" si="103"/>
        <v>0</v>
      </c>
      <c r="AQ97" s="72">
        <f t="shared" si="104"/>
        <v>0</v>
      </c>
      <c r="AR97" s="79">
        <f t="shared" si="105"/>
        <v>0</v>
      </c>
      <c r="AS97" s="76">
        <f t="shared" si="106"/>
        <v>0</v>
      </c>
      <c r="AU97" s="115">
        <v>0</v>
      </c>
      <c r="AX97" s="118">
        <f t="shared" si="153"/>
        <v>4.2796134594653301</v>
      </c>
      <c r="AY97" s="117">
        <f t="shared" si="107"/>
        <v>0</v>
      </c>
      <c r="AZ97" s="113">
        <f t="shared" si="108"/>
        <v>0</v>
      </c>
      <c r="BA97" s="113">
        <f t="shared" si="109"/>
        <v>0</v>
      </c>
      <c r="BB97" s="118">
        <f t="shared" si="110"/>
        <v>4.2796134594653301</v>
      </c>
      <c r="BC97" s="114">
        <f t="shared" si="111"/>
        <v>0</v>
      </c>
      <c r="BD97" s="113">
        <f t="shared" si="112"/>
        <v>0</v>
      </c>
      <c r="BE97" s="113">
        <f t="shared" si="113"/>
        <v>0</v>
      </c>
      <c r="BF97" s="118">
        <f t="shared" si="114"/>
        <v>4.2796134594653301</v>
      </c>
      <c r="BG97" s="117">
        <f t="shared" si="115"/>
        <v>0</v>
      </c>
      <c r="BH97" s="113">
        <f t="shared" si="116"/>
        <v>0</v>
      </c>
      <c r="BI97" s="113">
        <f t="shared" si="117"/>
        <v>0</v>
      </c>
      <c r="BJ97" s="118">
        <f t="shared" si="118"/>
        <v>4.2796134594653301</v>
      </c>
      <c r="BK97" s="117">
        <f t="shared" si="119"/>
        <v>0</v>
      </c>
      <c r="BL97" s="113">
        <f t="shared" si="120"/>
        <v>0</v>
      </c>
      <c r="BM97" s="113">
        <f t="shared" si="120"/>
        <v>0</v>
      </c>
      <c r="BN97" s="118">
        <f t="shared" si="121"/>
        <v>4.2796134594653301</v>
      </c>
      <c r="BO97" s="117">
        <f t="shared" si="122"/>
        <v>0</v>
      </c>
      <c r="BP97" s="113">
        <f t="shared" si="123"/>
        <v>0</v>
      </c>
      <c r="BQ97" s="113">
        <f t="shared" si="124"/>
        <v>0</v>
      </c>
      <c r="BR97" s="118">
        <f t="shared" si="125"/>
        <v>4.2796134594653301</v>
      </c>
      <c r="BS97" s="117">
        <f t="shared" si="126"/>
        <v>0</v>
      </c>
      <c r="BT97" s="113">
        <f t="shared" si="127"/>
        <v>0</v>
      </c>
      <c r="BU97" s="113">
        <f t="shared" si="128"/>
        <v>0</v>
      </c>
      <c r="BV97" s="118">
        <f t="shared" si="129"/>
        <v>4.2796134594653301</v>
      </c>
      <c r="BW97" s="117">
        <f t="shared" si="130"/>
        <v>0</v>
      </c>
      <c r="BX97" s="113">
        <f t="shared" si="131"/>
        <v>0</v>
      </c>
      <c r="BY97" s="113">
        <f t="shared" si="132"/>
        <v>0</v>
      </c>
      <c r="BZ97" s="118">
        <f t="shared" si="133"/>
        <v>4.2796134594653301</v>
      </c>
      <c r="CC97" s="114">
        <f t="shared" si="149"/>
        <v>4.2796134594653301</v>
      </c>
      <c r="CD97" s="114">
        <f t="shared" si="150"/>
        <v>0</v>
      </c>
      <c r="CE97" s="114">
        <f t="shared" si="150"/>
        <v>0</v>
      </c>
      <c r="CF97" s="114">
        <f t="shared" si="150"/>
        <v>0</v>
      </c>
      <c r="CG97" s="114"/>
      <c r="CH97" s="114">
        <v>11</v>
      </c>
      <c r="CI97" s="113">
        <v>17</v>
      </c>
      <c r="CJ97" s="113">
        <f t="shared" si="156"/>
        <v>18</v>
      </c>
      <c r="CK97" s="113">
        <f t="shared" si="156"/>
        <v>19</v>
      </c>
      <c r="CL97" s="113">
        <f t="shared" si="156"/>
        <v>20</v>
      </c>
      <c r="CZ97" s="88"/>
      <c r="DA97" s="88"/>
      <c r="DB97" s="88"/>
      <c r="DC97" s="88"/>
      <c r="DD97" s="88"/>
      <c r="DE97" s="40"/>
      <c r="DF97" s="88"/>
    </row>
    <row r="98" spans="1:110" ht="13.8" thickBot="1" x14ac:dyDescent="0.3">
      <c r="A98" s="315">
        <v>0</v>
      </c>
      <c r="B98" s="411"/>
      <c r="C98" s="411"/>
      <c r="D98" s="307">
        <v>0</v>
      </c>
      <c r="E98" s="309" t="s">
        <v>213</v>
      </c>
      <c r="F98" s="308" t="s">
        <v>546</v>
      </c>
      <c r="G98" s="310" t="s">
        <v>422</v>
      </c>
      <c r="H98" s="311">
        <v>3500</v>
      </c>
      <c r="I98" s="311">
        <v>30000</v>
      </c>
      <c r="J98" s="312">
        <v>800000</v>
      </c>
      <c r="K98" s="313">
        <f t="shared" si="151"/>
        <v>0</v>
      </c>
      <c r="L98" s="414"/>
      <c r="M98" s="314">
        <f t="shared" si="134"/>
        <v>0</v>
      </c>
      <c r="N98" s="139">
        <f t="shared" si="155"/>
        <v>0</v>
      </c>
      <c r="O98" s="133">
        <f t="shared" si="95"/>
        <v>0</v>
      </c>
      <c r="P98" s="80">
        <f t="shared" si="135"/>
        <v>0</v>
      </c>
      <c r="Q98" s="319">
        <f t="shared" si="154"/>
        <v>0</v>
      </c>
      <c r="R98" s="320">
        <f t="shared" si="136"/>
        <v>0</v>
      </c>
      <c r="S98" s="321">
        <f t="shared" si="148"/>
        <v>4.2796134594653301</v>
      </c>
      <c r="U98" s="102">
        <f t="shared" si="137"/>
        <v>0</v>
      </c>
      <c r="V98" s="77">
        <f t="shared" si="138"/>
        <v>0</v>
      </c>
      <c r="W98" s="77">
        <f t="shared" si="152"/>
        <v>0</v>
      </c>
      <c r="X98" s="75">
        <f>'Project description'!$I$6</f>
        <v>1.79</v>
      </c>
      <c r="Y98" s="75">
        <f>VLOOKUP(E98,'Project description'!$H$21:$I$24,2,0)</f>
        <v>40000</v>
      </c>
      <c r="Z98" s="74">
        <f t="shared" si="139"/>
        <v>0</v>
      </c>
      <c r="AA98" s="144">
        <f t="shared" si="140"/>
        <v>0</v>
      </c>
      <c r="AB98" s="76">
        <f t="shared" si="141"/>
        <v>0</v>
      </c>
      <c r="AC98" s="76">
        <f t="shared" si="142"/>
        <v>0</v>
      </c>
      <c r="AD98" s="76">
        <f t="shared" si="143"/>
        <v>0</v>
      </c>
      <c r="AE98" s="66">
        <f t="shared" si="144"/>
        <v>0</v>
      </c>
      <c r="AF98" s="67" t="str">
        <f t="shared" si="96"/>
        <v>AccelReached</v>
      </c>
      <c r="AG98" s="66">
        <f t="shared" si="97"/>
        <v>0</v>
      </c>
      <c r="AH98" s="68">
        <f t="shared" si="145"/>
        <v>0</v>
      </c>
      <c r="AI98" s="61">
        <f t="shared" si="98"/>
        <v>0</v>
      </c>
      <c r="AJ98" s="62">
        <f t="shared" si="99"/>
        <v>0</v>
      </c>
      <c r="AK98" s="61">
        <f t="shared" si="100"/>
        <v>0</v>
      </c>
      <c r="AL98" s="61">
        <f t="shared" si="146"/>
        <v>0</v>
      </c>
      <c r="AM98" s="69" t="str">
        <f t="shared" si="101"/>
        <v>AccelLimited</v>
      </c>
      <c r="AN98" s="61">
        <f t="shared" si="147"/>
        <v>0</v>
      </c>
      <c r="AO98" s="71">
        <f t="shared" si="102"/>
        <v>0</v>
      </c>
      <c r="AP98" s="64">
        <f t="shared" si="103"/>
        <v>0</v>
      </c>
      <c r="AQ98" s="72">
        <f t="shared" si="104"/>
        <v>0</v>
      </c>
      <c r="AR98" s="79">
        <f t="shared" si="105"/>
        <v>0</v>
      </c>
      <c r="AS98" s="76">
        <f t="shared" si="106"/>
        <v>0</v>
      </c>
      <c r="AU98" s="115">
        <v>0</v>
      </c>
      <c r="AX98" s="118">
        <f t="shared" si="153"/>
        <v>4.2796134594653301</v>
      </c>
      <c r="AY98" s="117">
        <f t="shared" si="107"/>
        <v>0</v>
      </c>
      <c r="AZ98" s="113">
        <f t="shared" si="108"/>
        <v>0</v>
      </c>
      <c r="BA98" s="113">
        <f t="shared" si="109"/>
        <v>0</v>
      </c>
      <c r="BB98" s="118">
        <f t="shared" si="110"/>
        <v>4.2796134594653301</v>
      </c>
      <c r="BC98" s="114">
        <f t="shared" si="111"/>
        <v>0</v>
      </c>
      <c r="BD98" s="113">
        <f t="shared" si="112"/>
        <v>0</v>
      </c>
      <c r="BE98" s="113">
        <f t="shared" si="113"/>
        <v>0</v>
      </c>
      <c r="BF98" s="118">
        <f t="shared" si="114"/>
        <v>4.2796134594653301</v>
      </c>
      <c r="BG98" s="117">
        <f t="shared" si="115"/>
        <v>0</v>
      </c>
      <c r="BH98" s="113">
        <f t="shared" si="116"/>
        <v>0</v>
      </c>
      <c r="BI98" s="113">
        <f t="shared" si="117"/>
        <v>0</v>
      </c>
      <c r="BJ98" s="118">
        <f t="shared" si="118"/>
        <v>4.2796134594653301</v>
      </c>
      <c r="BK98" s="117">
        <f t="shared" si="119"/>
        <v>0</v>
      </c>
      <c r="BL98" s="113">
        <f t="shared" si="120"/>
        <v>0</v>
      </c>
      <c r="BM98" s="113">
        <f t="shared" si="120"/>
        <v>0</v>
      </c>
      <c r="BN98" s="118">
        <f t="shared" si="121"/>
        <v>4.2796134594653301</v>
      </c>
      <c r="BO98" s="117">
        <f t="shared" si="122"/>
        <v>0</v>
      </c>
      <c r="BP98" s="113">
        <f t="shared" si="123"/>
        <v>0</v>
      </c>
      <c r="BQ98" s="113">
        <f t="shared" si="124"/>
        <v>0</v>
      </c>
      <c r="BR98" s="118">
        <f t="shared" si="125"/>
        <v>4.2796134594653301</v>
      </c>
      <c r="BS98" s="117">
        <f t="shared" si="126"/>
        <v>0</v>
      </c>
      <c r="BT98" s="113">
        <f t="shared" si="127"/>
        <v>0</v>
      </c>
      <c r="BU98" s="113">
        <f t="shared" si="128"/>
        <v>0</v>
      </c>
      <c r="BV98" s="118">
        <f t="shared" si="129"/>
        <v>4.2796134594653301</v>
      </c>
      <c r="BW98" s="117">
        <f t="shared" si="130"/>
        <v>0</v>
      </c>
      <c r="BX98" s="113">
        <f t="shared" si="131"/>
        <v>0</v>
      </c>
      <c r="BY98" s="113">
        <f t="shared" si="132"/>
        <v>0</v>
      </c>
      <c r="BZ98" s="118">
        <f t="shared" si="133"/>
        <v>4.2796134594653301</v>
      </c>
      <c r="CC98" s="114">
        <f t="shared" si="149"/>
        <v>4.2796134594653301</v>
      </c>
      <c r="CD98" s="114">
        <f t="shared" si="150"/>
        <v>0</v>
      </c>
      <c r="CE98" s="114">
        <f t="shared" si="150"/>
        <v>0</v>
      </c>
      <c r="CF98" s="114">
        <f t="shared" si="150"/>
        <v>0</v>
      </c>
      <c r="CG98" s="114"/>
      <c r="CH98" s="114">
        <v>11</v>
      </c>
      <c r="CI98" s="113">
        <v>21</v>
      </c>
      <c r="CJ98" s="113">
        <f t="shared" si="156"/>
        <v>22</v>
      </c>
      <c r="CK98" s="113">
        <f t="shared" si="156"/>
        <v>23</v>
      </c>
      <c r="CL98" s="113">
        <f t="shared" si="156"/>
        <v>24</v>
      </c>
      <c r="CZ98" s="88"/>
      <c r="DA98" s="88"/>
      <c r="DB98" s="88"/>
      <c r="DC98" s="88"/>
      <c r="DD98" s="88"/>
      <c r="DE98" s="40"/>
      <c r="DF98" s="88"/>
    </row>
    <row r="99" spans="1:110" ht="13.8" thickBot="1" x14ac:dyDescent="0.3">
      <c r="A99" s="140">
        <v>0</v>
      </c>
      <c r="B99" s="410"/>
      <c r="C99" s="410"/>
      <c r="D99" s="41">
        <v>0</v>
      </c>
      <c r="E99" s="98" t="s">
        <v>213</v>
      </c>
      <c r="F99" s="171" t="s">
        <v>546</v>
      </c>
      <c r="G99" s="137" t="s">
        <v>422</v>
      </c>
      <c r="H99" s="132">
        <v>3500</v>
      </c>
      <c r="I99" s="132">
        <v>30000</v>
      </c>
      <c r="J99" s="148">
        <v>800000</v>
      </c>
      <c r="K99" s="151">
        <f t="shared" si="151"/>
        <v>0</v>
      </c>
      <c r="L99" s="413"/>
      <c r="M99" s="139">
        <f t="shared" si="134"/>
        <v>0</v>
      </c>
      <c r="N99" s="139">
        <f t="shared" si="155"/>
        <v>0</v>
      </c>
      <c r="O99" s="133">
        <f t="shared" si="95"/>
        <v>0</v>
      </c>
      <c r="P99" s="80">
        <f t="shared" si="135"/>
        <v>0</v>
      </c>
      <c r="Q99" s="322">
        <f t="shared" si="154"/>
        <v>0</v>
      </c>
      <c r="R99" s="323">
        <f t="shared" si="136"/>
        <v>0</v>
      </c>
      <c r="S99" s="324">
        <f t="shared" si="148"/>
        <v>4.2796134594653301</v>
      </c>
      <c r="U99" s="102">
        <f t="shared" si="137"/>
        <v>0</v>
      </c>
      <c r="V99" s="77">
        <f t="shared" si="138"/>
        <v>0</v>
      </c>
      <c r="W99" s="77">
        <f t="shared" si="152"/>
        <v>0</v>
      </c>
      <c r="X99" s="75">
        <f>'Project description'!$I$6</f>
        <v>1.79</v>
      </c>
      <c r="Y99" s="75">
        <f>VLOOKUP(E99,'Project description'!$H$21:$I$24,2,0)</f>
        <v>40000</v>
      </c>
      <c r="Z99" s="74">
        <f t="shared" si="139"/>
        <v>0</v>
      </c>
      <c r="AA99" s="144">
        <f t="shared" si="140"/>
        <v>0</v>
      </c>
      <c r="AB99" s="76">
        <f t="shared" si="141"/>
        <v>0</v>
      </c>
      <c r="AC99" s="76">
        <f t="shared" si="142"/>
        <v>0</v>
      </c>
      <c r="AD99" s="76">
        <f t="shared" si="143"/>
        <v>0</v>
      </c>
      <c r="AE99" s="66">
        <f t="shared" si="144"/>
        <v>0</v>
      </c>
      <c r="AF99" s="67" t="str">
        <f t="shared" si="96"/>
        <v>AccelReached</v>
      </c>
      <c r="AG99" s="66">
        <f t="shared" si="97"/>
        <v>0</v>
      </c>
      <c r="AH99" s="68">
        <f t="shared" si="145"/>
        <v>0</v>
      </c>
      <c r="AI99" s="61">
        <f t="shared" si="98"/>
        <v>0</v>
      </c>
      <c r="AJ99" s="62">
        <f t="shared" si="99"/>
        <v>0</v>
      </c>
      <c r="AK99" s="61">
        <f t="shared" si="100"/>
        <v>0</v>
      </c>
      <c r="AL99" s="61">
        <f t="shared" si="146"/>
        <v>0</v>
      </c>
      <c r="AM99" s="69" t="str">
        <f t="shared" si="101"/>
        <v>AccelLimited</v>
      </c>
      <c r="AN99" s="61">
        <f t="shared" si="147"/>
        <v>0</v>
      </c>
      <c r="AO99" s="71">
        <f t="shared" si="102"/>
        <v>0</v>
      </c>
      <c r="AP99" s="64">
        <f t="shared" si="103"/>
        <v>0</v>
      </c>
      <c r="AQ99" s="72">
        <f t="shared" si="104"/>
        <v>0</v>
      </c>
      <c r="AR99" s="79">
        <f t="shared" si="105"/>
        <v>0</v>
      </c>
      <c r="AS99" s="76">
        <f t="shared" si="106"/>
        <v>0</v>
      </c>
      <c r="AU99" s="115">
        <v>0</v>
      </c>
      <c r="AX99" s="118">
        <f t="shared" si="153"/>
        <v>4.2796134594653301</v>
      </c>
      <c r="AY99" s="117">
        <f t="shared" si="107"/>
        <v>0</v>
      </c>
      <c r="AZ99" s="113">
        <f t="shared" si="108"/>
        <v>0</v>
      </c>
      <c r="BA99" s="113">
        <f t="shared" si="109"/>
        <v>0</v>
      </c>
      <c r="BB99" s="118">
        <f t="shared" si="110"/>
        <v>4.2796134594653301</v>
      </c>
      <c r="BC99" s="114">
        <f t="shared" si="111"/>
        <v>0</v>
      </c>
      <c r="BD99" s="113">
        <f t="shared" si="112"/>
        <v>0</v>
      </c>
      <c r="BE99" s="113">
        <f t="shared" si="113"/>
        <v>0</v>
      </c>
      <c r="BF99" s="118">
        <f t="shared" si="114"/>
        <v>4.2796134594653301</v>
      </c>
      <c r="BG99" s="117">
        <f t="shared" si="115"/>
        <v>0</v>
      </c>
      <c r="BH99" s="113">
        <f t="shared" si="116"/>
        <v>0</v>
      </c>
      <c r="BI99" s="113">
        <f t="shared" si="117"/>
        <v>0</v>
      </c>
      <c r="BJ99" s="118">
        <f t="shared" si="118"/>
        <v>4.2796134594653301</v>
      </c>
      <c r="BK99" s="117">
        <f t="shared" si="119"/>
        <v>0</v>
      </c>
      <c r="BL99" s="113">
        <f t="shared" si="120"/>
        <v>0</v>
      </c>
      <c r="BM99" s="113">
        <f t="shared" si="120"/>
        <v>0</v>
      </c>
      <c r="BN99" s="118">
        <f t="shared" si="121"/>
        <v>4.2796134594653301</v>
      </c>
      <c r="BO99" s="117">
        <f t="shared" si="122"/>
        <v>0</v>
      </c>
      <c r="BP99" s="113">
        <f t="shared" si="123"/>
        <v>0</v>
      </c>
      <c r="BQ99" s="113">
        <f t="shared" si="124"/>
        <v>0</v>
      </c>
      <c r="BR99" s="118">
        <f t="shared" si="125"/>
        <v>4.2796134594653301</v>
      </c>
      <c r="BS99" s="117">
        <f t="shared" si="126"/>
        <v>0</v>
      </c>
      <c r="BT99" s="113">
        <f t="shared" si="127"/>
        <v>0</v>
      </c>
      <c r="BU99" s="113">
        <f t="shared" si="128"/>
        <v>0</v>
      </c>
      <c r="BV99" s="118">
        <f t="shared" si="129"/>
        <v>4.2796134594653301</v>
      </c>
      <c r="BW99" s="117">
        <f t="shared" si="130"/>
        <v>0</v>
      </c>
      <c r="BX99" s="113">
        <f t="shared" si="131"/>
        <v>0</v>
      </c>
      <c r="BY99" s="113">
        <f t="shared" si="132"/>
        <v>0</v>
      </c>
      <c r="BZ99" s="118">
        <f t="shared" si="133"/>
        <v>4.2796134594653301</v>
      </c>
      <c r="CC99" s="114">
        <f t="shared" si="149"/>
        <v>4.2796134594653301</v>
      </c>
      <c r="CD99" s="114">
        <f t="shared" si="150"/>
        <v>0</v>
      </c>
      <c r="CE99" s="114">
        <f t="shared" si="150"/>
        <v>0</v>
      </c>
      <c r="CF99" s="114">
        <f t="shared" si="150"/>
        <v>0</v>
      </c>
      <c r="CG99" s="114"/>
      <c r="CH99" s="114">
        <v>11</v>
      </c>
      <c r="CI99" s="113">
        <v>25</v>
      </c>
      <c r="CJ99" s="113">
        <f t="shared" si="156"/>
        <v>26</v>
      </c>
      <c r="CK99" s="113">
        <f t="shared" si="156"/>
        <v>27</v>
      </c>
      <c r="CL99" s="113">
        <f t="shared" si="156"/>
        <v>28</v>
      </c>
      <c r="CZ99" s="88"/>
      <c r="DA99" s="88"/>
      <c r="DB99" s="88"/>
      <c r="DC99" s="88"/>
      <c r="DD99" s="88"/>
      <c r="DE99" s="40"/>
      <c r="DF99" s="88"/>
    </row>
    <row r="100" spans="1:110" ht="13.8" thickBot="1" x14ac:dyDescent="0.3">
      <c r="A100" s="315">
        <v>0</v>
      </c>
      <c r="B100" s="411"/>
      <c r="C100" s="411"/>
      <c r="D100" s="307">
        <v>0</v>
      </c>
      <c r="E100" s="309" t="s">
        <v>213</v>
      </c>
      <c r="F100" s="308" t="s">
        <v>546</v>
      </c>
      <c r="G100" s="310" t="s">
        <v>422</v>
      </c>
      <c r="H100" s="311">
        <v>3500</v>
      </c>
      <c r="I100" s="311">
        <v>30000</v>
      </c>
      <c r="J100" s="312">
        <v>800000</v>
      </c>
      <c r="K100" s="313">
        <f t="shared" si="151"/>
        <v>0</v>
      </c>
      <c r="L100" s="414"/>
      <c r="M100" s="314">
        <f t="shared" si="134"/>
        <v>0</v>
      </c>
      <c r="N100" s="139">
        <f t="shared" si="155"/>
        <v>0</v>
      </c>
      <c r="O100" s="133">
        <f t="shared" si="95"/>
        <v>0</v>
      </c>
      <c r="P100" s="80">
        <f t="shared" si="135"/>
        <v>0</v>
      </c>
      <c r="Q100" s="319">
        <f t="shared" si="154"/>
        <v>0</v>
      </c>
      <c r="R100" s="320">
        <f t="shared" si="136"/>
        <v>0</v>
      </c>
      <c r="S100" s="321">
        <f t="shared" si="148"/>
        <v>4.2796134594653301</v>
      </c>
      <c r="U100" s="102">
        <f t="shared" si="137"/>
        <v>0</v>
      </c>
      <c r="V100" s="77">
        <f t="shared" si="138"/>
        <v>0</v>
      </c>
      <c r="W100" s="77">
        <f t="shared" si="152"/>
        <v>0</v>
      </c>
      <c r="X100" s="75">
        <f>'Project description'!$I$6</f>
        <v>1.79</v>
      </c>
      <c r="Y100" s="75">
        <f>VLOOKUP(E100,'Project description'!$H$21:$I$24,2,0)</f>
        <v>40000</v>
      </c>
      <c r="Z100" s="74">
        <f t="shared" si="139"/>
        <v>0</v>
      </c>
      <c r="AA100" s="144">
        <f t="shared" si="140"/>
        <v>0</v>
      </c>
      <c r="AB100" s="76">
        <f t="shared" si="141"/>
        <v>0</v>
      </c>
      <c r="AC100" s="76">
        <f t="shared" si="142"/>
        <v>0</v>
      </c>
      <c r="AD100" s="76">
        <f t="shared" si="143"/>
        <v>0</v>
      </c>
      <c r="AE100" s="66">
        <f t="shared" si="144"/>
        <v>0</v>
      </c>
      <c r="AF100" s="67" t="str">
        <f t="shared" si="96"/>
        <v>AccelReached</v>
      </c>
      <c r="AG100" s="66">
        <f t="shared" si="97"/>
        <v>0</v>
      </c>
      <c r="AH100" s="68">
        <f t="shared" si="145"/>
        <v>0</v>
      </c>
      <c r="AI100" s="61">
        <f t="shared" si="98"/>
        <v>0</v>
      </c>
      <c r="AJ100" s="62">
        <f t="shared" si="99"/>
        <v>0</v>
      </c>
      <c r="AK100" s="61">
        <f t="shared" si="100"/>
        <v>0</v>
      </c>
      <c r="AL100" s="61">
        <f t="shared" si="146"/>
        <v>0</v>
      </c>
      <c r="AM100" s="69" t="str">
        <f t="shared" si="101"/>
        <v>AccelLimited</v>
      </c>
      <c r="AN100" s="61">
        <f t="shared" si="147"/>
        <v>0</v>
      </c>
      <c r="AO100" s="71">
        <f t="shared" si="102"/>
        <v>0</v>
      </c>
      <c r="AP100" s="64">
        <f t="shared" si="103"/>
        <v>0</v>
      </c>
      <c r="AQ100" s="72">
        <f t="shared" si="104"/>
        <v>0</v>
      </c>
      <c r="AR100" s="79">
        <f t="shared" si="105"/>
        <v>0</v>
      </c>
      <c r="AS100" s="76">
        <f t="shared" si="106"/>
        <v>0</v>
      </c>
      <c r="AU100" s="115">
        <v>0</v>
      </c>
      <c r="AX100" s="118">
        <f t="shared" si="153"/>
        <v>4.2796134594653301</v>
      </c>
      <c r="AY100" s="117">
        <f t="shared" si="107"/>
        <v>0</v>
      </c>
      <c r="AZ100" s="113">
        <f t="shared" si="108"/>
        <v>0</v>
      </c>
      <c r="BA100" s="113">
        <f t="shared" si="109"/>
        <v>0</v>
      </c>
      <c r="BB100" s="118">
        <f t="shared" si="110"/>
        <v>4.2796134594653301</v>
      </c>
      <c r="BC100" s="114">
        <f t="shared" si="111"/>
        <v>0</v>
      </c>
      <c r="BD100" s="113">
        <f t="shared" si="112"/>
        <v>0</v>
      </c>
      <c r="BE100" s="113">
        <f t="shared" si="113"/>
        <v>0</v>
      </c>
      <c r="BF100" s="118">
        <f t="shared" si="114"/>
        <v>4.2796134594653301</v>
      </c>
      <c r="BG100" s="117">
        <f t="shared" si="115"/>
        <v>0</v>
      </c>
      <c r="BH100" s="113">
        <f t="shared" si="116"/>
        <v>0</v>
      </c>
      <c r="BI100" s="113">
        <f t="shared" si="117"/>
        <v>0</v>
      </c>
      <c r="BJ100" s="118">
        <f t="shared" si="118"/>
        <v>4.2796134594653301</v>
      </c>
      <c r="BK100" s="117">
        <f t="shared" si="119"/>
        <v>0</v>
      </c>
      <c r="BL100" s="113">
        <f t="shared" si="120"/>
        <v>0</v>
      </c>
      <c r="BM100" s="113">
        <f t="shared" si="120"/>
        <v>0</v>
      </c>
      <c r="BN100" s="118">
        <f t="shared" si="121"/>
        <v>4.2796134594653301</v>
      </c>
      <c r="BO100" s="117">
        <f t="shared" si="122"/>
        <v>0</v>
      </c>
      <c r="BP100" s="113">
        <f t="shared" si="123"/>
        <v>0</v>
      </c>
      <c r="BQ100" s="113">
        <f t="shared" si="124"/>
        <v>0</v>
      </c>
      <c r="BR100" s="118">
        <f t="shared" si="125"/>
        <v>4.2796134594653301</v>
      </c>
      <c r="BS100" s="117">
        <f t="shared" si="126"/>
        <v>0</v>
      </c>
      <c r="BT100" s="113">
        <f t="shared" si="127"/>
        <v>0</v>
      </c>
      <c r="BU100" s="113">
        <f t="shared" si="128"/>
        <v>0</v>
      </c>
      <c r="BV100" s="118">
        <f t="shared" si="129"/>
        <v>4.2796134594653301</v>
      </c>
      <c r="BW100" s="117">
        <f t="shared" si="130"/>
        <v>0</v>
      </c>
      <c r="BX100" s="113">
        <f t="shared" si="131"/>
        <v>0</v>
      </c>
      <c r="BY100" s="113">
        <f t="shared" si="132"/>
        <v>0</v>
      </c>
      <c r="BZ100" s="118">
        <f t="shared" si="133"/>
        <v>4.2796134594653301</v>
      </c>
      <c r="CC100" s="114">
        <f t="shared" si="149"/>
        <v>4.2796134594653301</v>
      </c>
      <c r="CD100" s="114">
        <f t="shared" si="150"/>
        <v>0</v>
      </c>
      <c r="CE100" s="114">
        <f t="shared" si="150"/>
        <v>0</v>
      </c>
      <c r="CF100" s="114">
        <f t="shared" si="150"/>
        <v>0</v>
      </c>
      <c r="CG100" s="114"/>
      <c r="CH100" s="114">
        <v>11</v>
      </c>
      <c r="CI100" s="113">
        <v>29</v>
      </c>
      <c r="CJ100" s="113">
        <f t="shared" si="156"/>
        <v>30</v>
      </c>
      <c r="CK100" s="113">
        <f t="shared" si="156"/>
        <v>31</v>
      </c>
      <c r="CL100" s="113">
        <f t="shared" si="156"/>
        <v>32</v>
      </c>
      <c r="CZ100" s="88"/>
      <c r="DA100" s="88"/>
      <c r="DB100" s="88"/>
      <c r="DC100" s="88"/>
      <c r="DD100" s="88"/>
      <c r="DE100" s="40"/>
      <c r="DF100" s="88"/>
    </row>
    <row r="101" spans="1:110" ht="13.8" thickBot="1" x14ac:dyDescent="0.3">
      <c r="A101" s="140">
        <v>0</v>
      </c>
      <c r="B101" s="410"/>
      <c r="C101" s="410"/>
      <c r="D101" s="41">
        <v>0</v>
      </c>
      <c r="E101" s="98" t="s">
        <v>213</v>
      </c>
      <c r="F101" s="171" t="s">
        <v>546</v>
      </c>
      <c r="G101" s="137" t="s">
        <v>422</v>
      </c>
      <c r="H101" s="132">
        <v>3500</v>
      </c>
      <c r="I101" s="132">
        <v>30000</v>
      </c>
      <c r="J101" s="148">
        <v>800000</v>
      </c>
      <c r="K101" s="151">
        <f t="shared" si="151"/>
        <v>0</v>
      </c>
      <c r="L101" s="413"/>
      <c r="M101" s="139">
        <f t="shared" si="134"/>
        <v>0</v>
      </c>
      <c r="N101" s="139">
        <f t="shared" si="155"/>
        <v>0</v>
      </c>
      <c r="O101" s="133">
        <f t="shared" si="95"/>
        <v>0</v>
      </c>
      <c r="P101" s="80">
        <f t="shared" si="135"/>
        <v>0</v>
      </c>
      <c r="Q101" s="322">
        <f t="shared" si="154"/>
        <v>0</v>
      </c>
      <c r="R101" s="323">
        <f t="shared" si="136"/>
        <v>0</v>
      </c>
      <c r="S101" s="324">
        <f t="shared" si="148"/>
        <v>4.2796134594653301</v>
      </c>
      <c r="U101" s="102">
        <f t="shared" si="137"/>
        <v>0</v>
      </c>
      <c r="V101" s="77">
        <f t="shared" si="138"/>
        <v>0</v>
      </c>
      <c r="W101" s="77">
        <f t="shared" si="152"/>
        <v>0</v>
      </c>
      <c r="X101" s="75">
        <f>'Project description'!$I$6</f>
        <v>1.79</v>
      </c>
      <c r="Y101" s="75">
        <f>VLOOKUP(E101,'Project description'!$H$21:$I$24,2,0)</f>
        <v>40000</v>
      </c>
      <c r="Z101" s="74">
        <f t="shared" si="139"/>
        <v>0</v>
      </c>
      <c r="AA101" s="144">
        <f t="shared" si="140"/>
        <v>0</v>
      </c>
      <c r="AB101" s="76">
        <f t="shared" si="141"/>
        <v>0</v>
      </c>
      <c r="AC101" s="76">
        <f t="shared" si="142"/>
        <v>0</v>
      </c>
      <c r="AD101" s="76">
        <f t="shared" si="143"/>
        <v>0</v>
      </c>
      <c r="AE101" s="66">
        <f t="shared" si="144"/>
        <v>0</v>
      </c>
      <c r="AF101" s="67" t="str">
        <f t="shared" si="96"/>
        <v>AccelReached</v>
      </c>
      <c r="AG101" s="66">
        <f t="shared" si="97"/>
        <v>0</v>
      </c>
      <c r="AH101" s="68">
        <f t="shared" si="145"/>
        <v>0</v>
      </c>
      <c r="AI101" s="61">
        <f t="shared" si="98"/>
        <v>0</v>
      </c>
      <c r="AJ101" s="62">
        <f t="shared" si="99"/>
        <v>0</v>
      </c>
      <c r="AK101" s="61">
        <f t="shared" si="100"/>
        <v>0</v>
      </c>
      <c r="AL101" s="61">
        <f t="shared" si="146"/>
        <v>0</v>
      </c>
      <c r="AM101" s="69" t="str">
        <f t="shared" si="101"/>
        <v>AccelLimited</v>
      </c>
      <c r="AN101" s="61">
        <f t="shared" si="147"/>
        <v>0</v>
      </c>
      <c r="AO101" s="71">
        <f t="shared" si="102"/>
        <v>0</v>
      </c>
      <c r="AP101" s="64">
        <f t="shared" si="103"/>
        <v>0</v>
      </c>
      <c r="AQ101" s="72">
        <f t="shared" si="104"/>
        <v>0</v>
      </c>
      <c r="AR101" s="79">
        <f t="shared" si="105"/>
        <v>0</v>
      </c>
      <c r="AS101" s="76">
        <f t="shared" si="106"/>
        <v>0</v>
      </c>
      <c r="AU101" s="115">
        <v>0</v>
      </c>
      <c r="AX101" s="118">
        <f t="shared" si="153"/>
        <v>4.2796134594653301</v>
      </c>
      <c r="AY101" s="117">
        <f t="shared" si="107"/>
        <v>0</v>
      </c>
      <c r="AZ101" s="113">
        <f t="shared" si="108"/>
        <v>0</v>
      </c>
      <c r="BA101" s="113">
        <f t="shared" si="109"/>
        <v>0</v>
      </c>
      <c r="BB101" s="118">
        <f t="shared" si="110"/>
        <v>4.2796134594653301</v>
      </c>
      <c r="BC101" s="114">
        <f t="shared" si="111"/>
        <v>0</v>
      </c>
      <c r="BD101" s="113">
        <f t="shared" si="112"/>
        <v>0</v>
      </c>
      <c r="BE101" s="113">
        <f t="shared" si="113"/>
        <v>0</v>
      </c>
      <c r="BF101" s="118">
        <f t="shared" si="114"/>
        <v>4.2796134594653301</v>
      </c>
      <c r="BG101" s="117">
        <f t="shared" si="115"/>
        <v>0</v>
      </c>
      <c r="BH101" s="113">
        <f t="shared" si="116"/>
        <v>0</v>
      </c>
      <c r="BI101" s="113">
        <f t="shared" si="117"/>
        <v>0</v>
      </c>
      <c r="BJ101" s="118">
        <f t="shared" si="118"/>
        <v>4.2796134594653301</v>
      </c>
      <c r="BK101" s="117">
        <f t="shared" si="119"/>
        <v>0</v>
      </c>
      <c r="BL101" s="113">
        <f t="shared" si="120"/>
        <v>0</v>
      </c>
      <c r="BM101" s="113">
        <f t="shared" si="120"/>
        <v>0</v>
      </c>
      <c r="BN101" s="118">
        <f t="shared" si="121"/>
        <v>4.2796134594653301</v>
      </c>
      <c r="BO101" s="117">
        <f t="shared" si="122"/>
        <v>0</v>
      </c>
      <c r="BP101" s="113">
        <f t="shared" si="123"/>
        <v>0</v>
      </c>
      <c r="BQ101" s="113">
        <f t="shared" si="124"/>
        <v>0</v>
      </c>
      <c r="BR101" s="118">
        <f t="shared" si="125"/>
        <v>4.2796134594653301</v>
      </c>
      <c r="BS101" s="117">
        <f t="shared" si="126"/>
        <v>0</v>
      </c>
      <c r="BT101" s="113">
        <f t="shared" si="127"/>
        <v>0</v>
      </c>
      <c r="BU101" s="113">
        <f t="shared" si="128"/>
        <v>0</v>
      </c>
      <c r="BV101" s="118">
        <f t="shared" si="129"/>
        <v>4.2796134594653301</v>
      </c>
      <c r="BW101" s="117">
        <f t="shared" si="130"/>
        <v>0</v>
      </c>
      <c r="BX101" s="113">
        <f t="shared" si="131"/>
        <v>0</v>
      </c>
      <c r="BY101" s="113">
        <f t="shared" si="132"/>
        <v>0</v>
      </c>
      <c r="BZ101" s="118">
        <f t="shared" si="133"/>
        <v>4.2796134594653301</v>
      </c>
      <c r="CC101" s="114">
        <f t="shared" si="149"/>
        <v>4.2796134594653301</v>
      </c>
      <c r="CD101" s="114">
        <f t="shared" si="150"/>
        <v>0</v>
      </c>
      <c r="CE101" s="114">
        <f t="shared" si="150"/>
        <v>0</v>
      </c>
      <c r="CF101" s="114">
        <f t="shared" si="150"/>
        <v>0</v>
      </c>
      <c r="CG101" s="114"/>
      <c r="CH101" s="114">
        <v>12</v>
      </c>
      <c r="CI101" s="113">
        <v>1</v>
      </c>
      <c r="CJ101" s="113">
        <f t="shared" si="156"/>
        <v>2</v>
      </c>
      <c r="CK101" s="113">
        <f t="shared" si="156"/>
        <v>3</v>
      </c>
      <c r="CL101" s="113">
        <f t="shared" si="156"/>
        <v>4</v>
      </c>
      <c r="CZ101" s="88"/>
      <c r="DA101" s="88"/>
      <c r="DB101" s="88"/>
      <c r="DC101" s="88"/>
      <c r="DD101" s="88"/>
      <c r="DE101" s="40"/>
      <c r="DF101" s="88"/>
    </row>
    <row r="102" spans="1:110" ht="13.8" thickBot="1" x14ac:dyDescent="0.3">
      <c r="A102" s="315">
        <v>0</v>
      </c>
      <c r="B102" s="411"/>
      <c r="C102" s="411"/>
      <c r="D102" s="307">
        <v>0</v>
      </c>
      <c r="E102" s="309" t="s">
        <v>213</v>
      </c>
      <c r="F102" s="308" t="s">
        <v>546</v>
      </c>
      <c r="G102" s="310" t="s">
        <v>422</v>
      </c>
      <c r="H102" s="311">
        <v>3500</v>
      </c>
      <c r="I102" s="311">
        <v>30000</v>
      </c>
      <c r="J102" s="312">
        <v>800000</v>
      </c>
      <c r="K102" s="313">
        <f t="shared" si="151"/>
        <v>0</v>
      </c>
      <c r="L102" s="414"/>
      <c r="M102" s="314">
        <f t="shared" si="134"/>
        <v>0</v>
      </c>
      <c r="N102" s="139">
        <f t="shared" si="155"/>
        <v>0</v>
      </c>
      <c r="O102" s="133">
        <f t="shared" si="95"/>
        <v>0</v>
      </c>
      <c r="P102" s="80">
        <f t="shared" si="135"/>
        <v>0</v>
      </c>
      <c r="Q102" s="319">
        <f t="shared" si="154"/>
        <v>0</v>
      </c>
      <c r="R102" s="320">
        <f t="shared" si="136"/>
        <v>0</v>
      </c>
      <c r="S102" s="321">
        <f t="shared" si="148"/>
        <v>4.2796134594653301</v>
      </c>
      <c r="U102" s="102">
        <f t="shared" si="137"/>
        <v>0</v>
      </c>
      <c r="V102" s="77">
        <f t="shared" si="138"/>
        <v>0</v>
      </c>
      <c r="W102" s="77">
        <f t="shared" si="152"/>
        <v>0</v>
      </c>
      <c r="X102" s="75">
        <f>'Project description'!$I$6</f>
        <v>1.79</v>
      </c>
      <c r="Y102" s="75">
        <f>VLOOKUP(E102,'Project description'!$H$21:$I$24,2,0)</f>
        <v>40000</v>
      </c>
      <c r="Z102" s="74">
        <f t="shared" si="139"/>
        <v>0</v>
      </c>
      <c r="AA102" s="144">
        <f t="shared" si="140"/>
        <v>0</v>
      </c>
      <c r="AB102" s="76">
        <f t="shared" si="141"/>
        <v>0</v>
      </c>
      <c r="AC102" s="76">
        <f t="shared" si="142"/>
        <v>0</v>
      </c>
      <c r="AD102" s="76">
        <f t="shared" si="143"/>
        <v>0</v>
      </c>
      <c r="AE102" s="66">
        <f t="shared" si="144"/>
        <v>0</v>
      </c>
      <c r="AF102" s="67" t="str">
        <f t="shared" si="96"/>
        <v>AccelReached</v>
      </c>
      <c r="AG102" s="66">
        <f t="shared" si="97"/>
        <v>0</v>
      </c>
      <c r="AH102" s="68">
        <f t="shared" si="145"/>
        <v>0</v>
      </c>
      <c r="AI102" s="61">
        <f t="shared" si="98"/>
        <v>0</v>
      </c>
      <c r="AJ102" s="62">
        <f t="shared" si="99"/>
        <v>0</v>
      </c>
      <c r="AK102" s="61">
        <f t="shared" si="100"/>
        <v>0</v>
      </c>
      <c r="AL102" s="61">
        <f t="shared" si="146"/>
        <v>0</v>
      </c>
      <c r="AM102" s="69" t="str">
        <f t="shared" si="101"/>
        <v>AccelLimited</v>
      </c>
      <c r="AN102" s="61">
        <f t="shared" si="147"/>
        <v>0</v>
      </c>
      <c r="AO102" s="71">
        <f t="shared" si="102"/>
        <v>0</v>
      </c>
      <c r="AP102" s="64">
        <f t="shared" si="103"/>
        <v>0</v>
      </c>
      <c r="AQ102" s="72">
        <f t="shared" si="104"/>
        <v>0</v>
      </c>
      <c r="AR102" s="79">
        <f t="shared" si="105"/>
        <v>0</v>
      </c>
      <c r="AS102" s="76">
        <f t="shared" si="106"/>
        <v>0</v>
      </c>
      <c r="AU102" s="115">
        <v>0</v>
      </c>
      <c r="AX102" s="118">
        <f t="shared" si="153"/>
        <v>4.2796134594653301</v>
      </c>
      <c r="AY102" s="117">
        <f t="shared" si="107"/>
        <v>0</v>
      </c>
      <c r="AZ102" s="113">
        <f t="shared" si="108"/>
        <v>0</v>
      </c>
      <c r="BA102" s="113">
        <f t="shared" si="109"/>
        <v>0</v>
      </c>
      <c r="BB102" s="118">
        <f t="shared" si="110"/>
        <v>4.2796134594653301</v>
      </c>
      <c r="BC102" s="114">
        <f t="shared" si="111"/>
        <v>0</v>
      </c>
      <c r="BD102" s="113">
        <f t="shared" si="112"/>
        <v>0</v>
      </c>
      <c r="BE102" s="113">
        <f t="shared" si="113"/>
        <v>0</v>
      </c>
      <c r="BF102" s="118">
        <f t="shared" si="114"/>
        <v>4.2796134594653301</v>
      </c>
      <c r="BG102" s="117">
        <f t="shared" si="115"/>
        <v>0</v>
      </c>
      <c r="BH102" s="113">
        <f t="shared" si="116"/>
        <v>0</v>
      </c>
      <c r="BI102" s="113">
        <f t="shared" si="117"/>
        <v>0</v>
      </c>
      <c r="BJ102" s="118">
        <f t="shared" si="118"/>
        <v>4.2796134594653301</v>
      </c>
      <c r="BK102" s="117">
        <f t="shared" si="119"/>
        <v>0</v>
      </c>
      <c r="BL102" s="113">
        <f t="shared" si="120"/>
        <v>0</v>
      </c>
      <c r="BM102" s="113">
        <f t="shared" si="120"/>
        <v>0</v>
      </c>
      <c r="BN102" s="118">
        <f t="shared" si="121"/>
        <v>4.2796134594653301</v>
      </c>
      <c r="BO102" s="117">
        <f t="shared" si="122"/>
        <v>0</v>
      </c>
      <c r="BP102" s="113">
        <f t="shared" si="123"/>
        <v>0</v>
      </c>
      <c r="BQ102" s="113">
        <f t="shared" si="124"/>
        <v>0</v>
      </c>
      <c r="BR102" s="118">
        <f t="shared" si="125"/>
        <v>4.2796134594653301</v>
      </c>
      <c r="BS102" s="117">
        <f t="shared" si="126"/>
        <v>0</v>
      </c>
      <c r="BT102" s="113">
        <f t="shared" si="127"/>
        <v>0</v>
      </c>
      <c r="BU102" s="113">
        <f t="shared" si="128"/>
        <v>0</v>
      </c>
      <c r="BV102" s="118">
        <f t="shared" si="129"/>
        <v>4.2796134594653301</v>
      </c>
      <c r="BW102" s="117">
        <f t="shared" si="130"/>
        <v>0</v>
      </c>
      <c r="BX102" s="113">
        <f t="shared" si="131"/>
        <v>0</v>
      </c>
      <c r="BY102" s="113">
        <f t="shared" si="132"/>
        <v>0</v>
      </c>
      <c r="BZ102" s="118">
        <f t="shared" si="133"/>
        <v>4.2796134594653301</v>
      </c>
      <c r="CC102" s="114">
        <f t="shared" si="149"/>
        <v>4.2796134594653301</v>
      </c>
      <c r="CD102" s="114">
        <f t="shared" si="150"/>
        <v>0</v>
      </c>
      <c r="CE102" s="114">
        <f t="shared" si="150"/>
        <v>0</v>
      </c>
      <c r="CF102" s="114">
        <f t="shared" si="150"/>
        <v>0</v>
      </c>
      <c r="CG102" s="114"/>
      <c r="CH102" s="114">
        <v>12</v>
      </c>
      <c r="CI102" s="113">
        <v>5</v>
      </c>
      <c r="CJ102" s="113">
        <f t="shared" si="156"/>
        <v>6</v>
      </c>
      <c r="CK102" s="113">
        <f t="shared" si="156"/>
        <v>7</v>
      </c>
      <c r="CL102" s="113">
        <f t="shared" si="156"/>
        <v>8</v>
      </c>
      <c r="CZ102" s="88"/>
      <c r="DA102" s="88"/>
      <c r="DB102" s="88"/>
      <c r="DC102" s="88"/>
      <c r="DD102" s="88"/>
      <c r="DE102" s="40"/>
      <c r="DF102" s="88"/>
    </row>
    <row r="103" spans="1:110" ht="13.8" thickBot="1" x14ac:dyDescent="0.3">
      <c r="A103" s="140">
        <v>0</v>
      </c>
      <c r="B103" s="410"/>
      <c r="C103" s="410"/>
      <c r="D103" s="41">
        <v>0</v>
      </c>
      <c r="E103" s="98" t="s">
        <v>213</v>
      </c>
      <c r="F103" s="171" t="s">
        <v>546</v>
      </c>
      <c r="G103" s="137" t="s">
        <v>422</v>
      </c>
      <c r="H103" s="132">
        <v>3500</v>
      </c>
      <c r="I103" s="132">
        <v>30000</v>
      </c>
      <c r="J103" s="148">
        <v>800000</v>
      </c>
      <c r="K103" s="151">
        <f t="shared" si="151"/>
        <v>0</v>
      </c>
      <c r="L103" s="413"/>
      <c r="M103" s="139">
        <f t="shared" si="134"/>
        <v>0</v>
      </c>
      <c r="N103" s="139">
        <f t="shared" si="155"/>
        <v>0</v>
      </c>
      <c r="O103" s="133">
        <f t="shared" si="95"/>
        <v>0</v>
      </c>
      <c r="P103" s="80">
        <f t="shared" si="135"/>
        <v>0</v>
      </c>
      <c r="Q103" s="322">
        <f t="shared" si="154"/>
        <v>0</v>
      </c>
      <c r="R103" s="323">
        <f t="shared" si="136"/>
        <v>0</v>
      </c>
      <c r="S103" s="324">
        <f t="shared" si="148"/>
        <v>4.2796134594653301</v>
      </c>
      <c r="U103" s="102">
        <f t="shared" si="137"/>
        <v>0</v>
      </c>
      <c r="V103" s="77">
        <f t="shared" si="138"/>
        <v>0</v>
      </c>
      <c r="W103" s="77">
        <f t="shared" si="152"/>
        <v>0</v>
      </c>
      <c r="X103" s="75">
        <f>'Project description'!$I$6</f>
        <v>1.79</v>
      </c>
      <c r="Y103" s="75">
        <f>VLOOKUP(E103,'Project description'!$H$21:$I$24,2,0)</f>
        <v>40000</v>
      </c>
      <c r="Z103" s="74">
        <f t="shared" si="139"/>
        <v>0</v>
      </c>
      <c r="AA103" s="144">
        <f t="shared" si="140"/>
        <v>0</v>
      </c>
      <c r="AB103" s="76">
        <f t="shared" si="141"/>
        <v>0</v>
      </c>
      <c r="AC103" s="76">
        <f t="shared" si="142"/>
        <v>0</v>
      </c>
      <c r="AD103" s="76">
        <f t="shared" si="143"/>
        <v>0</v>
      </c>
      <c r="AE103" s="66">
        <f t="shared" si="144"/>
        <v>0</v>
      </c>
      <c r="AF103" s="67" t="str">
        <f t="shared" si="96"/>
        <v>AccelReached</v>
      </c>
      <c r="AG103" s="66">
        <f t="shared" si="97"/>
        <v>0</v>
      </c>
      <c r="AH103" s="68">
        <f t="shared" si="145"/>
        <v>0</v>
      </c>
      <c r="AI103" s="61">
        <f t="shared" si="98"/>
        <v>0</v>
      </c>
      <c r="AJ103" s="62">
        <f t="shared" si="99"/>
        <v>0</v>
      </c>
      <c r="AK103" s="61">
        <f t="shared" si="100"/>
        <v>0</v>
      </c>
      <c r="AL103" s="61">
        <f t="shared" si="146"/>
        <v>0</v>
      </c>
      <c r="AM103" s="69" t="str">
        <f t="shared" si="101"/>
        <v>AccelLimited</v>
      </c>
      <c r="AN103" s="61">
        <f t="shared" si="147"/>
        <v>0</v>
      </c>
      <c r="AO103" s="71">
        <f t="shared" si="102"/>
        <v>0</v>
      </c>
      <c r="AP103" s="64">
        <f t="shared" si="103"/>
        <v>0</v>
      </c>
      <c r="AQ103" s="72">
        <f t="shared" si="104"/>
        <v>0</v>
      </c>
      <c r="AR103" s="79">
        <f t="shared" si="105"/>
        <v>0</v>
      </c>
      <c r="AS103" s="76">
        <f t="shared" si="106"/>
        <v>0</v>
      </c>
      <c r="AU103" s="115">
        <v>0</v>
      </c>
      <c r="AX103" s="118">
        <f t="shared" si="153"/>
        <v>4.2796134594653301</v>
      </c>
      <c r="AY103" s="117">
        <f t="shared" si="107"/>
        <v>0</v>
      </c>
      <c r="AZ103" s="113">
        <f t="shared" si="108"/>
        <v>0</v>
      </c>
      <c r="BA103" s="113">
        <f t="shared" si="109"/>
        <v>0</v>
      </c>
      <c r="BB103" s="118">
        <f t="shared" si="110"/>
        <v>4.2796134594653301</v>
      </c>
      <c r="BC103" s="114">
        <f t="shared" si="111"/>
        <v>0</v>
      </c>
      <c r="BD103" s="113">
        <f t="shared" si="112"/>
        <v>0</v>
      </c>
      <c r="BE103" s="113">
        <f t="shared" si="113"/>
        <v>0</v>
      </c>
      <c r="BF103" s="118">
        <f t="shared" si="114"/>
        <v>4.2796134594653301</v>
      </c>
      <c r="BG103" s="117">
        <f t="shared" si="115"/>
        <v>0</v>
      </c>
      <c r="BH103" s="113">
        <f t="shared" si="116"/>
        <v>0</v>
      </c>
      <c r="BI103" s="113">
        <f t="shared" si="117"/>
        <v>0</v>
      </c>
      <c r="BJ103" s="118">
        <f t="shared" si="118"/>
        <v>4.2796134594653301</v>
      </c>
      <c r="BK103" s="117">
        <f t="shared" si="119"/>
        <v>0</v>
      </c>
      <c r="BL103" s="113">
        <f t="shared" si="120"/>
        <v>0</v>
      </c>
      <c r="BM103" s="113">
        <f t="shared" si="120"/>
        <v>0</v>
      </c>
      <c r="BN103" s="118">
        <f t="shared" si="121"/>
        <v>4.2796134594653301</v>
      </c>
      <c r="BO103" s="117">
        <f t="shared" si="122"/>
        <v>0</v>
      </c>
      <c r="BP103" s="113">
        <f t="shared" si="123"/>
        <v>0</v>
      </c>
      <c r="BQ103" s="113">
        <f t="shared" si="124"/>
        <v>0</v>
      </c>
      <c r="BR103" s="118">
        <f t="shared" si="125"/>
        <v>4.2796134594653301</v>
      </c>
      <c r="BS103" s="117">
        <f t="shared" si="126"/>
        <v>0</v>
      </c>
      <c r="BT103" s="113">
        <f t="shared" si="127"/>
        <v>0</v>
      </c>
      <c r="BU103" s="113">
        <f t="shared" si="128"/>
        <v>0</v>
      </c>
      <c r="BV103" s="118">
        <f t="shared" si="129"/>
        <v>4.2796134594653301</v>
      </c>
      <c r="BW103" s="117">
        <f t="shared" si="130"/>
        <v>0</v>
      </c>
      <c r="BX103" s="113">
        <f t="shared" si="131"/>
        <v>0</v>
      </c>
      <c r="BY103" s="113">
        <f t="shared" si="132"/>
        <v>0</v>
      </c>
      <c r="BZ103" s="118">
        <f t="shared" si="133"/>
        <v>4.2796134594653301</v>
      </c>
      <c r="CC103" s="114">
        <f t="shared" si="149"/>
        <v>4.2796134594653301</v>
      </c>
      <c r="CD103" s="114">
        <f t="shared" si="150"/>
        <v>0</v>
      </c>
      <c r="CE103" s="114">
        <f t="shared" si="150"/>
        <v>0</v>
      </c>
      <c r="CF103" s="114">
        <f t="shared" si="150"/>
        <v>0</v>
      </c>
      <c r="CG103" s="114"/>
      <c r="CH103" s="114">
        <v>12</v>
      </c>
      <c r="CI103" s="113">
        <v>9</v>
      </c>
      <c r="CJ103" s="113">
        <f t="shared" si="156"/>
        <v>10</v>
      </c>
      <c r="CK103" s="113">
        <f t="shared" si="156"/>
        <v>11</v>
      </c>
      <c r="CL103" s="113">
        <f t="shared" si="156"/>
        <v>12</v>
      </c>
      <c r="CZ103" s="88"/>
      <c r="DA103" s="88"/>
      <c r="DB103" s="88"/>
      <c r="DC103" s="88"/>
      <c r="DD103" s="88"/>
      <c r="DE103" s="40"/>
      <c r="DF103" s="88"/>
    </row>
    <row r="104" spans="1:110" ht="13.8" thickBot="1" x14ac:dyDescent="0.3">
      <c r="A104" s="315">
        <v>0</v>
      </c>
      <c r="B104" s="411"/>
      <c r="C104" s="411"/>
      <c r="D104" s="307">
        <v>0</v>
      </c>
      <c r="E104" s="309" t="s">
        <v>213</v>
      </c>
      <c r="F104" s="308" t="s">
        <v>546</v>
      </c>
      <c r="G104" s="310" t="s">
        <v>422</v>
      </c>
      <c r="H104" s="311">
        <v>3500</v>
      </c>
      <c r="I104" s="311">
        <v>30000</v>
      </c>
      <c r="J104" s="312">
        <v>800000</v>
      </c>
      <c r="K104" s="313">
        <f t="shared" si="151"/>
        <v>0</v>
      </c>
      <c r="L104" s="414"/>
      <c r="M104" s="314">
        <f t="shared" si="134"/>
        <v>0</v>
      </c>
      <c r="N104" s="139">
        <f t="shared" si="155"/>
        <v>0</v>
      </c>
      <c r="O104" s="133">
        <f t="shared" si="95"/>
        <v>0</v>
      </c>
      <c r="P104" s="80">
        <f t="shared" si="135"/>
        <v>0</v>
      </c>
      <c r="Q104" s="319">
        <f t="shared" si="154"/>
        <v>0</v>
      </c>
      <c r="R104" s="320">
        <f t="shared" si="136"/>
        <v>0</v>
      </c>
      <c r="S104" s="321">
        <f t="shared" si="148"/>
        <v>4.2796134594653301</v>
      </c>
      <c r="U104" s="102">
        <f t="shared" si="137"/>
        <v>0</v>
      </c>
      <c r="V104" s="77">
        <f t="shared" si="138"/>
        <v>0</v>
      </c>
      <c r="W104" s="77">
        <f t="shared" si="152"/>
        <v>0</v>
      </c>
      <c r="X104" s="75">
        <f>'Project description'!$I$6</f>
        <v>1.79</v>
      </c>
      <c r="Y104" s="75">
        <f>VLOOKUP(E104,'Project description'!$H$21:$I$24,2,0)</f>
        <v>40000</v>
      </c>
      <c r="Z104" s="74">
        <f t="shared" si="139"/>
        <v>0</v>
      </c>
      <c r="AA104" s="144">
        <f t="shared" si="140"/>
        <v>0</v>
      </c>
      <c r="AB104" s="76">
        <f t="shared" si="141"/>
        <v>0</v>
      </c>
      <c r="AC104" s="76">
        <f t="shared" si="142"/>
        <v>0</v>
      </c>
      <c r="AD104" s="76">
        <f t="shared" si="143"/>
        <v>0</v>
      </c>
      <c r="AE104" s="66">
        <f t="shared" si="144"/>
        <v>0</v>
      </c>
      <c r="AF104" s="67" t="str">
        <f t="shared" si="96"/>
        <v>AccelReached</v>
      </c>
      <c r="AG104" s="66">
        <f t="shared" si="97"/>
        <v>0</v>
      </c>
      <c r="AH104" s="68">
        <f t="shared" si="145"/>
        <v>0</v>
      </c>
      <c r="AI104" s="61">
        <f t="shared" si="98"/>
        <v>0</v>
      </c>
      <c r="AJ104" s="62">
        <f t="shared" si="99"/>
        <v>0</v>
      </c>
      <c r="AK104" s="61">
        <f t="shared" si="100"/>
        <v>0</v>
      </c>
      <c r="AL104" s="61">
        <f t="shared" si="146"/>
        <v>0</v>
      </c>
      <c r="AM104" s="69" t="str">
        <f t="shared" si="101"/>
        <v>AccelLimited</v>
      </c>
      <c r="AN104" s="61">
        <f t="shared" si="147"/>
        <v>0</v>
      </c>
      <c r="AO104" s="71">
        <f t="shared" si="102"/>
        <v>0</v>
      </c>
      <c r="AP104" s="64">
        <f t="shared" si="103"/>
        <v>0</v>
      </c>
      <c r="AQ104" s="72">
        <f t="shared" si="104"/>
        <v>0</v>
      </c>
      <c r="AR104" s="79">
        <f t="shared" si="105"/>
        <v>0</v>
      </c>
      <c r="AS104" s="76">
        <f t="shared" si="106"/>
        <v>0</v>
      </c>
      <c r="AU104" s="115">
        <v>0</v>
      </c>
      <c r="AX104" s="118">
        <f t="shared" si="153"/>
        <v>4.2796134594653301</v>
      </c>
      <c r="AY104" s="117">
        <f t="shared" si="107"/>
        <v>0</v>
      </c>
      <c r="AZ104" s="113">
        <f t="shared" si="108"/>
        <v>0</v>
      </c>
      <c r="BA104" s="113">
        <f t="shared" si="109"/>
        <v>0</v>
      </c>
      <c r="BB104" s="118">
        <f t="shared" si="110"/>
        <v>4.2796134594653301</v>
      </c>
      <c r="BC104" s="114">
        <f t="shared" si="111"/>
        <v>0</v>
      </c>
      <c r="BD104" s="113">
        <f t="shared" si="112"/>
        <v>0</v>
      </c>
      <c r="BE104" s="113">
        <f t="shared" si="113"/>
        <v>0</v>
      </c>
      <c r="BF104" s="118">
        <f t="shared" si="114"/>
        <v>4.2796134594653301</v>
      </c>
      <c r="BG104" s="117">
        <f t="shared" si="115"/>
        <v>0</v>
      </c>
      <c r="BH104" s="113">
        <f t="shared" si="116"/>
        <v>0</v>
      </c>
      <c r="BI104" s="113">
        <f t="shared" si="117"/>
        <v>0</v>
      </c>
      <c r="BJ104" s="118">
        <f t="shared" si="118"/>
        <v>4.2796134594653301</v>
      </c>
      <c r="BK104" s="117">
        <f t="shared" si="119"/>
        <v>0</v>
      </c>
      <c r="BL104" s="113">
        <f t="shared" si="120"/>
        <v>0</v>
      </c>
      <c r="BM104" s="113">
        <f t="shared" si="120"/>
        <v>0</v>
      </c>
      <c r="BN104" s="118">
        <f t="shared" si="121"/>
        <v>4.2796134594653301</v>
      </c>
      <c r="BO104" s="117">
        <f t="shared" si="122"/>
        <v>0</v>
      </c>
      <c r="BP104" s="113">
        <f t="shared" si="123"/>
        <v>0</v>
      </c>
      <c r="BQ104" s="113">
        <f t="shared" si="124"/>
        <v>0</v>
      </c>
      <c r="BR104" s="118">
        <f t="shared" si="125"/>
        <v>4.2796134594653301</v>
      </c>
      <c r="BS104" s="117">
        <f t="shared" si="126"/>
        <v>0</v>
      </c>
      <c r="BT104" s="113">
        <f t="shared" si="127"/>
        <v>0</v>
      </c>
      <c r="BU104" s="113">
        <f t="shared" si="128"/>
        <v>0</v>
      </c>
      <c r="BV104" s="118">
        <f t="shared" si="129"/>
        <v>4.2796134594653301</v>
      </c>
      <c r="BW104" s="117">
        <f t="shared" si="130"/>
        <v>0</v>
      </c>
      <c r="BX104" s="113">
        <f t="shared" si="131"/>
        <v>0</v>
      </c>
      <c r="BY104" s="113">
        <f t="shared" si="132"/>
        <v>0</v>
      </c>
      <c r="BZ104" s="118">
        <f t="shared" si="133"/>
        <v>4.2796134594653301</v>
      </c>
      <c r="CC104" s="114">
        <f t="shared" si="149"/>
        <v>4.2796134594653301</v>
      </c>
      <c r="CD104" s="114">
        <f t="shared" si="150"/>
        <v>0</v>
      </c>
      <c r="CE104" s="114">
        <f t="shared" si="150"/>
        <v>0</v>
      </c>
      <c r="CF104" s="114">
        <f t="shared" si="150"/>
        <v>0</v>
      </c>
      <c r="CG104" s="114"/>
      <c r="CH104" s="114">
        <v>12</v>
      </c>
      <c r="CI104" s="113">
        <v>13</v>
      </c>
      <c r="CJ104" s="113">
        <f t="shared" si="156"/>
        <v>14</v>
      </c>
      <c r="CK104" s="113">
        <f t="shared" si="156"/>
        <v>15</v>
      </c>
      <c r="CL104" s="113">
        <f t="shared" si="156"/>
        <v>16</v>
      </c>
      <c r="CZ104" s="88"/>
      <c r="DA104" s="88"/>
      <c r="DB104" s="88"/>
      <c r="DC104" s="88"/>
      <c r="DD104" s="88"/>
      <c r="DE104" s="40"/>
      <c r="DF104" s="88"/>
    </row>
    <row r="105" spans="1:110" ht="13.8" thickBot="1" x14ac:dyDescent="0.3">
      <c r="A105" s="140">
        <v>0</v>
      </c>
      <c r="B105" s="410"/>
      <c r="C105" s="410"/>
      <c r="D105" s="41">
        <v>0</v>
      </c>
      <c r="E105" s="98" t="s">
        <v>213</v>
      </c>
      <c r="F105" s="171" t="s">
        <v>546</v>
      </c>
      <c r="G105" s="137" t="s">
        <v>422</v>
      </c>
      <c r="H105" s="132">
        <v>3500</v>
      </c>
      <c r="I105" s="132">
        <v>30000</v>
      </c>
      <c r="J105" s="148">
        <v>800000</v>
      </c>
      <c r="K105" s="151">
        <f t="shared" si="151"/>
        <v>0</v>
      </c>
      <c r="L105" s="413"/>
      <c r="M105" s="139">
        <f t="shared" si="134"/>
        <v>0</v>
      </c>
      <c r="N105" s="139">
        <f t="shared" si="155"/>
        <v>0</v>
      </c>
      <c r="O105" s="133">
        <f t="shared" si="95"/>
        <v>0</v>
      </c>
      <c r="P105" s="80">
        <f t="shared" si="135"/>
        <v>0</v>
      </c>
      <c r="Q105" s="322">
        <f t="shared" si="154"/>
        <v>0</v>
      </c>
      <c r="R105" s="323">
        <f t="shared" si="136"/>
        <v>0</v>
      </c>
      <c r="S105" s="324">
        <f t="shared" si="148"/>
        <v>4.2796134594653301</v>
      </c>
      <c r="U105" s="102">
        <f t="shared" si="137"/>
        <v>0</v>
      </c>
      <c r="V105" s="77">
        <f t="shared" si="138"/>
        <v>0</v>
      </c>
      <c r="W105" s="77">
        <f t="shared" si="152"/>
        <v>0</v>
      </c>
      <c r="X105" s="75">
        <f>'Project description'!$I$6</f>
        <v>1.79</v>
      </c>
      <c r="Y105" s="75">
        <f>VLOOKUP(E105,'Project description'!$H$21:$I$24,2,0)</f>
        <v>40000</v>
      </c>
      <c r="Z105" s="74">
        <f t="shared" si="139"/>
        <v>0</v>
      </c>
      <c r="AA105" s="144">
        <f t="shared" si="140"/>
        <v>0</v>
      </c>
      <c r="AB105" s="76">
        <f t="shared" si="141"/>
        <v>0</v>
      </c>
      <c r="AC105" s="76">
        <f t="shared" si="142"/>
        <v>0</v>
      </c>
      <c r="AD105" s="76">
        <f t="shared" si="143"/>
        <v>0</v>
      </c>
      <c r="AE105" s="66">
        <f t="shared" si="144"/>
        <v>0</v>
      </c>
      <c r="AF105" s="67" t="str">
        <f t="shared" si="96"/>
        <v>AccelReached</v>
      </c>
      <c r="AG105" s="66">
        <f t="shared" si="97"/>
        <v>0</v>
      </c>
      <c r="AH105" s="68">
        <f t="shared" si="145"/>
        <v>0</v>
      </c>
      <c r="AI105" s="61">
        <f t="shared" si="98"/>
        <v>0</v>
      </c>
      <c r="AJ105" s="62">
        <f t="shared" si="99"/>
        <v>0</v>
      </c>
      <c r="AK105" s="61">
        <f t="shared" si="100"/>
        <v>0</v>
      </c>
      <c r="AL105" s="61">
        <f t="shared" si="146"/>
        <v>0</v>
      </c>
      <c r="AM105" s="69" t="str">
        <f t="shared" si="101"/>
        <v>AccelLimited</v>
      </c>
      <c r="AN105" s="61">
        <f t="shared" si="147"/>
        <v>0</v>
      </c>
      <c r="AO105" s="71">
        <f t="shared" si="102"/>
        <v>0</v>
      </c>
      <c r="AP105" s="64">
        <f t="shared" si="103"/>
        <v>0</v>
      </c>
      <c r="AQ105" s="72">
        <f t="shared" si="104"/>
        <v>0</v>
      </c>
      <c r="AR105" s="79">
        <f t="shared" si="105"/>
        <v>0</v>
      </c>
      <c r="AS105" s="76">
        <f t="shared" si="106"/>
        <v>0</v>
      </c>
      <c r="AU105" s="115">
        <v>0</v>
      </c>
      <c r="AX105" s="118">
        <f t="shared" si="153"/>
        <v>4.2796134594653301</v>
      </c>
      <c r="AY105" s="117">
        <f t="shared" si="107"/>
        <v>0</v>
      </c>
      <c r="AZ105" s="113">
        <f t="shared" si="108"/>
        <v>0</v>
      </c>
      <c r="BA105" s="113">
        <f t="shared" si="109"/>
        <v>0</v>
      </c>
      <c r="BB105" s="118">
        <f t="shared" si="110"/>
        <v>4.2796134594653301</v>
      </c>
      <c r="BC105" s="114">
        <f t="shared" si="111"/>
        <v>0</v>
      </c>
      <c r="BD105" s="113">
        <f t="shared" si="112"/>
        <v>0</v>
      </c>
      <c r="BE105" s="113">
        <f t="shared" si="113"/>
        <v>0</v>
      </c>
      <c r="BF105" s="118">
        <f t="shared" si="114"/>
        <v>4.2796134594653301</v>
      </c>
      <c r="BG105" s="117">
        <f t="shared" si="115"/>
        <v>0</v>
      </c>
      <c r="BH105" s="113">
        <f t="shared" si="116"/>
        <v>0</v>
      </c>
      <c r="BI105" s="113">
        <f t="shared" si="117"/>
        <v>0</v>
      </c>
      <c r="BJ105" s="118">
        <f t="shared" si="118"/>
        <v>4.2796134594653301</v>
      </c>
      <c r="BK105" s="117">
        <f t="shared" si="119"/>
        <v>0</v>
      </c>
      <c r="BL105" s="113">
        <f t="shared" si="120"/>
        <v>0</v>
      </c>
      <c r="BM105" s="113">
        <f t="shared" si="120"/>
        <v>0</v>
      </c>
      <c r="BN105" s="118">
        <f t="shared" si="121"/>
        <v>4.2796134594653301</v>
      </c>
      <c r="BO105" s="117">
        <f t="shared" si="122"/>
        <v>0</v>
      </c>
      <c r="BP105" s="113">
        <f t="shared" si="123"/>
        <v>0</v>
      </c>
      <c r="BQ105" s="113">
        <f t="shared" si="124"/>
        <v>0</v>
      </c>
      <c r="BR105" s="118">
        <f t="shared" si="125"/>
        <v>4.2796134594653301</v>
      </c>
      <c r="BS105" s="117">
        <f t="shared" si="126"/>
        <v>0</v>
      </c>
      <c r="BT105" s="113">
        <f t="shared" si="127"/>
        <v>0</v>
      </c>
      <c r="BU105" s="113">
        <f t="shared" si="128"/>
        <v>0</v>
      </c>
      <c r="BV105" s="118">
        <f t="shared" si="129"/>
        <v>4.2796134594653301</v>
      </c>
      <c r="BW105" s="117">
        <f t="shared" si="130"/>
        <v>0</v>
      </c>
      <c r="BX105" s="113">
        <f t="shared" si="131"/>
        <v>0</v>
      </c>
      <c r="BY105" s="113">
        <f t="shared" si="132"/>
        <v>0</v>
      </c>
      <c r="BZ105" s="118">
        <f t="shared" si="133"/>
        <v>4.2796134594653301</v>
      </c>
      <c r="CC105" s="114">
        <f t="shared" si="149"/>
        <v>4.2796134594653301</v>
      </c>
      <c r="CD105" s="114">
        <f t="shared" si="150"/>
        <v>0</v>
      </c>
      <c r="CE105" s="114">
        <f t="shared" si="150"/>
        <v>0</v>
      </c>
      <c r="CF105" s="114">
        <f t="shared" si="150"/>
        <v>0</v>
      </c>
      <c r="CG105" s="114"/>
      <c r="CH105" s="114">
        <v>12</v>
      </c>
      <c r="CI105" s="113">
        <v>17</v>
      </c>
      <c r="CJ105" s="113">
        <f t="shared" si="156"/>
        <v>18</v>
      </c>
      <c r="CK105" s="113">
        <f t="shared" si="156"/>
        <v>19</v>
      </c>
      <c r="CL105" s="113">
        <f t="shared" si="156"/>
        <v>20</v>
      </c>
      <c r="CZ105" s="88"/>
      <c r="DA105" s="88"/>
      <c r="DB105" s="88"/>
      <c r="DC105" s="88"/>
      <c r="DD105" s="88"/>
      <c r="DE105" s="40"/>
      <c r="DF105" s="88"/>
    </row>
    <row r="106" spans="1:110" ht="13.8" thickBot="1" x14ac:dyDescent="0.3">
      <c r="A106" s="315">
        <v>0</v>
      </c>
      <c r="B106" s="411"/>
      <c r="C106" s="411"/>
      <c r="D106" s="307">
        <v>0</v>
      </c>
      <c r="E106" s="309" t="s">
        <v>213</v>
      </c>
      <c r="F106" s="308" t="s">
        <v>546</v>
      </c>
      <c r="G106" s="310" t="s">
        <v>422</v>
      </c>
      <c r="H106" s="311">
        <v>3500</v>
      </c>
      <c r="I106" s="311">
        <v>30000</v>
      </c>
      <c r="J106" s="312">
        <v>800000</v>
      </c>
      <c r="K106" s="313">
        <f t="shared" si="151"/>
        <v>0</v>
      </c>
      <c r="L106" s="414"/>
      <c r="M106" s="314">
        <f t="shared" si="134"/>
        <v>0</v>
      </c>
      <c r="N106" s="139">
        <f t="shared" si="155"/>
        <v>0</v>
      </c>
      <c r="O106" s="133">
        <f t="shared" si="95"/>
        <v>0</v>
      </c>
      <c r="P106" s="80">
        <f t="shared" si="135"/>
        <v>0</v>
      </c>
      <c r="Q106" s="319">
        <f t="shared" si="154"/>
        <v>0</v>
      </c>
      <c r="R106" s="320">
        <f t="shared" si="136"/>
        <v>0</v>
      </c>
      <c r="S106" s="321">
        <f t="shared" si="148"/>
        <v>4.2796134594653301</v>
      </c>
      <c r="U106" s="102">
        <f t="shared" si="137"/>
        <v>0</v>
      </c>
      <c r="V106" s="77">
        <f t="shared" si="138"/>
        <v>0</v>
      </c>
      <c r="W106" s="77">
        <f t="shared" si="152"/>
        <v>0</v>
      </c>
      <c r="X106" s="75">
        <f>'Project description'!$I$6</f>
        <v>1.79</v>
      </c>
      <c r="Y106" s="75">
        <f>VLOOKUP(E106,'Project description'!$H$21:$I$24,2,0)</f>
        <v>40000</v>
      </c>
      <c r="Z106" s="74">
        <f t="shared" si="139"/>
        <v>0</v>
      </c>
      <c r="AA106" s="144">
        <f t="shared" si="140"/>
        <v>0</v>
      </c>
      <c r="AB106" s="76">
        <f t="shared" si="141"/>
        <v>0</v>
      </c>
      <c r="AC106" s="76">
        <f t="shared" si="142"/>
        <v>0</v>
      </c>
      <c r="AD106" s="76">
        <f t="shared" si="143"/>
        <v>0</v>
      </c>
      <c r="AE106" s="66">
        <f t="shared" si="144"/>
        <v>0</v>
      </c>
      <c r="AF106" s="67" t="str">
        <f t="shared" si="96"/>
        <v>AccelReached</v>
      </c>
      <c r="AG106" s="66">
        <f t="shared" si="97"/>
        <v>0</v>
      </c>
      <c r="AH106" s="68">
        <f t="shared" si="145"/>
        <v>0</v>
      </c>
      <c r="AI106" s="61">
        <f t="shared" si="98"/>
        <v>0</v>
      </c>
      <c r="AJ106" s="62">
        <f t="shared" si="99"/>
        <v>0</v>
      </c>
      <c r="AK106" s="61">
        <f t="shared" si="100"/>
        <v>0</v>
      </c>
      <c r="AL106" s="61">
        <f t="shared" si="146"/>
        <v>0</v>
      </c>
      <c r="AM106" s="69" t="str">
        <f t="shared" si="101"/>
        <v>AccelLimited</v>
      </c>
      <c r="AN106" s="61">
        <f t="shared" si="147"/>
        <v>0</v>
      </c>
      <c r="AO106" s="71">
        <f t="shared" si="102"/>
        <v>0</v>
      </c>
      <c r="AP106" s="64">
        <f t="shared" si="103"/>
        <v>0</v>
      </c>
      <c r="AQ106" s="72">
        <f t="shared" si="104"/>
        <v>0</v>
      </c>
      <c r="AR106" s="79">
        <f t="shared" si="105"/>
        <v>0</v>
      </c>
      <c r="AS106" s="76">
        <f t="shared" si="106"/>
        <v>0</v>
      </c>
      <c r="AU106" s="115">
        <v>0</v>
      </c>
      <c r="AX106" s="118">
        <f t="shared" si="153"/>
        <v>4.2796134594653301</v>
      </c>
      <c r="AY106" s="117">
        <f t="shared" si="107"/>
        <v>0</v>
      </c>
      <c r="AZ106" s="113">
        <f t="shared" si="108"/>
        <v>0</v>
      </c>
      <c r="BA106" s="113">
        <f t="shared" si="109"/>
        <v>0</v>
      </c>
      <c r="BB106" s="118">
        <f t="shared" si="110"/>
        <v>4.2796134594653301</v>
      </c>
      <c r="BC106" s="114">
        <f t="shared" si="111"/>
        <v>0</v>
      </c>
      <c r="BD106" s="113">
        <f t="shared" si="112"/>
        <v>0</v>
      </c>
      <c r="BE106" s="113">
        <f t="shared" si="113"/>
        <v>0</v>
      </c>
      <c r="BF106" s="118">
        <f t="shared" si="114"/>
        <v>4.2796134594653301</v>
      </c>
      <c r="BG106" s="117">
        <f t="shared" si="115"/>
        <v>0</v>
      </c>
      <c r="BH106" s="113">
        <f t="shared" si="116"/>
        <v>0</v>
      </c>
      <c r="BI106" s="113">
        <f t="shared" si="117"/>
        <v>0</v>
      </c>
      <c r="BJ106" s="118">
        <f t="shared" si="118"/>
        <v>4.2796134594653301</v>
      </c>
      <c r="BK106" s="117">
        <f t="shared" si="119"/>
        <v>0</v>
      </c>
      <c r="BL106" s="113">
        <f t="shared" si="120"/>
        <v>0</v>
      </c>
      <c r="BM106" s="113">
        <f t="shared" si="120"/>
        <v>0</v>
      </c>
      <c r="BN106" s="118">
        <f t="shared" si="121"/>
        <v>4.2796134594653301</v>
      </c>
      <c r="BO106" s="117">
        <f t="shared" si="122"/>
        <v>0</v>
      </c>
      <c r="BP106" s="113">
        <f t="shared" si="123"/>
        <v>0</v>
      </c>
      <c r="BQ106" s="113">
        <f t="shared" si="124"/>
        <v>0</v>
      </c>
      <c r="BR106" s="118">
        <f t="shared" si="125"/>
        <v>4.2796134594653301</v>
      </c>
      <c r="BS106" s="117">
        <f t="shared" si="126"/>
        <v>0</v>
      </c>
      <c r="BT106" s="113">
        <f t="shared" si="127"/>
        <v>0</v>
      </c>
      <c r="BU106" s="113">
        <f t="shared" si="128"/>
        <v>0</v>
      </c>
      <c r="BV106" s="118">
        <f t="shared" si="129"/>
        <v>4.2796134594653301</v>
      </c>
      <c r="BW106" s="117">
        <f t="shared" si="130"/>
        <v>0</v>
      </c>
      <c r="BX106" s="113">
        <f t="shared" si="131"/>
        <v>0</v>
      </c>
      <c r="BY106" s="113">
        <f t="shared" si="132"/>
        <v>0</v>
      </c>
      <c r="BZ106" s="118">
        <f t="shared" si="133"/>
        <v>4.2796134594653301</v>
      </c>
      <c r="CC106" s="114">
        <f t="shared" si="149"/>
        <v>4.2796134594653301</v>
      </c>
      <c r="CD106" s="114">
        <f t="shared" si="150"/>
        <v>0</v>
      </c>
      <c r="CE106" s="114">
        <f t="shared" si="150"/>
        <v>0</v>
      </c>
      <c r="CF106" s="114">
        <f t="shared" si="150"/>
        <v>0</v>
      </c>
      <c r="CG106" s="114"/>
      <c r="CH106" s="114">
        <v>12</v>
      </c>
      <c r="CI106" s="113">
        <v>21</v>
      </c>
      <c r="CJ106" s="113">
        <f t="shared" si="156"/>
        <v>22</v>
      </c>
      <c r="CK106" s="113">
        <f t="shared" si="156"/>
        <v>23</v>
      </c>
      <c r="CL106" s="113">
        <f t="shared" si="156"/>
        <v>24</v>
      </c>
      <c r="CZ106" s="88"/>
      <c r="DA106" s="88"/>
      <c r="DB106" s="88"/>
      <c r="DC106" s="88"/>
      <c r="DD106" s="88"/>
      <c r="DE106" s="40"/>
      <c r="DF106" s="88"/>
    </row>
    <row r="107" spans="1:110" ht="13.8" thickBot="1" x14ac:dyDescent="0.3">
      <c r="A107" s="140">
        <v>0</v>
      </c>
      <c r="B107" s="410"/>
      <c r="C107" s="410"/>
      <c r="D107" s="41">
        <v>0</v>
      </c>
      <c r="E107" s="98" t="s">
        <v>213</v>
      </c>
      <c r="F107" s="171" t="s">
        <v>546</v>
      </c>
      <c r="G107" s="137" t="s">
        <v>422</v>
      </c>
      <c r="H107" s="132">
        <v>3500</v>
      </c>
      <c r="I107" s="132">
        <v>30000</v>
      </c>
      <c r="J107" s="148">
        <v>800000</v>
      </c>
      <c r="K107" s="151">
        <f t="shared" si="151"/>
        <v>0</v>
      </c>
      <c r="L107" s="413"/>
      <c r="M107" s="139">
        <f t="shared" si="134"/>
        <v>0</v>
      </c>
      <c r="N107" s="139">
        <f t="shared" si="155"/>
        <v>0</v>
      </c>
      <c r="O107" s="133">
        <f t="shared" si="95"/>
        <v>0</v>
      </c>
      <c r="P107" s="80">
        <f t="shared" si="135"/>
        <v>0</v>
      </c>
      <c r="Q107" s="322">
        <f t="shared" si="154"/>
        <v>0</v>
      </c>
      <c r="R107" s="323">
        <f t="shared" si="136"/>
        <v>0</v>
      </c>
      <c r="S107" s="324">
        <f t="shared" si="148"/>
        <v>4.2796134594653301</v>
      </c>
      <c r="U107" s="102">
        <f t="shared" si="137"/>
        <v>0</v>
      </c>
      <c r="V107" s="77">
        <f t="shared" si="138"/>
        <v>0</v>
      </c>
      <c r="W107" s="77">
        <f t="shared" si="152"/>
        <v>0</v>
      </c>
      <c r="X107" s="75">
        <f>'Project description'!$I$6</f>
        <v>1.79</v>
      </c>
      <c r="Y107" s="75">
        <f>VLOOKUP(E107,'Project description'!$H$21:$I$24,2,0)</f>
        <v>40000</v>
      </c>
      <c r="Z107" s="74">
        <f t="shared" si="139"/>
        <v>0</v>
      </c>
      <c r="AA107" s="144">
        <f t="shared" si="140"/>
        <v>0</v>
      </c>
      <c r="AB107" s="76">
        <f t="shared" si="141"/>
        <v>0</v>
      </c>
      <c r="AC107" s="76">
        <f t="shared" si="142"/>
        <v>0</v>
      </c>
      <c r="AD107" s="76">
        <f t="shared" si="143"/>
        <v>0</v>
      </c>
      <c r="AE107" s="66">
        <f t="shared" si="144"/>
        <v>0</v>
      </c>
      <c r="AF107" s="67" t="str">
        <f t="shared" si="96"/>
        <v>AccelReached</v>
      </c>
      <c r="AG107" s="66">
        <f t="shared" si="97"/>
        <v>0</v>
      </c>
      <c r="AH107" s="68">
        <f t="shared" si="145"/>
        <v>0</v>
      </c>
      <c r="AI107" s="61">
        <f t="shared" si="98"/>
        <v>0</v>
      </c>
      <c r="AJ107" s="62">
        <f t="shared" si="99"/>
        <v>0</v>
      </c>
      <c r="AK107" s="61">
        <f t="shared" si="100"/>
        <v>0</v>
      </c>
      <c r="AL107" s="61">
        <f t="shared" si="146"/>
        <v>0</v>
      </c>
      <c r="AM107" s="69" t="str">
        <f t="shared" si="101"/>
        <v>AccelLimited</v>
      </c>
      <c r="AN107" s="61">
        <f t="shared" si="147"/>
        <v>0</v>
      </c>
      <c r="AO107" s="71">
        <f t="shared" si="102"/>
        <v>0</v>
      </c>
      <c r="AP107" s="64">
        <f t="shared" si="103"/>
        <v>0</v>
      </c>
      <c r="AQ107" s="72">
        <f t="shared" si="104"/>
        <v>0</v>
      </c>
      <c r="AR107" s="79">
        <f t="shared" si="105"/>
        <v>0</v>
      </c>
      <c r="AS107" s="76">
        <f t="shared" si="106"/>
        <v>0</v>
      </c>
      <c r="AU107" s="115">
        <v>0</v>
      </c>
      <c r="AX107" s="118">
        <f t="shared" si="153"/>
        <v>4.2796134594653301</v>
      </c>
      <c r="AY107" s="117">
        <f t="shared" si="107"/>
        <v>0</v>
      </c>
      <c r="AZ107" s="113">
        <f t="shared" si="108"/>
        <v>0</v>
      </c>
      <c r="BA107" s="113">
        <f t="shared" si="109"/>
        <v>0</v>
      </c>
      <c r="BB107" s="118">
        <f t="shared" si="110"/>
        <v>4.2796134594653301</v>
      </c>
      <c r="BC107" s="114">
        <f t="shared" si="111"/>
        <v>0</v>
      </c>
      <c r="BD107" s="113">
        <f t="shared" si="112"/>
        <v>0</v>
      </c>
      <c r="BE107" s="113">
        <f t="shared" si="113"/>
        <v>0</v>
      </c>
      <c r="BF107" s="118">
        <f t="shared" si="114"/>
        <v>4.2796134594653301</v>
      </c>
      <c r="BG107" s="117">
        <f t="shared" si="115"/>
        <v>0</v>
      </c>
      <c r="BH107" s="113">
        <f t="shared" si="116"/>
        <v>0</v>
      </c>
      <c r="BI107" s="113">
        <f t="shared" si="117"/>
        <v>0</v>
      </c>
      <c r="BJ107" s="118">
        <f t="shared" si="118"/>
        <v>4.2796134594653301</v>
      </c>
      <c r="BK107" s="117">
        <f t="shared" si="119"/>
        <v>0</v>
      </c>
      <c r="BL107" s="113">
        <f t="shared" si="120"/>
        <v>0</v>
      </c>
      <c r="BM107" s="113">
        <f t="shared" si="120"/>
        <v>0</v>
      </c>
      <c r="BN107" s="118">
        <f t="shared" si="121"/>
        <v>4.2796134594653301</v>
      </c>
      <c r="BO107" s="117">
        <f t="shared" si="122"/>
        <v>0</v>
      </c>
      <c r="BP107" s="113">
        <f t="shared" si="123"/>
        <v>0</v>
      </c>
      <c r="BQ107" s="113">
        <f t="shared" si="124"/>
        <v>0</v>
      </c>
      <c r="BR107" s="118">
        <f t="shared" si="125"/>
        <v>4.2796134594653301</v>
      </c>
      <c r="BS107" s="117">
        <f t="shared" si="126"/>
        <v>0</v>
      </c>
      <c r="BT107" s="113">
        <f t="shared" si="127"/>
        <v>0</v>
      </c>
      <c r="BU107" s="113">
        <f t="shared" si="128"/>
        <v>0</v>
      </c>
      <c r="BV107" s="118">
        <f t="shared" si="129"/>
        <v>4.2796134594653301</v>
      </c>
      <c r="BW107" s="117">
        <f t="shared" si="130"/>
        <v>0</v>
      </c>
      <c r="BX107" s="113">
        <f t="shared" si="131"/>
        <v>0</v>
      </c>
      <c r="BY107" s="113">
        <f t="shared" si="132"/>
        <v>0</v>
      </c>
      <c r="BZ107" s="118">
        <f t="shared" si="133"/>
        <v>4.2796134594653301</v>
      </c>
      <c r="CC107" s="114">
        <f t="shared" si="149"/>
        <v>4.2796134594653301</v>
      </c>
      <c r="CD107" s="114">
        <f t="shared" si="150"/>
        <v>0</v>
      </c>
      <c r="CE107" s="114">
        <f t="shared" si="150"/>
        <v>0</v>
      </c>
      <c r="CF107" s="114">
        <f t="shared" si="150"/>
        <v>0</v>
      </c>
      <c r="CG107" s="114"/>
      <c r="CH107" s="114">
        <v>12</v>
      </c>
      <c r="CI107" s="113">
        <v>25</v>
      </c>
      <c r="CJ107" s="113">
        <f t="shared" ref="CJ107:CL126" si="157">CI107+1</f>
        <v>26</v>
      </c>
      <c r="CK107" s="113">
        <f t="shared" si="157"/>
        <v>27</v>
      </c>
      <c r="CL107" s="113">
        <f t="shared" si="157"/>
        <v>28</v>
      </c>
      <c r="CZ107" s="88"/>
      <c r="DA107" s="88"/>
      <c r="DB107" s="88"/>
      <c r="DC107" s="88"/>
      <c r="DD107" s="88"/>
      <c r="DE107" s="40"/>
      <c r="DF107" s="88"/>
    </row>
    <row r="108" spans="1:110" ht="13.8" thickBot="1" x14ac:dyDescent="0.3">
      <c r="A108" s="315">
        <v>0</v>
      </c>
      <c r="B108" s="411"/>
      <c r="C108" s="411"/>
      <c r="D108" s="307">
        <v>0</v>
      </c>
      <c r="E108" s="309" t="s">
        <v>213</v>
      </c>
      <c r="F108" s="308" t="s">
        <v>546</v>
      </c>
      <c r="G108" s="310" t="s">
        <v>422</v>
      </c>
      <c r="H108" s="311">
        <v>3500</v>
      </c>
      <c r="I108" s="311">
        <v>30000</v>
      </c>
      <c r="J108" s="312">
        <v>800000</v>
      </c>
      <c r="K108" s="313">
        <f t="shared" si="151"/>
        <v>0</v>
      </c>
      <c r="L108" s="414"/>
      <c r="M108" s="314">
        <f t="shared" si="134"/>
        <v>0</v>
      </c>
      <c r="N108" s="139">
        <f t="shared" si="155"/>
        <v>0</v>
      </c>
      <c r="O108" s="133">
        <f t="shared" si="95"/>
        <v>0</v>
      </c>
      <c r="P108" s="80">
        <f t="shared" si="135"/>
        <v>0</v>
      </c>
      <c r="Q108" s="319">
        <f t="shared" si="154"/>
        <v>0</v>
      </c>
      <c r="R108" s="320">
        <f t="shared" si="136"/>
        <v>0</v>
      </c>
      <c r="S108" s="321">
        <f t="shared" si="148"/>
        <v>4.2796134594653301</v>
      </c>
      <c r="U108" s="102">
        <f t="shared" si="137"/>
        <v>0</v>
      </c>
      <c r="V108" s="77">
        <f t="shared" si="138"/>
        <v>0</v>
      </c>
      <c r="W108" s="77">
        <f t="shared" si="152"/>
        <v>0</v>
      </c>
      <c r="X108" s="75">
        <f>'Project description'!$I$6</f>
        <v>1.79</v>
      </c>
      <c r="Y108" s="75">
        <f>VLOOKUP(E108,'Project description'!$H$21:$I$24,2,0)</f>
        <v>40000</v>
      </c>
      <c r="Z108" s="74">
        <f t="shared" si="139"/>
        <v>0</v>
      </c>
      <c r="AA108" s="144">
        <f t="shared" si="140"/>
        <v>0</v>
      </c>
      <c r="AB108" s="76">
        <f t="shared" si="141"/>
        <v>0</v>
      </c>
      <c r="AC108" s="76">
        <f t="shared" si="142"/>
        <v>0</v>
      </c>
      <c r="AD108" s="76">
        <f t="shared" si="143"/>
        <v>0</v>
      </c>
      <c r="AE108" s="66">
        <f t="shared" si="144"/>
        <v>0</v>
      </c>
      <c r="AF108" s="67" t="str">
        <f t="shared" si="96"/>
        <v>AccelReached</v>
      </c>
      <c r="AG108" s="66">
        <f t="shared" si="97"/>
        <v>0</v>
      </c>
      <c r="AH108" s="68">
        <f t="shared" si="145"/>
        <v>0</v>
      </c>
      <c r="AI108" s="61">
        <f t="shared" si="98"/>
        <v>0</v>
      </c>
      <c r="AJ108" s="62">
        <f t="shared" si="99"/>
        <v>0</v>
      </c>
      <c r="AK108" s="61">
        <f t="shared" si="100"/>
        <v>0</v>
      </c>
      <c r="AL108" s="61">
        <f t="shared" si="146"/>
        <v>0</v>
      </c>
      <c r="AM108" s="69" t="str">
        <f t="shared" si="101"/>
        <v>AccelLimited</v>
      </c>
      <c r="AN108" s="61">
        <f t="shared" si="147"/>
        <v>0</v>
      </c>
      <c r="AO108" s="71">
        <f t="shared" si="102"/>
        <v>0</v>
      </c>
      <c r="AP108" s="64">
        <f t="shared" si="103"/>
        <v>0</v>
      </c>
      <c r="AQ108" s="72">
        <f t="shared" si="104"/>
        <v>0</v>
      </c>
      <c r="AR108" s="79">
        <f t="shared" si="105"/>
        <v>0</v>
      </c>
      <c r="AS108" s="76">
        <f t="shared" si="106"/>
        <v>0</v>
      </c>
      <c r="AU108" s="115">
        <v>0</v>
      </c>
      <c r="AX108" s="118">
        <f t="shared" si="153"/>
        <v>4.2796134594653301</v>
      </c>
      <c r="AY108" s="117">
        <f t="shared" si="107"/>
        <v>0</v>
      </c>
      <c r="AZ108" s="113">
        <f t="shared" si="108"/>
        <v>0</v>
      </c>
      <c r="BA108" s="113">
        <f t="shared" si="109"/>
        <v>0</v>
      </c>
      <c r="BB108" s="118">
        <f t="shared" si="110"/>
        <v>4.2796134594653301</v>
      </c>
      <c r="BC108" s="114">
        <f t="shared" si="111"/>
        <v>0</v>
      </c>
      <c r="BD108" s="113">
        <f t="shared" si="112"/>
        <v>0</v>
      </c>
      <c r="BE108" s="113">
        <f t="shared" si="113"/>
        <v>0</v>
      </c>
      <c r="BF108" s="118">
        <f t="shared" si="114"/>
        <v>4.2796134594653301</v>
      </c>
      <c r="BG108" s="117">
        <f t="shared" si="115"/>
        <v>0</v>
      </c>
      <c r="BH108" s="113">
        <f t="shared" si="116"/>
        <v>0</v>
      </c>
      <c r="BI108" s="113">
        <f t="shared" si="117"/>
        <v>0</v>
      </c>
      <c r="BJ108" s="118">
        <f t="shared" si="118"/>
        <v>4.2796134594653301</v>
      </c>
      <c r="BK108" s="117">
        <f t="shared" si="119"/>
        <v>0</v>
      </c>
      <c r="BL108" s="113">
        <f t="shared" si="120"/>
        <v>0</v>
      </c>
      <c r="BM108" s="113">
        <f t="shared" si="120"/>
        <v>0</v>
      </c>
      <c r="BN108" s="118">
        <f t="shared" si="121"/>
        <v>4.2796134594653301</v>
      </c>
      <c r="BO108" s="117">
        <f t="shared" si="122"/>
        <v>0</v>
      </c>
      <c r="BP108" s="113">
        <f t="shared" si="123"/>
        <v>0</v>
      </c>
      <c r="BQ108" s="113">
        <f t="shared" si="124"/>
        <v>0</v>
      </c>
      <c r="BR108" s="118">
        <f t="shared" si="125"/>
        <v>4.2796134594653301</v>
      </c>
      <c r="BS108" s="117">
        <f t="shared" si="126"/>
        <v>0</v>
      </c>
      <c r="BT108" s="113">
        <f t="shared" si="127"/>
        <v>0</v>
      </c>
      <c r="BU108" s="113">
        <f t="shared" si="128"/>
        <v>0</v>
      </c>
      <c r="BV108" s="118">
        <f t="shared" si="129"/>
        <v>4.2796134594653301</v>
      </c>
      <c r="BW108" s="117">
        <f t="shared" si="130"/>
        <v>0</v>
      </c>
      <c r="BX108" s="113">
        <f t="shared" si="131"/>
        <v>0</v>
      </c>
      <c r="BY108" s="113">
        <f t="shared" si="132"/>
        <v>0</v>
      </c>
      <c r="BZ108" s="118">
        <f t="shared" si="133"/>
        <v>4.2796134594653301</v>
      </c>
      <c r="CC108" s="114">
        <f t="shared" si="149"/>
        <v>4.2796134594653301</v>
      </c>
      <c r="CD108" s="114">
        <f t="shared" si="150"/>
        <v>0</v>
      </c>
      <c r="CE108" s="114">
        <f t="shared" si="150"/>
        <v>0</v>
      </c>
      <c r="CF108" s="114">
        <f t="shared" si="150"/>
        <v>0</v>
      </c>
      <c r="CG108" s="114"/>
      <c r="CH108" s="114">
        <v>12</v>
      </c>
      <c r="CI108" s="113">
        <v>29</v>
      </c>
      <c r="CJ108" s="113">
        <f t="shared" si="157"/>
        <v>30</v>
      </c>
      <c r="CK108" s="113">
        <f t="shared" si="157"/>
        <v>31</v>
      </c>
      <c r="CL108" s="113">
        <f t="shared" si="157"/>
        <v>32</v>
      </c>
      <c r="CZ108" s="88"/>
      <c r="DA108" s="88"/>
      <c r="DB108" s="88"/>
      <c r="DC108" s="88"/>
      <c r="DD108" s="88"/>
      <c r="DE108" s="40"/>
      <c r="DF108" s="88"/>
    </row>
    <row r="109" spans="1:110" ht="13.8" thickBot="1" x14ac:dyDescent="0.3">
      <c r="A109" s="140">
        <v>0</v>
      </c>
      <c r="B109" s="410"/>
      <c r="C109" s="410"/>
      <c r="D109" s="41">
        <v>0</v>
      </c>
      <c r="E109" s="98" t="s">
        <v>213</v>
      </c>
      <c r="F109" s="171" t="s">
        <v>546</v>
      </c>
      <c r="G109" s="137" t="s">
        <v>422</v>
      </c>
      <c r="H109" s="132">
        <v>3500</v>
      </c>
      <c r="I109" s="132">
        <v>30000</v>
      </c>
      <c r="J109" s="148">
        <v>800000</v>
      </c>
      <c r="K109" s="151">
        <f t="shared" si="151"/>
        <v>0</v>
      </c>
      <c r="L109" s="413"/>
      <c r="M109" s="139">
        <f t="shared" ref="M109:M122" si="158">IF(AC109&lt;=0,0,IF(E109="Straight",N109*AH$5,IF(E109="180° Curve",N109*AH$6,IF(E109="45° Curve",N109*AH$7,IF(E109="22.5° Curve",N109*AH$8)))))</f>
        <v>0</v>
      </c>
      <c r="N109" s="139">
        <f t="shared" si="155"/>
        <v>0</v>
      </c>
      <c r="O109" s="133">
        <f t="shared" si="95"/>
        <v>0</v>
      </c>
      <c r="P109" s="80">
        <f t="shared" si="135"/>
        <v>0</v>
      </c>
      <c r="Q109" s="322">
        <f t="shared" si="154"/>
        <v>0</v>
      </c>
      <c r="R109" s="323">
        <f t="shared" si="136"/>
        <v>0</v>
      </c>
      <c r="S109" s="324">
        <f t="shared" si="148"/>
        <v>4.2796134594653301</v>
      </c>
      <c r="U109" s="102">
        <f t="shared" ref="U109:U122" si="159">IF(D109&gt;0,IF((4/D109)*(A109/2)&lt;4000,(4/D109)*(A109/2),4000),0)</f>
        <v>0</v>
      </c>
      <c r="V109" s="77">
        <f t="shared" ref="V109:V122" si="160">IF(D109&gt;0,IF((4/D109)*U109&lt;Y109,(4/D109)*U109,Y109),0)</f>
        <v>0</v>
      </c>
      <c r="W109" s="77">
        <f t="shared" si="152"/>
        <v>0</v>
      </c>
      <c r="X109" s="75">
        <f>'Project description'!$I$6</f>
        <v>1.79</v>
      </c>
      <c r="Y109" s="75">
        <f>VLOOKUP(E109,'Project description'!$H$21:$I$24,2,0)</f>
        <v>40000</v>
      </c>
      <c r="Z109" s="74">
        <f t="shared" si="139"/>
        <v>0</v>
      </c>
      <c r="AA109" s="144">
        <f t="shared" si="140"/>
        <v>0</v>
      </c>
      <c r="AB109" s="76">
        <f t="shared" ref="AB109:AB122" si="161">IF($G109="Best Fit",U109,H109)</f>
        <v>0</v>
      </c>
      <c r="AC109" s="76">
        <f t="shared" ref="AC109:AC122" si="162">IF($G109="Best Fit",V109,I109)</f>
        <v>0</v>
      </c>
      <c r="AD109" s="76">
        <f t="shared" ref="AD109:AD122" si="163">IF($G109="Best Fit",W109,J109)</f>
        <v>0</v>
      </c>
      <c r="AE109" s="66">
        <f t="shared" ref="AE109:AE122" si="164">IF(AD109 &lt;&gt; 0,POWER(A109/(2*AD109),1/3),0)</f>
        <v>0</v>
      </c>
      <c r="AF109" s="67" t="str">
        <f t="shared" si="96"/>
        <v>AccelReached</v>
      </c>
      <c r="AG109" s="66">
        <f t="shared" si="97"/>
        <v>0</v>
      </c>
      <c r="AH109" s="68">
        <f t="shared" ref="AH109:AH122" si="165">IF(AND(AF109="JerkVelocity",AB109 &gt; 0),A109/AB109-2*AG109,0)</f>
        <v>0</v>
      </c>
      <c r="AI109" s="61">
        <f t="shared" si="98"/>
        <v>0</v>
      </c>
      <c r="AJ109" s="62">
        <f t="shared" si="99"/>
        <v>0</v>
      </c>
      <c r="AK109" s="61">
        <f t="shared" si="100"/>
        <v>0</v>
      </c>
      <c r="AL109" s="61">
        <f t="shared" ref="AL109:AL122" si="166">IF(AND(AF109="AccelReached", AB109&lt;&gt;0),(A109-(AI109*AJ109*4+AK109*AJ109*2+AC109*AK109*AI109*2 +AK109*AK109*AC109))/AB109,0)</f>
        <v>0</v>
      </c>
      <c r="AM109" s="69" t="str">
        <f t="shared" si="101"/>
        <v>AccelLimited</v>
      </c>
      <c r="AN109" s="61">
        <f t="shared" ref="AN109:AN122" si="167">IF(AND(AM109="AccelLimited",AF109="AccelReached",AC109&lt;&gt;0),-1.5*AI109+SQRT(AI109*AI109/4+A109/AC109),0)</f>
        <v>0</v>
      </c>
      <c r="AO109" s="71">
        <f t="shared" si="102"/>
        <v>0</v>
      </c>
      <c r="AP109" s="64">
        <f t="shared" si="103"/>
        <v>0</v>
      </c>
      <c r="AQ109" s="72">
        <f t="shared" si="104"/>
        <v>0</v>
      </c>
      <c r="AR109" s="79">
        <f t="shared" si="105"/>
        <v>0</v>
      </c>
      <c r="AS109" s="76">
        <f t="shared" si="106"/>
        <v>0</v>
      </c>
      <c r="AU109" s="115">
        <v>0</v>
      </c>
      <c r="AX109" s="118">
        <f t="shared" si="153"/>
        <v>4.2796134594653301</v>
      </c>
      <c r="AY109" s="117">
        <f t="shared" si="107"/>
        <v>0</v>
      </c>
      <c r="AZ109" s="113">
        <f t="shared" si="108"/>
        <v>0</v>
      </c>
      <c r="BA109" s="113">
        <f t="shared" si="109"/>
        <v>0</v>
      </c>
      <c r="BB109" s="118">
        <f t="shared" si="110"/>
        <v>4.2796134594653301</v>
      </c>
      <c r="BC109" s="114">
        <f t="shared" si="111"/>
        <v>0</v>
      </c>
      <c r="BD109" s="113">
        <f t="shared" si="112"/>
        <v>0</v>
      </c>
      <c r="BE109" s="113">
        <f t="shared" si="113"/>
        <v>0</v>
      </c>
      <c r="BF109" s="118">
        <f t="shared" si="114"/>
        <v>4.2796134594653301</v>
      </c>
      <c r="BG109" s="117">
        <f t="shared" si="115"/>
        <v>0</v>
      </c>
      <c r="BH109" s="113">
        <f t="shared" si="116"/>
        <v>0</v>
      </c>
      <c r="BI109" s="113">
        <f t="shared" si="117"/>
        <v>0</v>
      </c>
      <c r="BJ109" s="118">
        <f t="shared" si="118"/>
        <v>4.2796134594653301</v>
      </c>
      <c r="BK109" s="117">
        <f t="shared" si="119"/>
        <v>0</v>
      </c>
      <c r="BL109" s="113">
        <f t="shared" si="120"/>
        <v>0</v>
      </c>
      <c r="BM109" s="113">
        <f t="shared" si="120"/>
        <v>0</v>
      </c>
      <c r="BN109" s="118">
        <f t="shared" si="121"/>
        <v>4.2796134594653301</v>
      </c>
      <c r="BO109" s="117">
        <f t="shared" si="122"/>
        <v>0</v>
      </c>
      <c r="BP109" s="113">
        <f t="shared" si="123"/>
        <v>0</v>
      </c>
      <c r="BQ109" s="113">
        <f t="shared" si="124"/>
        <v>0</v>
      </c>
      <c r="BR109" s="118">
        <f t="shared" si="125"/>
        <v>4.2796134594653301</v>
      </c>
      <c r="BS109" s="117">
        <f t="shared" si="126"/>
        <v>0</v>
      </c>
      <c r="BT109" s="113">
        <f t="shared" si="127"/>
        <v>0</v>
      </c>
      <c r="BU109" s="113">
        <f t="shared" si="128"/>
        <v>0</v>
      </c>
      <c r="BV109" s="118">
        <f t="shared" si="129"/>
        <v>4.2796134594653301</v>
      </c>
      <c r="BW109" s="117">
        <f t="shared" si="130"/>
        <v>0</v>
      </c>
      <c r="BX109" s="113">
        <f t="shared" si="131"/>
        <v>0</v>
      </c>
      <c r="BY109" s="113">
        <f t="shared" si="132"/>
        <v>0</v>
      </c>
      <c r="BZ109" s="118">
        <f t="shared" si="133"/>
        <v>4.2796134594653301</v>
      </c>
      <c r="CC109" s="114">
        <f t="shared" si="149"/>
        <v>4.2796134594653301</v>
      </c>
      <c r="CD109" s="114">
        <f t="shared" si="150"/>
        <v>0</v>
      </c>
      <c r="CE109" s="114">
        <f t="shared" si="150"/>
        <v>0</v>
      </c>
      <c r="CF109" s="114">
        <f t="shared" si="150"/>
        <v>0</v>
      </c>
      <c r="CG109" s="114"/>
      <c r="CH109" s="114">
        <v>13</v>
      </c>
      <c r="CI109" s="113">
        <v>1</v>
      </c>
      <c r="CJ109" s="113">
        <f t="shared" si="157"/>
        <v>2</v>
      </c>
      <c r="CK109" s="113">
        <f t="shared" si="157"/>
        <v>3</v>
      </c>
      <c r="CL109" s="113">
        <f t="shared" si="157"/>
        <v>4</v>
      </c>
      <c r="CZ109" s="88"/>
      <c r="DA109" s="88"/>
      <c r="DB109" s="88"/>
      <c r="DC109" s="88"/>
      <c r="DD109" s="88"/>
      <c r="DE109" s="40"/>
      <c r="DF109" s="88"/>
    </row>
    <row r="110" spans="1:110" ht="13.8" thickBot="1" x14ac:dyDescent="0.3">
      <c r="A110" s="315">
        <v>0</v>
      </c>
      <c r="B110" s="411"/>
      <c r="C110" s="411"/>
      <c r="D110" s="307">
        <v>0</v>
      </c>
      <c r="E110" s="309" t="s">
        <v>213</v>
      </c>
      <c r="F110" s="308" t="s">
        <v>546</v>
      </c>
      <c r="G110" s="310" t="s">
        <v>422</v>
      </c>
      <c r="H110" s="311">
        <v>3500</v>
      </c>
      <c r="I110" s="311">
        <v>30000</v>
      </c>
      <c r="J110" s="312">
        <v>800000</v>
      </c>
      <c r="K110" s="313">
        <f t="shared" si="151"/>
        <v>0</v>
      </c>
      <c r="L110" s="414"/>
      <c r="M110" s="314">
        <f t="shared" si="158"/>
        <v>0</v>
      </c>
      <c r="N110" s="139">
        <f t="shared" si="155"/>
        <v>0</v>
      </c>
      <c r="O110" s="133">
        <f t="shared" si="95"/>
        <v>0</v>
      </c>
      <c r="P110" s="80">
        <f t="shared" si="135"/>
        <v>0</v>
      </c>
      <c r="Q110" s="319">
        <f t="shared" si="154"/>
        <v>0</v>
      </c>
      <c r="R110" s="320">
        <f t="shared" si="136"/>
        <v>0</v>
      </c>
      <c r="S110" s="321">
        <f t="shared" ref="S110:S122" si="168">S109+K110</f>
        <v>4.2796134594653301</v>
      </c>
      <c r="U110" s="102">
        <f t="shared" si="159"/>
        <v>0</v>
      </c>
      <c r="V110" s="77">
        <f t="shared" si="160"/>
        <v>0</v>
      </c>
      <c r="W110" s="77">
        <f t="shared" si="152"/>
        <v>0</v>
      </c>
      <c r="X110" s="75">
        <f>'Project description'!$I$6</f>
        <v>1.79</v>
      </c>
      <c r="Y110" s="75">
        <f>VLOOKUP(E110,'Project description'!$H$21:$I$24,2,0)</f>
        <v>40000</v>
      </c>
      <c r="Z110" s="74">
        <f t="shared" si="139"/>
        <v>0</v>
      </c>
      <c r="AA110" s="144">
        <f t="shared" si="140"/>
        <v>0</v>
      </c>
      <c r="AB110" s="76">
        <f t="shared" si="161"/>
        <v>0</v>
      </c>
      <c r="AC110" s="76">
        <f t="shared" si="162"/>
        <v>0</v>
      </c>
      <c r="AD110" s="76">
        <f t="shared" si="163"/>
        <v>0</v>
      </c>
      <c r="AE110" s="66">
        <f t="shared" si="164"/>
        <v>0</v>
      </c>
      <c r="AF110" s="67" t="str">
        <f t="shared" si="96"/>
        <v>AccelReached</v>
      </c>
      <c r="AG110" s="66">
        <f t="shared" si="97"/>
        <v>0</v>
      </c>
      <c r="AH110" s="68">
        <f t="shared" si="165"/>
        <v>0</v>
      </c>
      <c r="AI110" s="61">
        <f t="shared" si="98"/>
        <v>0</v>
      </c>
      <c r="AJ110" s="62">
        <f t="shared" si="99"/>
        <v>0</v>
      </c>
      <c r="AK110" s="61">
        <f t="shared" si="100"/>
        <v>0</v>
      </c>
      <c r="AL110" s="61">
        <f t="shared" si="166"/>
        <v>0</v>
      </c>
      <c r="AM110" s="69" t="str">
        <f t="shared" si="101"/>
        <v>AccelLimited</v>
      </c>
      <c r="AN110" s="61">
        <f t="shared" si="167"/>
        <v>0</v>
      </c>
      <c r="AO110" s="71">
        <f t="shared" si="102"/>
        <v>0</v>
      </c>
      <c r="AP110" s="64">
        <f t="shared" si="103"/>
        <v>0</v>
      </c>
      <c r="AQ110" s="72">
        <f t="shared" si="104"/>
        <v>0</v>
      </c>
      <c r="AR110" s="79">
        <f t="shared" si="105"/>
        <v>0</v>
      </c>
      <c r="AS110" s="76">
        <f t="shared" si="106"/>
        <v>0</v>
      </c>
      <c r="AU110" s="115">
        <v>0</v>
      </c>
      <c r="AX110" s="118">
        <f t="shared" si="153"/>
        <v>4.2796134594653301</v>
      </c>
      <c r="AY110" s="117">
        <f t="shared" si="107"/>
        <v>0</v>
      </c>
      <c r="AZ110" s="113">
        <f t="shared" si="108"/>
        <v>0</v>
      </c>
      <c r="BA110" s="113">
        <f t="shared" si="109"/>
        <v>0</v>
      </c>
      <c r="BB110" s="118">
        <f t="shared" si="110"/>
        <v>4.2796134594653301</v>
      </c>
      <c r="BC110" s="114">
        <f t="shared" si="111"/>
        <v>0</v>
      </c>
      <c r="BD110" s="113">
        <f t="shared" si="112"/>
        <v>0</v>
      </c>
      <c r="BE110" s="113">
        <f t="shared" si="113"/>
        <v>0</v>
      </c>
      <c r="BF110" s="118">
        <f t="shared" si="114"/>
        <v>4.2796134594653301</v>
      </c>
      <c r="BG110" s="117">
        <f t="shared" si="115"/>
        <v>0</v>
      </c>
      <c r="BH110" s="113">
        <f t="shared" si="116"/>
        <v>0</v>
      </c>
      <c r="BI110" s="113">
        <f t="shared" si="117"/>
        <v>0</v>
      </c>
      <c r="BJ110" s="118">
        <f t="shared" si="118"/>
        <v>4.2796134594653301</v>
      </c>
      <c r="BK110" s="117">
        <f t="shared" si="119"/>
        <v>0</v>
      </c>
      <c r="BL110" s="113">
        <f t="shared" si="120"/>
        <v>0</v>
      </c>
      <c r="BM110" s="113">
        <f t="shared" si="120"/>
        <v>0</v>
      </c>
      <c r="BN110" s="118">
        <f t="shared" si="121"/>
        <v>4.2796134594653301</v>
      </c>
      <c r="BO110" s="117">
        <f t="shared" si="122"/>
        <v>0</v>
      </c>
      <c r="BP110" s="113">
        <f t="shared" si="123"/>
        <v>0</v>
      </c>
      <c r="BQ110" s="113">
        <f t="shared" si="124"/>
        <v>0</v>
      </c>
      <c r="BR110" s="118">
        <f t="shared" si="125"/>
        <v>4.2796134594653301</v>
      </c>
      <c r="BS110" s="117">
        <f t="shared" si="126"/>
        <v>0</v>
      </c>
      <c r="BT110" s="113">
        <f t="shared" si="127"/>
        <v>0</v>
      </c>
      <c r="BU110" s="113">
        <f t="shared" si="128"/>
        <v>0</v>
      </c>
      <c r="BV110" s="118">
        <f t="shared" si="129"/>
        <v>4.2796134594653301</v>
      </c>
      <c r="BW110" s="117">
        <f t="shared" si="130"/>
        <v>0</v>
      </c>
      <c r="BX110" s="113">
        <f t="shared" si="131"/>
        <v>0</v>
      </c>
      <c r="BY110" s="113">
        <f t="shared" si="132"/>
        <v>0</v>
      </c>
      <c r="BZ110" s="118">
        <f t="shared" si="133"/>
        <v>4.2796134594653301</v>
      </c>
      <c r="CC110" s="114">
        <f t="shared" si="149"/>
        <v>4.2796134594653301</v>
      </c>
      <c r="CD110" s="114">
        <f t="shared" si="150"/>
        <v>0</v>
      </c>
      <c r="CE110" s="114">
        <f t="shared" si="150"/>
        <v>0</v>
      </c>
      <c r="CF110" s="114">
        <f t="shared" si="150"/>
        <v>0</v>
      </c>
      <c r="CG110" s="114"/>
      <c r="CH110" s="114">
        <v>13</v>
      </c>
      <c r="CI110" s="113">
        <v>5</v>
      </c>
      <c r="CJ110" s="113">
        <f t="shared" si="157"/>
        <v>6</v>
      </c>
      <c r="CK110" s="113">
        <f t="shared" si="157"/>
        <v>7</v>
      </c>
      <c r="CL110" s="113">
        <f t="shared" si="157"/>
        <v>8</v>
      </c>
      <c r="CZ110" s="88"/>
      <c r="DA110" s="88"/>
      <c r="DB110" s="88"/>
      <c r="DC110" s="88"/>
      <c r="DD110" s="88"/>
      <c r="DE110" s="40"/>
      <c r="DF110" s="88"/>
    </row>
    <row r="111" spans="1:110" ht="13.8" thickBot="1" x14ac:dyDescent="0.3">
      <c r="A111" s="140">
        <v>0</v>
      </c>
      <c r="B111" s="410"/>
      <c r="C111" s="410"/>
      <c r="D111" s="41">
        <v>0</v>
      </c>
      <c r="E111" s="98" t="s">
        <v>213</v>
      </c>
      <c r="F111" s="171" t="s">
        <v>546</v>
      </c>
      <c r="G111" s="137" t="s">
        <v>422</v>
      </c>
      <c r="H111" s="132">
        <v>3500</v>
      </c>
      <c r="I111" s="132">
        <v>30000</v>
      </c>
      <c r="J111" s="148">
        <v>800000</v>
      </c>
      <c r="K111" s="151">
        <f t="shared" si="151"/>
        <v>0</v>
      </c>
      <c r="L111" s="413"/>
      <c r="M111" s="139">
        <f t="shared" si="158"/>
        <v>0</v>
      </c>
      <c r="N111" s="139">
        <f t="shared" si="155"/>
        <v>0</v>
      </c>
      <c r="O111" s="133">
        <f t="shared" si="95"/>
        <v>0</v>
      </c>
      <c r="P111" s="80">
        <f t="shared" si="135"/>
        <v>0</v>
      </c>
      <c r="Q111" s="322">
        <f t="shared" si="154"/>
        <v>0</v>
      </c>
      <c r="R111" s="323">
        <f t="shared" si="136"/>
        <v>0</v>
      </c>
      <c r="S111" s="324">
        <f t="shared" si="168"/>
        <v>4.2796134594653301</v>
      </c>
      <c r="U111" s="102">
        <f t="shared" si="159"/>
        <v>0</v>
      </c>
      <c r="V111" s="77">
        <f t="shared" si="160"/>
        <v>0</v>
      </c>
      <c r="W111" s="77">
        <f t="shared" ref="W111:W122" si="169">IF(D111&gt;0,(4/D111)*(4/D111)*U111,0)</f>
        <v>0</v>
      </c>
      <c r="X111" s="75">
        <f>'Project description'!$I$6</f>
        <v>1.79</v>
      </c>
      <c r="Y111" s="75">
        <f>VLOOKUP(E111,'Project description'!$H$21:$I$24,2,0)</f>
        <v>40000</v>
      </c>
      <c r="Z111" s="74">
        <f t="shared" si="139"/>
        <v>0</v>
      </c>
      <c r="AA111" s="144">
        <f t="shared" si="140"/>
        <v>0</v>
      </c>
      <c r="AB111" s="76">
        <f t="shared" si="161"/>
        <v>0</v>
      </c>
      <c r="AC111" s="76">
        <f t="shared" si="162"/>
        <v>0</v>
      </c>
      <c r="AD111" s="76">
        <f t="shared" si="163"/>
        <v>0</v>
      </c>
      <c r="AE111" s="66">
        <f t="shared" si="164"/>
        <v>0</v>
      </c>
      <c r="AF111" s="67" t="str">
        <f t="shared" si="96"/>
        <v>AccelReached</v>
      </c>
      <c r="AG111" s="66">
        <f t="shared" si="97"/>
        <v>0</v>
      </c>
      <c r="AH111" s="68">
        <f t="shared" si="165"/>
        <v>0</v>
      </c>
      <c r="AI111" s="61">
        <f t="shared" si="98"/>
        <v>0</v>
      </c>
      <c r="AJ111" s="62">
        <f t="shared" si="99"/>
        <v>0</v>
      </c>
      <c r="AK111" s="61">
        <f t="shared" si="100"/>
        <v>0</v>
      </c>
      <c r="AL111" s="61">
        <f t="shared" si="166"/>
        <v>0</v>
      </c>
      <c r="AM111" s="69" t="str">
        <f t="shared" si="101"/>
        <v>AccelLimited</v>
      </c>
      <c r="AN111" s="61">
        <f t="shared" si="167"/>
        <v>0</v>
      </c>
      <c r="AO111" s="71">
        <f t="shared" si="102"/>
        <v>0</v>
      </c>
      <c r="AP111" s="64">
        <f t="shared" si="103"/>
        <v>0</v>
      </c>
      <c r="AQ111" s="72">
        <f t="shared" si="104"/>
        <v>0</v>
      </c>
      <c r="AR111" s="79">
        <f t="shared" si="105"/>
        <v>0</v>
      </c>
      <c r="AS111" s="76">
        <f t="shared" si="106"/>
        <v>0</v>
      </c>
      <c r="AU111" s="115">
        <v>0</v>
      </c>
      <c r="AX111" s="118">
        <f t="shared" si="153"/>
        <v>4.2796134594653301</v>
      </c>
      <c r="AY111" s="117">
        <f t="shared" si="107"/>
        <v>0</v>
      </c>
      <c r="AZ111" s="113">
        <f t="shared" si="108"/>
        <v>0</v>
      </c>
      <c r="BA111" s="113">
        <f t="shared" si="109"/>
        <v>0</v>
      </c>
      <c r="BB111" s="118">
        <f t="shared" si="110"/>
        <v>4.2796134594653301</v>
      </c>
      <c r="BC111" s="114">
        <f t="shared" si="111"/>
        <v>0</v>
      </c>
      <c r="BD111" s="113">
        <f t="shared" si="112"/>
        <v>0</v>
      </c>
      <c r="BE111" s="113">
        <f t="shared" si="113"/>
        <v>0</v>
      </c>
      <c r="BF111" s="118">
        <f t="shared" si="114"/>
        <v>4.2796134594653301</v>
      </c>
      <c r="BG111" s="117">
        <f t="shared" si="115"/>
        <v>0</v>
      </c>
      <c r="BH111" s="113">
        <f t="shared" si="116"/>
        <v>0</v>
      </c>
      <c r="BI111" s="113">
        <f t="shared" si="117"/>
        <v>0</v>
      </c>
      <c r="BJ111" s="118">
        <f t="shared" si="118"/>
        <v>4.2796134594653301</v>
      </c>
      <c r="BK111" s="117">
        <f t="shared" si="119"/>
        <v>0</v>
      </c>
      <c r="BL111" s="113">
        <f t="shared" si="120"/>
        <v>0</v>
      </c>
      <c r="BM111" s="113">
        <f t="shared" si="120"/>
        <v>0</v>
      </c>
      <c r="BN111" s="118">
        <f t="shared" si="121"/>
        <v>4.2796134594653301</v>
      </c>
      <c r="BO111" s="117">
        <f t="shared" si="122"/>
        <v>0</v>
      </c>
      <c r="BP111" s="113">
        <f t="shared" si="123"/>
        <v>0</v>
      </c>
      <c r="BQ111" s="113">
        <f t="shared" si="124"/>
        <v>0</v>
      </c>
      <c r="BR111" s="118">
        <f t="shared" si="125"/>
        <v>4.2796134594653301</v>
      </c>
      <c r="BS111" s="117">
        <f t="shared" si="126"/>
        <v>0</v>
      </c>
      <c r="BT111" s="113">
        <f t="shared" si="127"/>
        <v>0</v>
      </c>
      <c r="BU111" s="113">
        <f t="shared" si="128"/>
        <v>0</v>
      </c>
      <c r="BV111" s="118">
        <f t="shared" si="129"/>
        <v>4.2796134594653301</v>
      </c>
      <c r="BW111" s="117">
        <f t="shared" si="130"/>
        <v>0</v>
      </c>
      <c r="BX111" s="113">
        <f t="shared" si="131"/>
        <v>0</v>
      </c>
      <c r="BY111" s="113">
        <f t="shared" si="132"/>
        <v>0</v>
      </c>
      <c r="BZ111" s="118">
        <f t="shared" si="133"/>
        <v>4.2796134594653301</v>
      </c>
      <c r="CC111" s="114">
        <f t="shared" si="149"/>
        <v>4.2796134594653301</v>
      </c>
      <c r="CD111" s="114">
        <f t="shared" si="150"/>
        <v>0</v>
      </c>
      <c r="CE111" s="114">
        <f t="shared" si="150"/>
        <v>0</v>
      </c>
      <c r="CF111" s="114">
        <f t="shared" si="150"/>
        <v>0</v>
      </c>
      <c r="CG111" s="114"/>
      <c r="CH111" s="114">
        <v>13</v>
      </c>
      <c r="CI111" s="113">
        <v>9</v>
      </c>
      <c r="CJ111" s="113">
        <f t="shared" si="157"/>
        <v>10</v>
      </c>
      <c r="CK111" s="113">
        <f t="shared" si="157"/>
        <v>11</v>
      </c>
      <c r="CL111" s="113">
        <f t="shared" si="157"/>
        <v>12</v>
      </c>
      <c r="CZ111" s="88"/>
      <c r="DA111" s="88"/>
      <c r="DB111" s="88"/>
      <c r="DC111" s="88"/>
      <c r="DD111" s="88"/>
      <c r="DE111" s="40"/>
      <c r="DF111" s="88"/>
    </row>
    <row r="112" spans="1:110" ht="13.8" thickBot="1" x14ac:dyDescent="0.3">
      <c r="A112" s="315">
        <v>0</v>
      </c>
      <c r="B112" s="411"/>
      <c r="C112" s="411"/>
      <c r="D112" s="307">
        <v>0</v>
      </c>
      <c r="E112" s="309" t="s">
        <v>213</v>
      </c>
      <c r="F112" s="308" t="s">
        <v>546</v>
      </c>
      <c r="G112" s="310" t="s">
        <v>422</v>
      </c>
      <c r="H112" s="311">
        <v>3500</v>
      </c>
      <c r="I112" s="311">
        <v>30000</v>
      </c>
      <c r="J112" s="312">
        <v>800000</v>
      </c>
      <c r="K112" s="313">
        <f t="shared" si="151"/>
        <v>0</v>
      </c>
      <c r="L112" s="414"/>
      <c r="M112" s="314">
        <f t="shared" si="158"/>
        <v>0</v>
      </c>
      <c r="N112" s="139">
        <f t="shared" si="155"/>
        <v>0</v>
      </c>
      <c r="O112" s="133">
        <f t="shared" si="95"/>
        <v>0</v>
      </c>
      <c r="P112" s="80">
        <f t="shared" si="135"/>
        <v>0</v>
      </c>
      <c r="Q112" s="319">
        <f t="shared" si="154"/>
        <v>0</v>
      </c>
      <c r="R112" s="320">
        <f t="shared" si="136"/>
        <v>0</v>
      </c>
      <c r="S112" s="321">
        <f t="shared" si="168"/>
        <v>4.2796134594653301</v>
      </c>
      <c r="U112" s="102">
        <f t="shared" si="159"/>
        <v>0</v>
      </c>
      <c r="V112" s="77">
        <f t="shared" si="160"/>
        <v>0</v>
      </c>
      <c r="W112" s="77">
        <f t="shared" si="169"/>
        <v>0</v>
      </c>
      <c r="X112" s="75">
        <f>'Project description'!$I$6</f>
        <v>1.79</v>
      </c>
      <c r="Y112" s="75">
        <f>VLOOKUP(E112,'Project description'!$H$21:$I$24,2,0)</f>
        <v>40000</v>
      </c>
      <c r="Z112" s="74">
        <f t="shared" si="139"/>
        <v>0</v>
      </c>
      <c r="AA112" s="144">
        <f t="shared" si="140"/>
        <v>0</v>
      </c>
      <c r="AB112" s="76">
        <f t="shared" si="161"/>
        <v>0</v>
      </c>
      <c r="AC112" s="76">
        <f t="shared" si="162"/>
        <v>0</v>
      </c>
      <c r="AD112" s="76">
        <f t="shared" si="163"/>
        <v>0</v>
      </c>
      <c r="AE112" s="66">
        <f t="shared" si="164"/>
        <v>0</v>
      </c>
      <c r="AF112" s="67" t="str">
        <f t="shared" si="96"/>
        <v>AccelReached</v>
      </c>
      <c r="AG112" s="66">
        <f t="shared" si="97"/>
        <v>0</v>
      </c>
      <c r="AH112" s="68">
        <f t="shared" si="165"/>
        <v>0</v>
      </c>
      <c r="AI112" s="61">
        <f t="shared" si="98"/>
        <v>0</v>
      </c>
      <c r="AJ112" s="62">
        <f t="shared" si="99"/>
        <v>0</v>
      </c>
      <c r="AK112" s="61">
        <f t="shared" si="100"/>
        <v>0</v>
      </c>
      <c r="AL112" s="61">
        <f t="shared" si="166"/>
        <v>0</v>
      </c>
      <c r="AM112" s="69" t="str">
        <f t="shared" si="101"/>
        <v>AccelLimited</v>
      </c>
      <c r="AN112" s="61">
        <f t="shared" si="167"/>
        <v>0</v>
      </c>
      <c r="AO112" s="71">
        <f t="shared" si="102"/>
        <v>0</v>
      </c>
      <c r="AP112" s="64">
        <f t="shared" si="103"/>
        <v>0</v>
      </c>
      <c r="AQ112" s="72">
        <f t="shared" si="104"/>
        <v>0</v>
      </c>
      <c r="AR112" s="79">
        <f t="shared" si="105"/>
        <v>0</v>
      </c>
      <c r="AS112" s="76">
        <f t="shared" si="106"/>
        <v>0</v>
      </c>
      <c r="AU112" s="115">
        <v>0</v>
      </c>
      <c r="AX112" s="118">
        <f t="shared" si="153"/>
        <v>4.2796134594653301</v>
      </c>
      <c r="AY112" s="117">
        <f t="shared" si="107"/>
        <v>0</v>
      </c>
      <c r="AZ112" s="113">
        <f t="shared" si="108"/>
        <v>0</v>
      </c>
      <c r="BA112" s="113">
        <f t="shared" si="109"/>
        <v>0</v>
      </c>
      <c r="BB112" s="118">
        <f t="shared" si="110"/>
        <v>4.2796134594653301</v>
      </c>
      <c r="BC112" s="114">
        <f t="shared" si="111"/>
        <v>0</v>
      </c>
      <c r="BD112" s="113">
        <f t="shared" si="112"/>
        <v>0</v>
      </c>
      <c r="BE112" s="113">
        <f t="shared" si="113"/>
        <v>0</v>
      </c>
      <c r="BF112" s="118">
        <f t="shared" si="114"/>
        <v>4.2796134594653301</v>
      </c>
      <c r="BG112" s="117">
        <f t="shared" si="115"/>
        <v>0</v>
      </c>
      <c r="BH112" s="113">
        <f t="shared" si="116"/>
        <v>0</v>
      </c>
      <c r="BI112" s="113">
        <f t="shared" si="117"/>
        <v>0</v>
      </c>
      <c r="BJ112" s="118">
        <f t="shared" si="118"/>
        <v>4.2796134594653301</v>
      </c>
      <c r="BK112" s="117">
        <f t="shared" si="119"/>
        <v>0</v>
      </c>
      <c r="BL112" s="113">
        <f t="shared" si="120"/>
        <v>0</v>
      </c>
      <c r="BM112" s="113">
        <f t="shared" si="120"/>
        <v>0</v>
      </c>
      <c r="BN112" s="118">
        <f t="shared" si="121"/>
        <v>4.2796134594653301</v>
      </c>
      <c r="BO112" s="117">
        <f t="shared" si="122"/>
        <v>0</v>
      </c>
      <c r="BP112" s="113">
        <f t="shared" si="123"/>
        <v>0</v>
      </c>
      <c r="BQ112" s="113">
        <f t="shared" si="124"/>
        <v>0</v>
      </c>
      <c r="BR112" s="118">
        <f t="shared" si="125"/>
        <v>4.2796134594653301</v>
      </c>
      <c r="BS112" s="117">
        <f t="shared" si="126"/>
        <v>0</v>
      </c>
      <c r="BT112" s="113">
        <f t="shared" si="127"/>
        <v>0</v>
      </c>
      <c r="BU112" s="113">
        <f t="shared" si="128"/>
        <v>0</v>
      </c>
      <c r="BV112" s="118">
        <f t="shared" si="129"/>
        <v>4.2796134594653301</v>
      </c>
      <c r="BW112" s="117">
        <f t="shared" si="130"/>
        <v>0</v>
      </c>
      <c r="BX112" s="113">
        <f t="shared" si="131"/>
        <v>0</v>
      </c>
      <c r="BY112" s="113">
        <f t="shared" si="132"/>
        <v>0</v>
      </c>
      <c r="BZ112" s="118">
        <f t="shared" si="133"/>
        <v>4.2796134594653301</v>
      </c>
      <c r="CC112" s="114">
        <f t="shared" si="149"/>
        <v>4.2796134594653301</v>
      </c>
      <c r="CD112" s="114">
        <f t="shared" si="150"/>
        <v>0</v>
      </c>
      <c r="CE112" s="114">
        <f t="shared" si="150"/>
        <v>0</v>
      </c>
      <c r="CF112" s="114">
        <f t="shared" si="150"/>
        <v>0</v>
      </c>
      <c r="CG112" s="114"/>
      <c r="CH112" s="114">
        <v>13</v>
      </c>
      <c r="CI112" s="113">
        <v>13</v>
      </c>
      <c r="CJ112" s="113">
        <f t="shared" si="157"/>
        <v>14</v>
      </c>
      <c r="CK112" s="113">
        <f t="shared" si="157"/>
        <v>15</v>
      </c>
      <c r="CL112" s="113">
        <f t="shared" si="157"/>
        <v>16</v>
      </c>
      <c r="CZ112" s="88"/>
      <c r="DA112" s="88"/>
      <c r="DB112" s="88"/>
      <c r="DC112" s="88"/>
      <c r="DD112" s="88"/>
      <c r="DE112" s="40"/>
      <c r="DF112" s="88"/>
    </row>
    <row r="113" spans="1:110" ht="13.8" thickBot="1" x14ac:dyDescent="0.3">
      <c r="A113" s="140">
        <v>0</v>
      </c>
      <c r="B113" s="410"/>
      <c r="C113" s="410"/>
      <c r="D113" s="41">
        <v>0</v>
      </c>
      <c r="E113" s="98" t="s">
        <v>213</v>
      </c>
      <c r="F113" s="171" t="s">
        <v>546</v>
      </c>
      <c r="G113" s="137" t="s">
        <v>422</v>
      </c>
      <c r="H113" s="132">
        <v>3500</v>
      </c>
      <c r="I113" s="132">
        <v>30000</v>
      </c>
      <c r="J113" s="148">
        <v>800000</v>
      </c>
      <c r="K113" s="151">
        <f t="shared" si="151"/>
        <v>0</v>
      </c>
      <c r="L113" s="413"/>
      <c r="M113" s="139">
        <f t="shared" si="158"/>
        <v>0</v>
      </c>
      <c r="N113" s="139">
        <f t="shared" si="155"/>
        <v>0</v>
      </c>
      <c r="O113" s="133">
        <f t="shared" si="95"/>
        <v>0</v>
      </c>
      <c r="P113" s="80">
        <f t="shared" si="135"/>
        <v>0</v>
      </c>
      <c r="Q113" s="322">
        <f t="shared" ref="Q113:Q122" si="170">M113*BD113/1000/0.66</f>
        <v>0</v>
      </c>
      <c r="R113" s="323">
        <f t="shared" si="136"/>
        <v>0</v>
      </c>
      <c r="S113" s="324">
        <f t="shared" si="168"/>
        <v>4.2796134594653301</v>
      </c>
      <c r="U113" s="102">
        <f t="shared" si="159"/>
        <v>0</v>
      </c>
      <c r="V113" s="77">
        <f t="shared" si="160"/>
        <v>0</v>
      </c>
      <c r="W113" s="77">
        <f t="shared" si="169"/>
        <v>0</v>
      </c>
      <c r="X113" s="75">
        <f>'Project description'!$I$6</f>
        <v>1.79</v>
      </c>
      <c r="Y113" s="75">
        <f>VLOOKUP(E113,'Project description'!$H$21:$I$24,2,0)</f>
        <v>40000</v>
      </c>
      <c r="Z113" s="74">
        <f t="shared" si="139"/>
        <v>0</v>
      </c>
      <c r="AA113" s="144">
        <f t="shared" si="140"/>
        <v>0</v>
      </c>
      <c r="AB113" s="76">
        <f t="shared" si="161"/>
        <v>0</v>
      </c>
      <c r="AC113" s="76">
        <f t="shared" si="162"/>
        <v>0</v>
      </c>
      <c r="AD113" s="76">
        <f t="shared" si="163"/>
        <v>0</v>
      </c>
      <c r="AE113" s="66">
        <f t="shared" si="164"/>
        <v>0</v>
      </c>
      <c r="AF113" s="67" t="str">
        <f t="shared" si="96"/>
        <v>AccelReached</v>
      </c>
      <c r="AG113" s="66">
        <f t="shared" si="97"/>
        <v>0</v>
      </c>
      <c r="AH113" s="68">
        <f t="shared" si="165"/>
        <v>0</v>
      </c>
      <c r="AI113" s="61">
        <f t="shared" si="98"/>
        <v>0</v>
      </c>
      <c r="AJ113" s="62">
        <f t="shared" si="99"/>
        <v>0</v>
      </c>
      <c r="AK113" s="61">
        <f t="shared" si="100"/>
        <v>0</v>
      </c>
      <c r="AL113" s="61">
        <f t="shared" si="166"/>
        <v>0</v>
      </c>
      <c r="AM113" s="69" t="str">
        <f t="shared" si="101"/>
        <v>AccelLimited</v>
      </c>
      <c r="AN113" s="61">
        <f t="shared" si="167"/>
        <v>0</v>
      </c>
      <c r="AO113" s="71">
        <f t="shared" si="102"/>
        <v>0</v>
      </c>
      <c r="AP113" s="64">
        <f t="shared" si="103"/>
        <v>0</v>
      </c>
      <c r="AQ113" s="72">
        <f t="shared" si="104"/>
        <v>0</v>
      </c>
      <c r="AR113" s="79">
        <f t="shared" si="105"/>
        <v>0</v>
      </c>
      <c r="AS113" s="76">
        <f t="shared" si="106"/>
        <v>0</v>
      </c>
      <c r="AU113" s="115">
        <v>0</v>
      </c>
      <c r="AX113" s="118">
        <f t="shared" si="153"/>
        <v>4.2796134594653301</v>
      </c>
      <c r="AY113" s="117">
        <f t="shared" si="107"/>
        <v>0</v>
      </c>
      <c r="AZ113" s="113">
        <f t="shared" si="108"/>
        <v>0</v>
      </c>
      <c r="BA113" s="113">
        <f t="shared" si="109"/>
        <v>0</v>
      </c>
      <c r="BB113" s="118">
        <f t="shared" si="110"/>
        <v>4.2796134594653301</v>
      </c>
      <c r="BC113" s="114">
        <f t="shared" si="111"/>
        <v>0</v>
      </c>
      <c r="BD113" s="113">
        <f t="shared" si="112"/>
        <v>0</v>
      </c>
      <c r="BE113" s="113">
        <f t="shared" si="113"/>
        <v>0</v>
      </c>
      <c r="BF113" s="118">
        <f t="shared" si="114"/>
        <v>4.2796134594653301</v>
      </c>
      <c r="BG113" s="117">
        <f t="shared" si="115"/>
        <v>0</v>
      </c>
      <c r="BH113" s="113">
        <f t="shared" si="116"/>
        <v>0</v>
      </c>
      <c r="BI113" s="113">
        <f t="shared" si="117"/>
        <v>0</v>
      </c>
      <c r="BJ113" s="118">
        <f t="shared" si="118"/>
        <v>4.2796134594653301</v>
      </c>
      <c r="BK113" s="117">
        <f t="shared" si="119"/>
        <v>0</v>
      </c>
      <c r="BL113" s="113">
        <f t="shared" si="120"/>
        <v>0</v>
      </c>
      <c r="BM113" s="113">
        <f t="shared" si="120"/>
        <v>0</v>
      </c>
      <c r="BN113" s="118">
        <f t="shared" si="121"/>
        <v>4.2796134594653301</v>
      </c>
      <c r="BO113" s="117">
        <f t="shared" si="122"/>
        <v>0</v>
      </c>
      <c r="BP113" s="113">
        <f t="shared" si="123"/>
        <v>0</v>
      </c>
      <c r="BQ113" s="113">
        <f t="shared" si="124"/>
        <v>0</v>
      </c>
      <c r="BR113" s="118">
        <f t="shared" si="125"/>
        <v>4.2796134594653301</v>
      </c>
      <c r="BS113" s="117">
        <f t="shared" si="126"/>
        <v>0</v>
      </c>
      <c r="BT113" s="113">
        <f t="shared" si="127"/>
        <v>0</v>
      </c>
      <c r="BU113" s="113">
        <f t="shared" si="128"/>
        <v>0</v>
      </c>
      <c r="BV113" s="118">
        <f t="shared" si="129"/>
        <v>4.2796134594653301</v>
      </c>
      <c r="BW113" s="117">
        <f t="shared" si="130"/>
        <v>0</v>
      </c>
      <c r="BX113" s="113">
        <f t="shared" si="131"/>
        <v>0</v>
      </c>
      <c r="BY113" s="113">
        <f t="shared" si="132"/>
        <v>0</v>
      </c>
      <c r="BZ113" s="118">
        <f t="shared" si="133"/>
        <v>4.2796134594653301</v>
      </c>
      <c r="CC113" s="114">
        <f t="shared" si="149"/>
        <v>4.2796134594653301</v>
      </c>
      <c r="CD113" s="114">
        <f t="shared" si="150"/>
        <v>0</v>
      </c>
      <c r="CE113" s="114">
        <f t="shared" si="150"/>
        <v>0</v>
      </c>
      <c r="CF113" s="114">
        <f t="shared" si="150"/>
        <v>0</v>
      </c>
      <c r="CG113" s="114"/>
      <c r="CH113" s="114">
        <v>13</v>
      </c>
      <c r="CI113" s="113">
        <v>17</v>
      </c>
      <c r="CJ113" s="113">
        <f t="shared" si="157"/>
        <v>18</v>
      </c>
      <c r="CK113" s="113">
        <f t="shared" si="157"/>
        <v>19</v>
      </c>
      <c r="CL113" s="113">
        <f t="shared" si="157"/>
        <v>20</v>
      </c>
      <c r="CZ113" s="88"/>
      <c r="DA113" s="88"/>
      <c r="DB113" s="88"/>
      <c r="DC113" s="88"/>
      <c r="DD113" s="88"/>
      <c r="DE113" s="40"/>
      <c r="DF113" s="88"/>
    </row>
    <row r="114" spans="1:110" ht="13.8" thickBot="1" x14ac:dyDescent="0.3">
      <c r="A114" s="315">
        <v>0</v>
      </c>
      <c r="B114" s="411"/>
      <c r="C114" s="411"/>
      <c r="D114" s="307">
        <v>0</v>
      </c>
      <c r="E114" s="309" t="s">
        <v>213</v>
      </c>
      <c r="F114" s="308" t="s">
        <v>546</v>
      </c>
      <c r="G114" s="310" t="s">
        <v>422</v>
      </c>
      <c r="H114" s="311">
        <v>3500</v>
      </c>
      <c r="I114" s="311">
        <v>30000</v>
      </c>
      <c r="J114" s="312">
        <v>800000</v>
      </c>
      <c r="K114" s="313">
        <f t="shared" si="151"/>
        <v>0</v>
      </c>
      <c r="L114" s="414"/>
      <c r="M114" s="314">
        <f t="shared" si="158"/>
        <v>0</v>
      </c>
      <c r="N114" s="139">
        <f t="shared" si="155"/>
        <v>0</v>
      </c>
      <c r="O114" s="133">
        <f t="shared" si="95"/>
        <v>0</v>
      </c>
      <c r="P114" s="80">
        <f t="shared" si="135"/>
        <v>0</v>
      </c>
      <c r="Q114" s="319">
        <f t="shared" si="170"/>
        <v>0</v>
      </c>
      <c r="R114" s="320">
        <f t="shared" si="136"/>
        <v>0</v>
      </c>
      <c r="S114" s="321">
        <f t="shared" si="168"/>
        <v>4.2796134594653301</v>
      </c>
      <c r="U114" s="102">
        <f t="shared" si="159"/>
        <v>0</v>
      </c>
      <c r="V114" s="77">
        <f t="shared" si="160"/>
        <v>0</v>
      </c>
      <c r="W114" s="77">
        <f t="shared" si="169"/>
        <v>0</v>
      </c>
      <c r="X114" s="75">
        <f>'Project description'!$I$6</f>
        <v>1.79</v>
      </c>
      <c r="Y114" s="75">
        <f>VLOOKUP(E114,'Project description'!$H$21:$I$24,2,0)</f>
        <v>40000</v>
      </c>
      <c r="Z114" s="74">
        <f t="shared" si="139"/>
        <v>0</v>
      </c>
      <c r="AA114" s="144">
        <f t="shared" si="140"/>
        <v>0</v>
      </c>
      <c r="AB114" s="76">
        <f t="shared" si="161"/>
        <v>0</v>
      </c>
      <c r="AC114" s="76">
        <f t="shared" si="162"/>
        <v>0</v>
      </c>
      <c r="AD114" s="76">
        <f t="shared" si="163"/>
        <v>0</v>
      </c>
      <c r="AE114" s="66">
        <f t="shared" si="164"/>
        <v>0</v>
      </c>
      <c r="AF114" s="67" t="str">
        <f t="shared" si="96"/>
        <v>AccelReached</v>
      </c>
      <c r="AG114" s="66">
        <f t="shared" si="97"/>
        <v>0</v>
      </c>
      <c r="AH114" s="68">
        <f t="shared" si="165"/>
        <v>0</v>
      </c>
      <c r="AI114" s="61">
        <f t="shared" si="98"/>
        <v>0</v>
      </c>
      <c r="AJ114" s="62">
        <f t="shared" si="99"/>
        <v>0</v>
      </c>
      <c r="AK114" s="61">
        <f t="shared" si="100"/>
        <v>0</v>
      </c>
      <c r="AL114" s="61">
        <f t="shared" si="166"/>
        <v>0</v>
      </c>
      <c r="AM114" s="69" t="str">
        <f t="shared" si="101"/>
        <v>AccelLimited</v>
      </c>
      <c r="AN114" s="61">
        <f t="shared" si="167"/>
        <v>0</v>
      </c>
      <c r="AO114" s="71">
        <f t="shared" si="102"/>
        <v>0</v>
      </c>
      <c r="AP114" s="64">
        <f t="shared" si="103"/>
        <v>0</v>
      </c>
      <c r="AQ114" s="72">
        <f t="shared" si="104"/>
        <v>0</v>
      </c>
      <c r="AR114" s="79">
        <f t="shared" si="105"/>
        <v>0</v>
      </c>
      <c r="AS114" s="76">
        <f t="shared" si="106"/>
        <v>0</v>
      </c>
      <c r="AU114" s="115">
        <v>0</v>
      </c>
      <c r="AX114" s="118">
        <f t="shared" si="153"/>
        <v>4.2796134594653301</v>
      </c>
      <c r="AY114" s="117">
        <f t="shared" si="107"/>
        <v>0</v>
      </c>
      <c r="AZ114" s="113">
        <f t="shared" si="108"/>
        <v>0</v>
      </c>
      <c r="BA114" s="113">
        <f t="shared" si="109"/>
        <v>0</v>
      </c>
      <c r="BB114" s="118">
        <f t="shared" si="110"/>
        <v>4.2796134594653301</v>
      </c>
      <c r="BC114" s="114">
        <f t="shared" si="111"/>
        <v>0</v>
      </c>
      <c r="BD114" s="113">
        <f t="shared" si="112"/>
        <v>0</v>
      </c>
      <c r="BE114" s="113">
        <f t="shared" si="113"/>
        <v>0</v>
      </c>
      <c r="BF114" s="118">
        <f t="shared" si="114"/>
        <v>4.2796134594653301</v>
      </c>
      <c r="BG114" s="117">
        <f t="shared" si="115"/>
        <v>0</v>
      </c>
      <c r="BH114" s="113">
        <f t="shared" si="116"/>
        <v>0</v>
      </c>
      <c r="BI114" s="113">
        <f t="shared" si="117"/>
        <v>0</v>
      </c>
      <c r="BJ114" s="118">
        <f t="shared" si="118"/>
        <v>4.2796134594653301</v>
      </c>
      <c r="BK114" s="117">
        <f t="shared" si="119"/>
        <v>0</v>
      </c>
      <c r="BL114" s="113">
        <f t="shared" si="120"/>
        <v>0</v>
      </c>
      <c r="BM114" s="113">
        <f t="shared" si="120"/>
        <v>0</v>
      </c>
      <c r="BN114" s="118">
        <f t="shared" si="121"/>
        <v>4.2796134594653301</v>
      </c>
      <c r="BO114" s="117">
        <f t="shared" si="122"/>
        <v>0</v>
      </c>
      <c r="BP114" s="113">
        <f t="shared" si="123"/>
        <v>0</v>
      </c>
      <c r="BQ114" s="113">
        <f t="shared" si="124"/>
        <v>0</v>
      </c>
      <c r="BR114" s="118">
        <f t="shared" si="125"/>
        <v>4.2796134594653301</v>
      </c>
      <c r="BS114" s="117">
        <f t="shared" si="126"/>
        <v>0</v>
      </c>
      <c r="BT114" s="113">
        <f t="shared" si="127"/>
        <v>0</v>
      </c>
      <c r="BU114" s="113">
        <f t="shared" si="128"/>
        <v>0</v>
      </c>
      <c r="BV114" s="118">
        <f t="shared" si="129"/>
        <v>4.2796134594653301</v>
      </c>
      <c r="BW114" s="117">
        <f t="shared" si="130"/>
        <v>0</v>
      </c>
      <c r="BX114" s="113">
        <f t="shared" si="131"/>
        <v>0</v>
      </c>
      <c r="BY114" s="113">
        <f t="shared" si="132"/>
        <v>0</v>
      </c>
      <c r="BZ114" s="118">
        <f t="shared" si="133"/>
        <v>4.2796134594653301</v>
      </c>
      <c r="CC114" s="114">
        <f t="shared" si="149"/>
        <v>4.2796134594653301</v>
      </c>
      <c r="CD114" s="114">
        <f t="shared" si="150"/>
        <v>0</v>
      </c>
      <c r="CE114" s="114">
        <f t="shared" si="150"/>
        <v>0</v>
      </c>
      <c r="CF114" s="114">
        <f t="shared" si="150"/>
        <v>0</v>
      </c>
      <c r="CG114" s="114"/>
      <c r="CH114" s="114">
        <v>13</v>
      </c>
      <c r="CI114" s="113">
        <v>21</v>
      </c>
      <c r="CJ114" s="113">
        <f t="shared" si="157"/>
        <v>22</v>
      </c>
      <c r="CK114" s="113">
        <f t="shared" si="157"/>
        <v>23</v>
      </c>
      <c r="CL114" s="113">
        <f t="shared" si="157"/>
        <v>24</v>
      </c>
      <c r="CZ114" s="88"/>
      <c r="DA114" s="88"/>
      <c r="DB114" s="88"/>
      <c r="DC114" s="88"/>
      <c r="DD114" s="88"/>
      <c r="DE114" s="40"/>
      <c r="DF114" s="88"/>
    </row>
    <row r="115" spans="1:110" ht="13.8" thickBot="1" x14ac:dyDescent="0.3">
      <c r="A115" s="140">
        <v>0</v>
      </c>
      <c r="B115" s="410"/>
      <c r="C115" s="410"/>
      <c r="D115" s="41">
        <v>0</v>
      </c>
      <c r="E115" s="98" t="s">
        <v>213</v>
      </c>
      <c r="F115" s="171" t="s">
        <v>546</v>
      </c>
      <c r="G115" s="137" t="s">
        <v>422</v>
      </c>
      <c r="H115" s="132">
        <v>3500</v>
      </c>
      <c r="I115" s="132">
        <v>30000</v>
      </c>
      <c r="J115" s="148">
        <v>800000</v>
      </c>
      <c r="K115" s="151">
        <f t="shared" si="151"/>
        <v>0</v>
      </c>
      <c r="L115" s="413"/>
      <c r="M115" s="139">
        <f t="shared" si="158"/>
        <v>0</v>
      </c>
      <c r="N115" s="139">
        <f t="shared" si="155"/>
        <v>0</v>
      </c>
      <c r="O115" s="133">
        <f t="shared" si="95"/>
        <v>0</v>
      </c>
      <c r="P115" s="80">
        <f t="shared" si="135"/>
        <v>0</v>
      </c>
      <c r="Q115" s="322">
        <f t="shared" si="170"/>
        <v>0</v>
      </c>
      <c r="R115" s="323">
        <f t="shared" si="136"/>
        <v>0</v>
      </c>
      <c r="S115" s="324">
        <f t="shared" si="168"/>
        <v>4.2796134594653301</v>
      </c>
      <c r="U115" s="102">
        <f t="shared" si="159"/>
        <v>0</v>
      </c>
      <c r="V115" s="77">
        <f t="shared" si="160"/>
        <v>0</v>
      </c>
      <c r="W115" s="77">
        <f t="shared" si="169"/>
        <v>0</v>
      </c>
      <c r="X115" s="75">
        <f>'Project description'!$I$6</f>
        <v>1.79</v>
      </c>
      <c r="Y115" s="75">
        <f>VLOOKUP(E115,'Project description'!$H$21:$I$24,2,0)</f>
        <v>40000</v>
      </c>
      <c r="Z115" s="74">
        <f t="shared" si="139"/>
        <v>0</v>
      </c>
      <c r="AA115" s="144">
        <f t="shared" si="140"/>
        <v>0</v>
      </c>
      <c r="AB115" s="76">
        <f t="shared" si="161"/>
        <v>0</v>
      </c>
      <c r="AC115" s="76">
        <f t="shared" si="162"/>
        <v>0</v>
      </c>
      <c r="AD115" s="76">
        <f t="shared" si="163"/>
        <v>0</v>
      </c>
      <c r="AE115" s="66">
        <f t="shared" si="164"/>
        <v>0</v>
      </c>
      <c r="AF115" s="67" t="str">
        <f t="shared" si="96"/>
        <v>AccelReached</v>
      </c>
      <c r="AG115" s="66">
        <f t="shared" si="97"/>
        <v>0</v>
      </c>
      <c r="AH115" s="68">
        <f t="shared" si="165"/>
        <v>0</v>
      </c>
      <c r="AI115" s="61">
        <f t="shared" si="98"/>
        <v>0</v>
      </c>
      <c r="AJ115" s="62">
        <f t="shared" si="99"/>
        <v>0</v>
      </c>
      <c r="AK115" s="61">
        <f t="shared" si="100"/>
        <v>0</v>
      </c>
      <c r="AL115" s="61">
        <f t="shared" si="166"/>
        <v>0</v>
      </c>
      <c r="AM115" s="69" t="str">
        <f t="shared" si="101"/>
        <v>AccelLimited</v>
      </c>
      <c r="AN115" s="61">
        <f t="shared" si="167"/>
        <v>0</v>
      </c>
      <c r="AO115" s="71">
        <f t="shared" si="102"/>
        <v>0</v>
      </c>
      <c r="AP115" s="64">
        <f t="shared" si="103"/>
        <v>0</v>
      </c>
      <c r="AQ115" s="72">
        <f t="shared" si="104"/>
        <v>0</v>
      </c>
      <c r="AR115" s="79">
        <f t="shared" si="105"/>
        <v>0</v>
      </c>
      <c r="AS115" s="76">
        <f t="shared" si="106"/>
        <v>0</v>
      </c>
      <c r="AU115" s="115">
        <v>0</v>
      </c>
      <c r="AX115" s="118">
        <f t="shared" si="153"/>
        <v>4.2796134594653301</v>
      </c>
      <c r="AY115" s="117">
        <f t="shared" si="107"/>
        <v>0</v>
      </c>
      <c r="AZ115" s="113">
        <f t="shared" si="108"/>
        <v>0</v>
      </c>
      <c r="BA115" s="113">
        <f t="shared" si="109"/>
        <v>0</v>
      </c>
      <c r="BB115" s="118">
        <f t="shared" si="110"/>
        <v>4.2796134594653301</v>
      </c>
      <c r="BC115" s="114">
        <f t="shared" si="111"/>
        <v>0</v>
      </c>
      <c r="BD115" s="113">
        <f t="shared" si="112"/>
        <v>0</v>
      </c>
      <c r="BE115" s="113">
        <f t="shared" si="113"/>
        <v>0</v>
      </c>
      <c r="BF115" s="118">
        <f t="shared" si="114"/>
        <v>4.2796134594653301</v>
      </c>
      <c r="BG115" s="117">
        <f t="shared" si="115"/>
        <v>0</v>
      </c>
      <c r="BH115" s="113">
        <f t="shared" si="116"/>
        <v>0</v>
      </c>
      <c r="BI115" s="113">
        <f t="shared" si="117"/>
        <v>0</v>
      </c>
      <c r="BJ115" s="118">
        <f t="shared" si="118"/>
        <v>4.2796134594653301</v>
      </c>
      <c r="BK115" s="117">
        <f t="shared" si="119"/>
        <v>0</v>
      </c>
      <c r="BL115" s="113">
        <f t="shared" si="120"/>
        <v>0</v>
      </c>
      <c r="BM115" s="113">
        <f t="shared" si="120"/>
        <v>0</v>
      </c>
      <c r="BN115" s="118">
        <f t="shared" si="121"/>
        <v>4.2796134594653301</v>
      </c>
      <c r="BO115" s="117">
        <f t="shared" si="122"/>
        <v>0</v>
      </c>
      <c r="BP115" s="113">
        <f t="shared" si="123"/>
        <v>0</v>
      </c>
      <c r="BQ115" s="113">
        <f t="shared" si="124"/>
        <v>0</v>
      </c>
      <c r="BR115" s="118">
        <f t="shared" si="125"/>
        <v>4.2796134594653301</v>
      </c>
      <c r="BS115" s="117">
        <f t="shared" si="126"/>
        <v>0</v>
      </c>
      <c r="BT115" s="113">
        <f t="shared" si="127"/>
        <v>0</v>
      </c>
      <c r="BU115" s="113">
        <f t="shared" si="128"/>
        <v>0</v>
      </c>
      <c r="BV115" s="118">
        <f t="shared" si="129"/>
        <v>4.2796134594653301</v>
      </c>
      <c r="BW115" s="117">
        <f t="shared" si="130"/>
        <v>0</v>
      </c>
      <c r="BX115" s="113">
        <f t="shared" si="131"/>
        <v>0</v>
      </c>
      <c r="BY115" s="113">
        <f t="shared" si="132"/>
        <v>0</v>
      </c>
      <c r="BZ115" s="118">
        <f t="shared" si="133"/>
        <v>4.2796134594653301</v>
      </c>
      <c r="CC115" s="114">
        <f t="shared" si="149"/>
        <v>4.2796134594653301</v>
      </c>
      <c r="CD115" s="114">
        <f t="shared" si="150"/>
        <v>0</v>
      </c>
      <c r="CE115" s="114">
        <f t="shared" si="150"/>
        <v>0</v>
      </c>
      <c r="CF115" s="114">
        <f t="shared" si="150"/>
        <v>0</v>
      </c>
      <c r="CG115" s="114"/>
      <c r="CH115" s="114">
        <v>13</v>
      </c>
      <c r="CI115" s="113">
        <v>25</v>
      </c>
      <c r="CJ115" s="113">
        <f t="shared" si="157"/>
        <v>26</v>
      </c>
      <c r="CK115" s="113">
        <f t="shared" si="157"/>
        <v>27</v>
      </c>
      <c r="CL115" s="113">
        <f t="shared" si="157"/>
        <v>28</v>
      </c>
      <c r="CZ115" s="88"/>
      <c r="DA115" s="88"/>
      <c r="DB115" s="88"/>
      <c r="DC115" s="88"/>
      <c r="DD115" s="88"/>
      <c r="DE115" s="40"/>
      <c r="DF115" s="88"/>
    </row>
    <row r="116" spans="1:110" ht="13.8" thickBot="1" x14ac:dyDescent="0.3">
      <c r="A116" s="315">
        <v>0</v>
      </c>
      <c r="B116" s="411"/>
      <c r="C116" s="411"/>
      <c r="D116" s="307">
        <v>0</v>
      </c>
      <c r="E116" s="309" t="s">
        <v>213</v>
      </c>
      <c r="F116" s="308" t="s">
        <v>546</v>
      </c>
      <c r="G116" s="310" t="s">
        <v>422</v>
      </c>
      <c r="H116" s="311">
        <v>3500</v>
      </c>
      <c r="I116" s="311">
        <v>30000</v>
      </c>
      <c r="J116" s="312">
        <v>800000</v>
      </c>
      <c r="K116" s="313">
        <f t="shared" si="151"/>
        <v>0</v>
      </c>
      <c r="L116" s="414"/>
      <c r="M116" s="314">
        <f t="shared" si="158"/>
        <v>0</v>
      </c>
      <c r="N116" s="139">
        <f t="shared" si="155"/>
        <v>0</v>
      </c>
      <c r="O116" s="133">
        <f t="shared" si="95"/>
        <v>0</v>
      </c>
      <c r="P116" s="80">
        <f t="shared" si="135"/>
        <v>0</v>
      </c>
      <c r="Q116" s="319">
        <f t="shared" si="170"/>
        <v>0</v>
      </c>
      <c r="R116" s="320">
        <f t="shared" si="136"/>
        <v>0</v>
      </c>
      <c r="S116" s="321">
        <f t="shared" si="168"/>
        <v>4.2796134594653301</v>
      </c>
      <c r="U116" s="102">
        <f t="shared" si="159"/>
        <v>0</v>
      </c>
      <c r="V116" s="77">
        <f t="shared" si="160"/>
        <v>0</v>
      </c>
      <c r="W116" s="77">
        <f t="shared" si="169"/>
        <v>0</v>
      </c>
      <c r="X116" s="75">
        <f>'Project description'!$I$6</f>
        <v>1.79</v>
      </c>
      <c r="Y116" s="75">
        <f>VLOOKUP(E116,'Project description'!$H$21:$I$24,2,0)</f>
        <v>40000</v>
      </c>
      <c r="Z116" s="74">
        <f t="shared" si="139"/>
        <v>0</v>
      </c>
      <c r="AA116" s="144">
        <f t="shared" si="140"/>
        <v>0</v>
      </c>
      <c r="AB116" s="76">
        <f t="shared" si="161"/>
        <v>0</v>
      </c>
      <c r="AC116" s="76">
        <f t="shared" si="162"/>
        <v>0</v>
      </c>
      <c r="AD116" s="76">
        <f t="shared" si="163"/>
        <v>0</v>
      </c>
      <c r="AE116" s="66">
        <f t="shared" si="164"/>
        <v>0</v>
      </c>
      <c r="AF116" s="67" t="str">
        <f t="shared" si="96"/>
        <v>AccelReached</v>
      </c>
      <c r="AG116" s="66">
        <f t="shared" si="97"/>
        <v>0</v>
      </c>
      <c r="AH116" s="68">
        <f t="shared" si="165"/>
        <v>0</v>
      </c>
      <c r="AI116" s="61">
        <f t="shared" si="98"/>
        <v>0</v>
      </c>
      <c r="AJ116" s="62">
        <f t="shared" si="99"/>
        <v>0</v>
      </c>
      <c r="AK116" s="61">
        <f t="shared" si="100"/>
        <v>0</v>
      </c>
      <c r="AL116" s="61">
        <f t="shared" si="166"/>
        <v>0</v>
      </c>
      <c r="AM116" s="69" t="str">
        <f t="shared" si="101"/>
        <v>AccelLimited</v>
      </c>
      <c r="AN116" s="61">
        <f t="shared" si="167"/>
        <v>0</v>
      </c>
      <c r="AO116" s="71">
        <f t="shared" si="102"/>
        <v>0</v>
      </c>
      <c r="AP116" s="64">
        <f t="shared" si="103"/>
        <v>0</v>
      </c>
      <c r="AQ116" s="72">
        <f t="shared" si="104"/>
        <v>0</v>
      </c>
      <c r="AR116" s="79">
        <f t="shared" si="105"/>
        <v>0</v>
      </c>
      <c r="AS116" s="76">
        <f t="shared" si="106"/>
        <v>0</v>
      </c>
      <c r="AU116" s="115">
        <v>0</v>
      </c>
      <c r="AX116" s="118">
        <f t="shared" si="153"/>
        <v>4.2796134594653301</v>
      </c>
      <c r="AY116" s="117">
        <f t="shared" si="107"/>
        <v>0</v>
      </c>
      <c r="AZ116" s="113">
        <f t="shared" si="108"/>
        <v>0</v>
      </c>
      <c r="BA116" s="113">
        <f t="shared" si="109"/>
        <v>0</v>
      </c>
      <c r="BB116" s="118">
        <f t="shared" si="110"/>
        <v>4.2796134594653301</v>
      </c>
      <c r="BC116" s="114">
        <f t="shared" si="111"/>
        <v>0</v>
      </c>
      <c r="BD116" s="113">
        <f t="shared" si="112"/>
        <v>0</v>
      </c>
      <c r="BE116" s="113">
        <f t="shared" si="113"/>
        <v>0</v>
      </c>
      <c r="BF116" s="118">
        <f t="shared" si="114"/>
        <v>4.2796134594653301</v>
      </c>
      <c r="BG116" s="117">
        <f t="shared" si="115"/>
        <v>0</v>
      </c>
      <c r="BH116" s="113">
        <f t="shared" si="116"/>
        <v>0</v>
      </c>
      <c r="BI116" s="113">
        <f t="shared" si="117"/>
        <v>0</v>
      </c>
      <c r="BJ116" s="118">
        <f t="shared" si="118"/>
        <v>4.2796134594653301</v>
      </c>
      <c r="BK116" s="117">
        <f t="shared" si="119"/>
        <v>0</v>
      </c>
      <c r="BL116" s="113">
        <f t="shared" si="120"/>
        <v>0</v>
      </c>
      <c r="BM116" s="113">
        <f t="shared" si="120"/>
        <v>0</v>
      </c>
      <c r="BN116" s="118">
        <f t="shared" si="121"/>
        <v>4.2796134594653301</v>
      </c>
      <c r="BO116" s="117">
        <f t="shared" si="122"/>
        <v>0</v>
      </c>
      <c r="BP116" s="113">
        <f t="shared" si="123"/>
        <v>0</v>
      </c>
      <c r="BQ116" s="113">
        <f t="shared" si="124"/>
        <v>0</v>
      </c>
      <c r="BR116" s="118">
        <f t="shared" si="125"/>
        <v>4.2796134594653301</v>
      </c>
      <c r="BS116" s="117">
        <f t="shared" si="126"/>
        <v>0</v>
      </c>
      <c r="BT116" s="113">
        <f t="shared" si="127"/>
        <v>0</v>
      </c>
      <c r="BU116" s="113">
        <f t="shared" si="128"/>
        <v>0</v>
      </c>
      <c r="BV116" s="118">
        <f t="shared" si="129"/>
        <v>4.2796134594653301</v>
      </c>
      <c r="BW116" s="117">
        <f t="shared" si="130"/>
        <v>0</v>
      </c>
      <c r="BX116" s="113">
        <f t="shared" si="131"/>
        <v>0</v>
      </c>
      <c r="BY116" s="113">
        <f t="shared" si="132"/>
        <v>0</v>
      </c>
      <c r="BZ116" s="118">
        <f t="shared" si="133"/>
        <v>4.2796134594653301</v>
      </c>
      <c r="CC116" s="114">
        <f t="shared" si="149"/>
        <v>4.2796134594653301</v>
      </c>
      <c r="CD116" s="114">
        <f t="shared" si="150"/>
        <v>0</v>
      </c>
      <c r="CE116" s="114">
        <f t="shared" si="150"/>
        <v>0</v>
      </c>
      <c r="CF116" s="114">
        <f t="shared" si="150"/>
        <v>0</v>
      </c>
      <c r="CG116" s="114"/>
      <c r="CH116" s="114">
        <v>13</v>
      </c>
      <c r="CI116" s="113">
        <v>29</v>
      </c>
      <c r="CJ116" s="113">
        <f t="shared" si="157"/>
        <v>30</v>
      </c>
      <c r="CK116" s="113">
        <f t="shared" si="157"/>
        <v>31</v>
      </c>
      <c r="CL116" s="113">
        <f t="shared" si="157"/>
        <v>32</v>
      </c>
      <c r="CZ116" s="88"/>
      <c r="DA116" s="88"/>
      <c r="DB116" s="88"/>
      <c r="DC116" s="88"/>
      <c r="DD116" s="88"/>
      <c r="DE116" s="40"/>
      <c r="DF116" s="88"/>
    </row>
    <row r="117" spans="1:110" ht="13.8" thickBot="1" x14ac:dyDescent="0.3">
      <c r="A117" s="140">
        <v>0</v>
      </c>
      <c r="B117" s="410"/>
      <c r="C117" s="410"/>
      <c r="D117" s="41">
        <v>0</v>
      </c>
      <c r="E117" s="98" t="s">
        <v>213</v>
      </c>
      <c r="F117" s="171" t="s">
        <v>546</v>
      </c>
      <c r="G117" s="137" t="s">
        <v>422</v>
      </c>
      <c r="H117" s="132">
        <v>3500</v>
      </c>
      <c r="I117" s="132">
        <v>30000</v>
      </c>
      <c r="J117" s="148">
        <v>800000</v>
      </c>
      <c r="K117" s="151">
        <f t="shared" si="151"/>
        <v>0</v>
      </c>
      <c r="L117" s="413"/>
      <c r="M117" s="139">
        <f t="shared" si="158"/>
        <v>0</v>
      </c>
      <c r="N117" s="139">
        <f t="shared" ref="N117:N122" si="171">IF(AC117&lt;=0,0,IF(E117="Straight",IF(F117="Lifting",AS117/AG$5+AE$5+AK$5,AS117/AG$5+AE$5),IF(E117="180° Curve",IF(F117="Lifting",AS117/AG$6+AE$6+AK$6,AS117/AG$6+AE$6),IF(E117="45° Curve",IF(F117="Lifting",AS117/AG$7+AE$7+AK$7,AS117/AG$7+AE$7),IF(E117="22.5° Curve",IF(F117="Lifting",AS117/AG$8+AE$8+AK$8,AS117/AG$8+AE$8))))))</f>
        <v>0</v>
      </c>
      <c r="O117" s="133">
        <f t="shared" si="95"/>
        <v>0</v>
      </c>
      <c r="P117" s="80">
        <f t="shared" si="135"/>
        <v>0</v>
      </c>
      <c r="Q117" s="322">
        <f t="shared" si="170"/>
        <v>0</v>
      </c>
      <c r="R117" s="323">
        <f t="shared" si="136"/>
        <v>0</v>
      </c>
      <c r="S117" s="324">
        <f t="shared" si="168"/>
        <v>4.2796134594653301</v>
      </c>
      <c r="U117" s="102">
        <f t="shared" si="159"/>
        <v>0</v>
      </c>
      <c r="V117" s="77">
        <f t="shared" si="160"/>
        <v>0</v>
      </c>
      <c r="W117" s="77">
        <f t="shared" si="169"/>
        <v>0</v>
      </c>
      <c r="X117" s="75">
        <f>'Project description'!$I$6</f>
        <v>1.79</v>
      </c>
      <c r="Y117" s="75">
        <f>VLOOKUP(E117,'Project description'!$H$21:$I$24,2,0)</f>
        <v>40000</v>
      </c>
      <c r="Z117" s="74">
        <f t="shared" si="139"/>
        <v>0</v>
      </c>
      <c r="AA117" s="144">
        <f t="shared" si="140"/>
        <v>0</v>
      </c>
      <c r="AB117" s="76">
        <f t="shared" si="161"/>
        <v>0</v>
      </c>
      <c r="AC117" s="76">
        <f t="shared" si="162"/>
        <v>0</v>
      </c>
      <c r="AD117" s="76">
        <f t="shared" si="163"/>
        <v>0</v>
      </c>
      <c r="AE117" s="66">
        <f t="shared" si="164"/>
        <v>0</v>
      </c>
      <c r="AF117" s="67" t="str">
        <f t="shared" si="96"/>
        <v>AccelReached</v>
      </c>
      <c r="AG117" s="66">
        <f t="shared" si="97"/>
        <v>0</v>
      </c>
      <c r="AH117" s="68">
        <f t="shared" si="165"/>
        <v>0</v>
      </c>
      <c r="AI117" s="61">
        <f t="shared" si="98"/>
        <v>0</v>
      </c>
      <c r="AJ117" s="62">
        <f t="shared" si="99"/>
        <v>0</v>
      </c>
      <c r="AK117" s="61">
        <f t="shared" si="100"/>
        <v>0</v>
      </c>
      <c r="AL117" s="61">
        <f t="shared" si="166"/>
        <v>0</v>
      </c>
      <c r="AM117" s="69" t="str">
        <f t="shared" si="101"/>
        <v>AccelLimited</v>
      </c>
      <c r="AN117" s="61">
        <f t="shared" si="167"/>
        <v>0</v>
      </c>
      <c r="AO117" s="71">
        <f t="shared" si="102"/>
        <v>0</v>
      </c>
      <c r="AP117" s="64">
        <f t="shared" si="103"/>
        <v>0</v>
      </c>
      <c r="AQ117" s="72">
        <f t="shared" si="104"/>
        <v>0</v>
      </c>
      <c r="AR117" s="79">
        <f t="shared" si="105"/>
        <v>0</v>
      </c>
      <c r="AS117" s="76">
        <f t="shared" si="106"/>
        <v>0</v>
      </c>
      <c r="AU117" s="115">
        <v>0</v>
      </c>
      <c r="AX117" s="118">
        <f t="shared" si="153"/>
        <v>4.2796134594653301</v>
      </c>
      <c r="AY117" s="117">
        <f t="shared" si="107"/>
        <v>0</v>
      </c>
      <c r="AZ117" s="113">
        <f t="shared" si="108"/>
        <v>0</v>
      </c>
      <c r="BA117" s="113">
        <f t="shared" si="109"/>
        <v>0</v>
      </c>
      <c r="BB117" s="118">
        <f t="shared" si="110"/>
        <v>4.2796134594653301</v>
      </c>
      <c r="BC117" s="114">
        <f t="shared" si="111"/>
        <v>0</v>
      </c>
      <c r="BD117" s="113">
        <f t="shared" si="112"/>
        <v>0</v>
      </c>
      <c r="BE117" s="113">
        <f t="shared" si="113"/>
        <v>0</v>
      </c>
      <c r="BF117" s="118">
        <f t="shared" si="114"/>
        <v>4.2796134594653301</v>
      </c>
      <c r="BG117" s="117">
        <f t="shared" si="115"/>
        <v>0</v>
      </c>
      <c r="BH117" s="113">
        <f t="shared" si="116"/>
        <v>0</v>
      </c>
      <c r="BI117" s="113">
        <f t="shared" si="117"/>
        <v>0</v>
      </c>
      <c r="BJ117" s="118">
        <f t="shared" si="118"/>
        <v>4.2796134594653301</v>
      </c>
      <c r="BK117" s="117">
        <f t="shared" si="119"/>
        <v>0</v>
      </c>
      <c r="BL117" s="113">
        <f t="shared" si="120"/>
        <v>0</v>
      </c>
      <c r="BM117" s="113">
        <f t="shared" si="120"/>
        <v>0</v>
      </c>
      <c r="BN117" s="118">
        <f t="shared" si="121"/>
        <v>4.2796134594653301</v>
      </c>
      <c r="BO117" s="117">
        <f t="shared" si="122"/>
        <v>0</v>
      </c>
      <c r="BP117" s="113">
        <f t="shared" si="123"/>
        <v>0</v>
      </c>
      <c r="BQ117" s="113">
        <f t="shared" si="124"/>
        <v>0</v>
      </c>
      <c r="BR117" s="118">
        <f t="shared" si="125"/>
        <v>4.2796134594653301</v>
      </c>
      <c r="BS117" s="117">
        <f t="shared" si="126"/>
        <v>0</v>
      </c>
      <c r="BT117" s="113">
        <f t="shared" si="127"/>
        <v>0</v>
      </c>
      <c r="BU117" s="113">
        <f t="shared" si="128"/>
        <v>0</v>
      </c>
      <c r="BV117" s="118">
        <f t="shared" si="129"/>
        <v>4.2796134594653301</v>
      </c>
      <c r="BW117" s="117">
        <f t="shared" si="130"/>
        <v>0</v>
      </c>
      <c r="BX117" s="113">
        <f t="shared" si="131"/>
        <v>0</v>
      </c>
      <c r="BY117" s="113">
        <f t="shared" si="132"/>
        <v>0</v>
      </c>
      <c r="BZ117" s="118">
        <f t="shared" si="133"/>
        <v>4.2796134594653301</v>
      </c>
      <c r="CC117" s="114">
        <f t="shared" si="149"/>
        <v>4.2796134594653301</v>
      </c>
      <c r="CD117" s="114">
        <f t="shared" si="150"/>
        <v>0</v>
      </c>
      <c r="CE117" s="114">
        <f t="shared" si="150"/>
        <v>0</v>
      </c>
      <c r="CF117" s="114">
        <f t="shared" si="150"/>
        <v>0</v>
      </c>
      <c r="CG117" s="114"/>
      <c r="CH117" s="114">
        <v>14</v>
      </c>
      <c r="CI117" s="113">
        <v>1</v>
      </c>
      <c r="CJ117" s="113">
        <f t="shared" si="157"/>
        <v>2</v>
      </c>
      <c r="CK117" s="113">
        <f t="shared" si="157"/>
        <v>3</v>
      </c>
      <c r="CL117" s="113">
        <f t="shared" si="157"/>
        <v>4</v>
      </c>
      <c r="CZ117" s="88"/>
      <c r="DA117" s="88"/>
      <c r="DB117" s="88"/>
      <c r="DC117" s="88"/>
      <c r="DD117" s="88"/>
      <c r="DE117" s="40"/>
      <c r="DF117" s="88"/>
    </row>
    <row r="118" spans="1:110" ht="13.8" thickBot="1" x14ac:dyDescent="0.3">
      <c r="A118" s="315">
        <v>0</v>
      </c>
      <c r="B118" s="411"/>
      <c r="C118" s="411"/>
      <c r="D118" s="307">
        <v>0</v>
      </c>
      <c r="E118" s="309" t="s">
        <v>213</v>
      </c>
      <c r="F118" s="308" t="s">
        <v>546</v>
      </c>
      <c r="G118" s="310" t="s">
        <v>422</v>
      </c>
      <c r="H118" s="311">
        <v>3500</v>
      </c>
      <c r="I118" s="311">
        <v>30000</v>
      </c>
      <c r="J118" s="312">
        <v>800000</v>
      </c>
      <c r="K118" s="313">
        <f t="shared" si="151"/>
        <v>0</v>
      </c>
      <c r="L118" s="414"/>
      <c r="M118" s="314">
        <f t="shared" si="158"/>
        <v>0</v>
      </c>
      <c r="N118" s="139">
        <f t="shared" si="171"/>
        <v>0</v>
      </c>
      <c r="O118" s="133">
        <f t="shared" si="95"/>
        <v>0</v>
      </c>
      <c r="P118" s="80">
        <f t="shared" si="135"/>
        <v>0</v>
      </c>
      <c r="Q118" s="319">
        <f t="shared" si="170"/>
        <v>0</v>
      </c>
      <c r="R118" s="320">
        <f t="shared" si="136"/>
        <v>0</v>
      </c>
      <c r="S118" s="321">
        <f t="shared" si="168"/>
        <v>4.2796134594653301</v>
      </c>
      <c r="U118" s="102">
        <f t="shared" si="159"/>
        <v>0</v>
      </c>
      <c r="V118" s="77">
        <f t="shared" si="160"/>
        <v>0</v>
      </c>
      <c r="W118" s="77">
        <f t="shared" si="169"/>
        <v>0</v>
      </c>
      <c r="X118" s="75">
        <f>'Project description'!$I$6</f>
        <v>1.79</v>
      </c>
      <c r="Y118" s="75">
        <f>VLOOKUP(E118,'Project description'!$H$21:$I$24,2,0)</f>
        <v>40000</v>
      </c>
      <c r="Z118" s="74">
        <f t="shared" si="139"/>
        <v>0</v>
      </c>
      <c r="AA118" s="144">
        <f t="shared" si="140"/>
        <v>0</v>
      </c>
      <c r="AB118" s="76">
        <f t="shared" si="161"/>
        <v>0</v>
      </c>
      <c r="AC118" s="76">
        <f t="shared" si="162"/>
        <v>0</v>
      </c>
      <c r="AD118" s="76">
        <f t="shared" si="163"/>
        <v>0</v>
      </c>
      <c r="AE118" s="66">
        <f t="shared" si="164"/>
        <v>0</v>
      </c>
      <c r="AF118" s="67" t="str">
        <f t="shared" si="96"/>
        <v>AccelReached</v>
      </c>
      <c r="AG118" s="66">
        <f t="shared" si="97"/>
        <v>0</v>
      </c>
      <c r="AH118" s="68">
        <f t="shared" si="165"/>
        <v>0</v>
      </c>
      <c r="AI118" s="61">
        <f t="shared" si="98"/>
        <v>0</v>
      </c>
      <c r="AJ118" s="62">
        <f t="shared" si="99"/>
        <v>0</v>
      </c>
      <c r="AK118" s="61">
        <f t="shared" si="100"/>
        <v>0</v>
      </c>
      <c r="AL118" s="61">
        <f t="shared" si="166"/>
        <v>0</v>
      </c>
      <c r="AM118" s="69" t="str">
        <f t="shared" si="101"/>
        <v>AccelLimited</v>
      </c>
      <c r="AN118" s="61">
        <f t="shared" si="167"/>
        <v>0</v>
      </c>
      <c r="AO118" s="71">
        <f t="shared" si="102"/>
        <v>0</v>
      </c>
      <c r="AP118" s="64">
        <f t="shared" si="103"/>
        <v>0</v>
      </c>
      <c r="AQ118" s="72">
        <f t="shared" si="104"/>
        <v>0</v>
      </c>
      <c r="AR118" s="79">
        <f t="shared" si="105"/>
        <v>0</v>
      </c>
      <c r="AS118" s="76">
        <f t="shared" si="106"/>
        <v>0</v>
      </c>
      <c r="AU118" s="115">
        <v>0</v>
      </c>
      <c r="AX118" s="118">
        <f t="shared" si="153"/>
        <v>4.2796134594653301</v>
      </c>
      <c r="AY118" s="117">
        <f t="shared" si="107"/>
        <v>0</v>
      </c>
      <c r="AZ118" s="113">
        <f t="shared" si="108"/>
        <v>0</v>
      </c>
      <c r="BA118" s="113">
        <f t="shared" si="109"/>
        <v>0</v>
      </c>
      <c r="BB118" s="118">
        <f t="shared" si="110"/>
        <v>4.2796134594653301</v>
      </c>
      <c r="BC118" s="114">
        <f t="shared" si="111"/>
        <v>0</v>
      </c>
      <c r="BD118" s="113">
        <f t="shared" si="112"/>
        <v>0</v>
      </c>
      <c r="BE118" s="113">
        <f t="shared" si="113"/>
        <v>0</v>
      </c>
      <c r="BF118" s="118">
        <f t="shared" si="114"/>
        <v>4.2796134594653301</v>
      </c>
      <c r="BG118" s="117">
        <f t="shared" si="115"/>
        <v>0</v>
      </c>
      <c r="BH118" s="113">
        <f t="shared" si="116"/>
        <v>0</v>
      </c>
      <c r="BI118" s="113">
        <f t="shared" si="117"/>
        <v>0</v>
      </c>
      <c r="BJ118" s="118">
        <f t="shared" si="118"/>
        <v>4.2796134594653301</v>
      </c>
      <c r="BK118" s="117">
        <f t="shared" si="119"/>
        <v>0</v>
      </c>
      <c r="BL118" s="113">
        <f t="shared" si="120"/>
        <v>0</v>
      </c>
      <c r="BM118" s="113">
        <f t="shared" si="120"/>
        <v>0</v>
      </c>
      <c r="BN118" s="118">
        <f t="shared" si="121"/>
        <v>4.2796134594653301</v>
      </c>
      <c r="BO118" s="117">
        <f t="shared" si="122"/>
        <v>0</v>
      </c>
      <c r="BP118" s="113">
        <f t="shared" si="123"/>
        <v>0</v>
      </c>
      <c r="BQ118" s="113">
        <f t="shared" si="124"/>
        <v>0</v>
      </c>
      <c r="BR118" s="118">
        <f t="shared" si="125"/>
        <v>4.2796134594653301</v>
      </c>
      <c r="BS118" s="117">
        <f t="shared" si="126"/>
        <v>0</v>
      </c>
      <c r="BT118" s="113">
        <f t="shared" si="127"/>
        <v>0</v>
      </c>
      <c r="BU118" s="113">
        <f t="shared" si="128"/>
        <v>0</v>
      </c>
      <c r="BV118" s="118">
        <f t="shared" si="129"/>
        <v>4.2796134594653301</v>
      </c>
      <c r="BW118" s="117">
        <f t="shared" si="130"/>
        <v>0</v>
      </c>
      <c r="BX118" s="113">
        <f t="shared" si="131"/>
        <v>0</v>
      </c>
      <c r="BY118" s="113">
        <f t="shared" si="132"/>
        <v>0</v>
      </c>
      <c r="BZ118" s="118">
        <f t="shared" si="133"/>
        <v>4.2796134594653301</v>
      </c>
      <c r="CC118" s="114">
        <f t="shared" si="149"/>
        <v>4.2796134594653301</v>
      </c>
      <c r="CD118" s="114">
        <f t="shared" si="150"/>
        <v>0</v>
      </c>
      <c r="CE118" s="114">
        <f t="shared" si="150"/>
        <v>0</v>
      </c>
      <c r="CF118" s="114">
        <f t="shared" si="150"/>
        <v>0</v>
      </c>
      <c r="CG118" s="114"/>
      <c r="CH118" s="114">
        <v>14</v>
      </c>
      <c r="CI118" s="113">
        <v>5</v>
      </c>
      <c r="CJ118" s="113">
        <f t="shared" si="157"/>
        <v>6</v>
      </c>
      <c r="CK118" s="113">
        <f t="shared" si="157"/>
        <v>7</v>
      </c>
      <c r="CL118" s="113">
        <f t="shared" si="157"/>
        <v>8</v>
      </c>
      <c r="CZ118" s="88"/>
      <c r="DA118" s="88"/>
      <c r="DB118" s="88"/>
      <c r="DC118" s="88"/>
      <c r="DD118" s="88"/>
      <c r="DE118" s="40"/>
      <c r="DF118" s="88"/>
    </row>
    <row r="119" spans="1:110" ht="13.8" thickBot="1" x14ac:dyDescent="0.3">
      <c r="A119" s="140">
        <v>0</v>
      </c>
      <c r="B119" s="410"/>
      <c r="C119" s="410"/>
      <c r="D119" s="41">
        <v>0</v>
      </c>
      <c r="E119" s="98" t="s">
        <v>213</v>
      </c>
      <c r="F119" s="171" t="s">
        <v>546</v>
      </c>
      <c r="G119" s="137" t="s">
        <v>422</v>
      </c>
      <c r="H119" s="132">
        <v>3500</v>
      </c>
      <c r="I119" s="132">
        <v>30000</v>
      </c>
      <c r="J119" s="148">
        <v>800000</v>
      </c>
      <c r="K119" s="151">
        <f t="shared" si="151"/>
        <v>0</v>
      </c>
      <c r="L119" s="413"/>
      <c r="M119" s="139">
        <f t="shared" si="158"/>
        <v>0</v>
      </c>
      <c r="N119" s="139">
        <f t="shared" si="171"/>
        <v>0</v>
      </c>
      <c r="O119" s="133">
        <f t="shared" si="95"/>
        <v>0</v>
      </c>
      <c r="P119" s="80">
        <f t="shared" si="135"/>
        <v>0</v>
      </c>
      <c r="Q119" s="322">
        <f t="shared" si="170"/>
        <v>0</v>
      </c>
      <c r="R119" s="323">
        <f t="shared" si="136"/>
        <v>0</v>
      </c>
      <c r="S119" s="324">
        <f t="shared" si="168"/>
        <v>4.2796134594653301</v>
      </c>
      <c r="U119" s="102">
        <f t="shared" si="159"/>
        <v>0</v>
      </c>
      <c r="V119" s="77">
        <f t="shared" si="160"/>
        <v>0</v>
      </c>
      <c r="W119" s="77">
        <f t="shared" si="169"/>
        <v>0</v>
      </c>
      <c r="X119" s="75">
        <f>'Project description'!$I$6</f>
        <v>1.79</v>
      </c>
      <c r="Y119" s="75">
        <f>VLOOKUP(E119,'Project description'!$H$21:$I$24,2,0)</f>
        <v>40000</v>
      </c>
      <c r="Z119" s="74">
        <f t="shared" si="139"/>
        <v>0</v>
      </c>
      <c r="AA119" s="144">
        <f t="shared" si="140"/>
        <v>0</v>
      </c>
      <c r="AB119" s="76">
        <f t="shared" si="161"/>
        <v>0</v>
      </c>
      <c r="AC119" s="76">
        <f t="shared" si="162"/>
        <v>0</v>
      </c>
      <c r="AD119" s="76">
        <f t="shared" si="163"/>
        <v>0</v>
      </c>
      <c r="AE119" s="66">
        <f t="shared" si="164"/>
        <v>0</v>
      </c>
      <c r="AF119" s="67" t="str">
        <f t="shared" si="96"/>
        <v>AccelReached</v>
      </c>
      <c r="AG119" s="66">
        <f t="shared" si="97"/>
        <v>0</v>
      </c>
      <c r="AH119" s="68">
        <f t="shared" si="165"/>
        <v>0</v>
      </c>
      <c r="AI119" s="61">
        <f t="shared" si="98"/>
        <v>0</v>
      </c>
      <c r="AJ119" s="62">
        <f t="shared" si="99"/>
        <v>0</v>
      </c>
      <c r="AK119" s="61">
        <f t="shared" si="100"/>
        <v>0</v>
      </c>
      <c r="AL119" s="61">
        <f t="shared" si="166"/>
        <v>0</v>
      </c>
      <c r="AM119" s="69" t="str">
        <f t="shared" si="101"/>
        <v>AccelLimited</v>
      </c>
      <c r="AN119" s="61">
        <f t="shared" si="167"/>
        <v>0</v>
      </c>
      <c r="AO119" s="71">
        <f t="shared" si="102"/>
        <v>0</v>
      </c>
      <c r="AP119" s="64">
        <f t="shared" si="103"/>
        <v>0</v>
      </c>
      <c r="AQ119" s="72">
        <f t="shared" si="104"/>
        <v>0</v>
      </c>
      <c r="AR119" s="79">
        <f t="shared" si="105"/>
        <v>0</v>
      </c>
      <c r="AS119" s="76">
        <f t="shared" si="106"/>
        <v>0</v>
      </c>
      <c r="AU119" s="115">
        <v>0</v>
      </c>
      <c r="AX119" s="118">
        <f t="shared" si="153"/>
        <v>4.2796134594653301</v>
      </c>
      <c r="AY119" s="117">
        <f t="shared" si="107"/>
        <v>0</v>
      </c>
      <c r="AZ119" s="113">
        <f t="shared" si="108"/>
        <v>0</v>
      </c>
      <c r="BA119" s="113">
        <f t="shared" si="109"/>
        <v>0</v>
      </c>
      <c r="BB119" s="118">
        <f t="shared" si="110"/>
        <v>4.2796134594653301</v>
      </c>
      <c r="BC119" s="114">
        <f t="shared" si="111"/>
        <v>0</v>
      </c>
      <c r="BD119" s="113">
        <f t="shared" si="112"/>
        <v>0</v>
      </c>
      <c r="BE119" s="113">
        <f t="shared" si="113"/>
        <v>0</v>
      </c>
      <c r="BF119" s="118">
        <f t="shared" si="114"/>
        <v>4.2796134594653301</v>
      </c>
      <c r="BG119" s="117">
        <f t="shared" si="115"/>
        <v>0</v>
      </c>
      <c r="BH119" s="113">
        <f t="shared" si="116"/>
        <v>0</v>
      </c>
      <c r="BI119" s="113">
        <f t="shared" si="117"/>
        <v>0</v>
      </c>
      <c r="BJ119" s="118">
        <f t="shared" si="118"/>
        <v>4.2796134594653301</v>
      </c>
      <c r="BK119" s="117">
        <f t="shared" si="119"/>
        <v>0</v>
      </c>
      <c r="BL119" s="113">
        <f t="shared" si="120"/>
        <v>0</v>
      </c>
      <c r="BM119" s="113">
        <f t="shared" si="120"/>
        <v>0</v>
      </c>
      <c r="BN119" s="118">
        <f t="shared" si="121"/>
        <v>4.2796134594653301</v>
      </c>
      <c r="BO119" s="117">
        <f t="shared" si="122"/>
        <v>0</v>
      </c>
      <c r="BP119" s="113">
        <f t="shared" si="123"/>
        <v>0</v>
      </c>
      <c r="BQ119" s="113">
        <f t="shared" si="124"/>
        <v>0</v>
      </c>
      <c r="BR119" s="118">
        <f t="shared" si="125"/>
        <v>4.2796134594653301</v>
      </c>
      <c r="BS119" s="117">
        <f t="shared" si="126"/>
        <v>0</v>
      </c>
      <c r="BT119" s="113">
        <f t="shared" si="127"/>
        <v>0</v>
      </c>
      <c r="BU119" s="113">
        <f t="shared" si="128"/>
        <v>0</v>
      </c>
      <c r="BV119" s="118">
        <f t="shared" si="129"/>
        <v>4.2796134594653301</v>
      </c>
      <c r="BW119" s="117">
        <f t="shared" si="130"/>
        <v>0</v>
      </c>
      <c r="BX119" s="113">
        <f t="shared" si="131"/>
        <v>0</v>
      </c>
      <c r="BY119" s="113">
        <f t="shared" si="132"/>
        <v>0</v>
      </c>
      <c r="BZ119" s="118">
        <f t="shared" si="133"/>
        <v>4.2796134594653301</v>
      </c>
      <c r="CC119" s="114">
        <f t="shared" si="149"/>
        <v>4.2796134594653301</v>
      </c>
      <c r="CD119" s="114">
        <f t="shared" si="150"/>
        <v>0</v>
      </c>
      <c r="CE119" s="114">
        <f t="shared" si="150"/>
        <v>0</v>
      </c>
      <c r="CF119" s="114">
        <f t="shared" si="150"/>
        <v>0</v>
      </c>
      <c r="CG119" s="114"/>
      <c r="CH119" s="114">
        <v>14</v>
      </c>
      <c r="CI119" s="113">
        <v>9</v>
      </c>
      <c r="CJ119" s="113">
        <f t="shared" si="157"/>
        <v>10</v>
      </c>
      <c r="CK119" s="113">
        <f t="shared" si="157"/>
        <v>11</v>
      </c>
      <c r="CL119" s="113">
        <f t="shared" si="157"/>
        <v>12</v>
      </c>
      <c r="CZ119" s="88"/>
      <c r="DA119" s="88"/>
      <c r="DB119" s="88"/>
      <c r="DC119" s="88"/>
      <c r="DD119" s="88"/>
      <c r="DE119" s="40"/>
      <c r="DF119" s="88"/>
    </row>
    <row r="120" spans="1:110" ht="13.8" thickBot="1" x14ac:dyDescent="0.3">
      <c r="A120" s="315">
        <v>0</v>
      </c>
      <c r="B120" s="411"/>
      <c r="C120" s="411"/>
      <c r="D120" s="307">
        <v>0</v>
      </c>
      <c r="E120" s="309" t="s">
        <v>213</v>
      </c>
      <c r="F120" s="308" t="s">
        <v>546</v>
      </c>
      <c r="G120" s="310" t="s">
        <v>422</v>
      </c>
      <c r="H120" s="311">
        <v>3500</v>
      </c>
      <c r="I120" s="311">
        <v>30000</v>
      </c>
      <c r="J120" s="312">
        <v>800000</v>
      </c>
      <c r="K120" s="313">
        <f t="shared" si="151"/>
        <v>0</v>
      </c>
      <c r="L120" s="414"/>
      <c r="M120" s="314">
        <f t="shared" si="158"/>
        <v>0</v>
      </c>
      <c r="N120" s="139">
        <f t="shared" si="171"/>
        <v>0</v>
      </c>
      <c r="O120" s="133">
        <f t="shared" si="95"/>
        <v>0</v>
      </c>
      <c r="P120" s="80">
        <f t="shared" si="135"/>
        <v>0</v>
      </c>
      <c r="Q120" s="319">
        <f t="shared" si="170"/>
        <v>0</v>
      </c>
      <c r="R120" s="320">
        <f t="shared" si="136"/>
        <v>0</v>
      </c>
      <c r="S120" s="321">
        <f t="shared" si="168"/>
        <v>4.2796134594653301</v>
      </c>
      <c r="U120" s="102">
        <f t="shared" si="159"/>
        <v>0</v>
      </c>
      <c r="V120" s="77">
        <f t="shared" si="160"/>
        <v>0</v>
      </c>
      <c r="W120" s="77">
        <f t="shared" si="169"/>
        <v>0</v>
      </c>
      <c r="X120" s="75">
        <f>'Project description'!$I$6</f>
        <v>1.79</v>
      </c>
      <c r="Y120" s="75">
        <f>VLOOKUP(E120,'Project description'!$H$21:$I$24,2,0)</f>
        <v>40000</v>
      </c>
      <c r="Z120" s="74">
        <f t="shared" si="139"/>
        <v>0</v>
      </c>
      <c r="AA120" s="144">
        <f t="shared" si="140"/>
        <v>0</v>
      </c>
      <c r="AB120" s="76">
        <f t="shared" si="161"/>
        <v>0</v>
      </c>
      <c r="AC120" s="76">
        <f t="shared" si="162"/>
        <v>0</v>
      </c>
      <c r="AD120" s="76">
        <f t="shared" si="163"/>
        <v>0</v>
      </c>
      <c r="AE120" s="66">
        <f t="shared" si="164"/>
        <v>0</v>
      </c>
      <c r="AF120" s="67" t="str">
        <f t="shared" si="96"/>
        <v>AccelReached</v>
      </c>
      <c r="AG120" s="66">
        <f t="shared" si="97"/>
        <v>0</v>
      </c>
      <c r="AH120" s="68">
        <f t="shared" si="165"/>
        <v>0</v>
      </c>
      <c r="AI120" s="61">
        <f t="shared" si="98"/>
        <v>0</v>
      </c>
      <c r="AJ120" s="62">
        <f t="shared" si="99"/>
        <v>0</v>
      </c>
      <c r="AK120" s="61">
        <f t="shared" si="100"/>
        <v>0</v>
      </c>
      <c r="AL120" s="61">
        <f t="shared" si="166"/>
        <v>0</v>
      </c>
      <c r="AM120" s="69" t="str">
        <f t="shared" si="101"/>
        <v>AccelLimited</v>
      </c>
      <c r="AN120" s="61">
        <f t="shared" si="167"/>
        <v>0</v>
      </c>
      <c r="AO120" s="71">
        <f t="shared" si="102"/>
        <v>0</v>
      </c>
      <c r="AP120" s="64">
        <f t="shared" si="103"/>
        <v>0</v>
      </c>
      <c r="AQ120" s="72">
        <f t="shared" si="104"/>
        <v>0</v>
      </c>
      <c r="AR120" s="79">
        <f t="shared" si="105"/>
        <v>0</v>
      </c>
      <c r="AS120" s="76">
        <f t="shared" si="106"/>
        <v>0</v>
      </c>
      <c r="AU120" s="115">
        <v>0</v>
      </c>
      <c r="AX120" s="118">
        <f t="shared" si="153"/>
        <v>4.2796134594653301</v>
      </c>
      <c r="AY120" s="117">
        <f t="shared" si="107"/>
        <v>0</v>
      </c>
      <c r="AZ120" s="113">
        <f t="shared" si="108"/>
        <v>0</v>
      </c>
      <c r="BA120" s="113">
        <f t="shared" si="109"/>
        <v>0</v>
      </c>
      <c r="BB120" s="118">
        <f t="shared" si="110"/>
        <v>4.2796134594653301</v>
      </c>
      <c r="BC120" s="114">
        <f t="shared" si="111"/>
        <v>0</v>
      </c>
      <c r="BD120" s="113">
        <f t="shared" si="112"/>
        <v>0</v>
      </c>
      <c r="BE120" s="113">
        <f t="shared" si="113"/>
        <v>0</v>
      </c>
      <c r="BF120" s="118">
        <f t="shared" si="114"/>
        <v>4.2796134594653301</v>
      </c>
      <c r="BG120" s="117">
        <f t="shared" si="115"/>
        <v>0</v>
      </c>
      <c r="BH120" s="113">
        <f t="shared" si="116"/>
        <v>0</v>
      </c>
      <c r="BI120" s="113">
        <f t="shared" si="117"/>
        <v>0</v>
      </c>
      <c r="BJ120" s="118">
        <f t="shared" si="118"/>
        <v>4.2796134594653301</v>
      </c>
      <c r="BK120" s="117">
        <f t="shared" si="119"/>
        <v>0</v>
      </c>
      <c r="BL120" s="113">
        <f t="shared" si="120"/>
        <v>0</v>
      </c>
      <c r="BM120" s="113">
        <f t="shared" si="120"/>
        <v>0</v>
      </c>
      <c r="BN120" s="118">
        <f t="shared" si="121"/>
        <v>4.2796134594653301</v>
      </c>
      <c r="BO120" s="117">
        <f t="shared" si="122"/>
        <v>0</v>
      </c>
      <c r="BP120" s="113">
        <f t="shared" si="123"/>
        <v>0</v>
      </c>
      <c r="BQ120" s="113">
        <f t="shared" si="124"/>
        <v>0</v>
      </c>
      <c r="BR120" s="118">
        <f t="shared" si="125"/>
        <v>4.2796134594653301</v>
      </c>
      <c r="BS120" s="117">
        <f t="shared" si="126"/>
        <v>0</v>
      </c>
      <c r="BT120" s="113">
        <f t="shared" si="127"/>
        <v>0</v>
      </c>
      <c r="BU120" s="113">
        <f t="shared" si="128"/>
        <v>0</v>
      </c>
      <c r="BV120" s="118">
        <f t="shared" si="129"/>
        <v>4.2796134594653301</v>
      </c>
      <c r="BW120" s="117">
        <f t="shared" si="130"/>
        <v>0</v>
      </c>
      <c r="BX120" s="113">
        <f t="shared" si="131"/>
        <v>0</v>
      </c>
      <c r="BY120" s="113">
        <f t="shared" si="132"/>
        <v>0</v>
      </c>
      <c r="BZ120" s="118">
        <f t="shared" si="133"/>
        <v>4.2796134594653301</v>
      </c>
      <c r="CC120" s="114">
        <f t="shared" si="149"/>
        <v>4.2796134594653301</v>
      </c>
      <c r="CD120" s="114">
        <f t="shared" si="150"/>
        <v>0</v>
      </c>
      <c r="CE120" s="114">
        <f t="shared" si="150"/>
        <v>0</v>
      </c>
      <c r="CF120" s="114">
        <f t="shared" si="150"/>
        <v>0</v>
      </c>
      <c r="CG120" s="114"/>
      <c r="CH120" s="114">
        <v>14</v>
      </c>
      <c r="CI120" s="113">
        <v>13</v>
      </c>
      <c r="CJ120" s="113">
        <f t="shared" si="157"/>
        <v>14</v>
      </c>
      <c r="CK120" s="113">
        <f t="shared" si="157"/>
        <v>15</v>
      </c>
      <c r="CL120" s="113">
        <f t="shared" si="157"/>
        <v>16</v>
      </c>
      <c r="CZ120" s="88"/>
      <c r="DA120" s="88"/>
      <c r="DB120" s="88"/>
      <c r="DC120" s="88"/>
      <c r="DD120" s="88"/>
      <c r="DE120" s="40"/>
      <c r="DF120" s="88"/>
    </row>
    <row r="121" spans="1:110" ht="13.8" thickBot="1" x14ac:dyDescent="0.3">
      <c r="A121" s="140">
        <v>0</v>
      </c>
      <c r="B121" s="410"/>
      <c r="C121" s="410"/>
      <c r="D121" s="41">
        <v>0</v>
      </c>
      <c r="E121" s="98" t="s">
        <v>213</v>
      </c>
      <c r="F121" s="171" t="s">
        <v>546</v>
      </c>
      <c r="G121" s="137" t="s">
        <v>422</v>
      </c>
      <c r="H121" s="132">
        <v>3500</v>
      </c>
      <c r="I121" s="132">
        <v>30000</v>
      </c>
      <c r="J121" s="148">
        <v>800000</v>
      </c>
      <c r="K121" s="151">
        <f t="shared" si="151"/>
        <v>0</v>
      </c>
      <c r="L121" s="413"/>
      <c r="M121" s="139">
        <f t="shared" si="158"/>
        <v>0</v>
      </c>
      <c r="N121" s="139">
        <f t="shared" si="171"/>
        <v>0</v>
      </c>
      <c r="O121" s="133">
        <f t="shared" si="95"/>
        <v>0</v>
      </c>
      <c r="P121" s="80">
        <f t="shared" si="135"/>
        <v>0</v>
      </c>
      <c r="Q121" s="322">
        <f t="shared" si="170"/>
        <v>0</v>
      </c>
      <c r="R121" s="323">
        <f t="shared" si="136"/>
        <v>0</v>
      </c>
      <c r="S121" s="324">
        <f t="shared" si="168"/>
        <v>4.2796134594653301</v>
      </c>
      <c r="U121" s="102">
        <f t="shared" si="159"/>
        <v>0</v>
      </c>
      <c r="V121" s="77">
        <f t="shared" si="160"/>
        <v>0</v>
      </c>
      <c r="W121" s="77">
        <f t="shared" si="169"/>
        <v>0</v>
      </c>
      <c r="X121" s="75">
        <f>'Project description'!$I$6</f>
        <v>1.79</v>
      </c>
      <c r="Y121" s="75">
        <f>VLOOKUP(E121,'Project description'!$H$21:$I$24,2,0)</f>
        <v>40000</v>
      </c>
      <c r="Z121" s="74">
        <f t="shared" si="139"/>
        <v>0</v>
      </c>
      <c r="AA121" s="144">
        <f t="shared" si="140"/>
        <v>0</v>
      </c>
      <c r="AB121" s="76">
        <f t="shared" si="161"/>
        <v>0</v>
      </c>
      <c r="AC121" s="76">
        <f t="shared" si="162"/>
        <v>0</v>
      </c>
      <c r="AD121" s="76">
        <f t="shared" si="163"/>
        <v>0</v>
      </c>
      <c r="AE121" s="66">
        <f t="shared" si="164"/>
        <v>0</v>
      </c>
      <c r="AF121" s="67" t="str">
        <f t="shared" si="96"/>
        <v>AccelReached</v>
      </c>
      <c r="AG121" s="66">
        <f t="shared" si="97"/>
        <v>0</v>
      </c>
      <c r="AH121" s="68">
        <f t="shared" si="165"/>
        <v>0</v>
      </c>
      <c r="AI121" s="61">
        <f t="shared" si="98"/>
        <v>0</v>
      </c>
      <c r="AJ121" s="62">
        <f t="shared" si="99"/>
        <v>0</v>
      </c>
      <c r="AK121" s="61">
        <f t="shared" si="100"/>
        <v>0</v>
      </c>
      <c r="AL121" s="61">
        <f t="shared" si="166"/>
        <v>0</v>
      </c>
      <c r="AM121" s="69" t="str">
        <f t="shared" si="101"/>
        <v>AccelLimited</v>
      </c>
      <c r="AN121" s="61">
        <f t="shared" si="167"/>
        <v>0</v>
      </c>
      <c r="AO121" s="71">
        <f t="shared" si="102"/>
        <v>0</v>
      </c>
      <c r="AP121" s="64">
        <f t="shared" si="103"/>
        <v>0</v>
      </c>
      <c r="AQ121" s="72">
        <f t="shared" si="104"/>
        <v>0</v>
      </c>
      <c r="AR121" s="79">
        <f t="shared" si="105"/>
        <v>0</v>
      </c>
      <c r="AS121" s="76">
        <f t="shared" si="106"/>
        <v>0</v>
      </c>
      <c r="AU121" s="115">
        <v>0</v>
      </c>
      <c r="AX121" s="118">
        <f t="shared" si="153"/>
        <v>4.2796134594653301</v>
      </c>
      <c r="AY121" s="117">
        <f t="shared" si="107"/>
        <v>0</v>
      </c>
      <c r="AZ121" s="113">
        <f t="shared" si="108"/>
        <v>0</v>
      </c>
      <c r="BA121" s="113">
        <f t="shared" si="109"/>
        <v>0</v>
      </c>
      <c r="BB121" s="118">
        <f t="shared" si="110"/>
        <v>4.2796134594653301</v>
      </c>
      <c r="BC121" s="114">
        <f t="shared" si="111"/>
        <v>0</v>
      </c>
      <c r="BD121" s="113">
        <f t="shared" si="112"/>
        <v>0</v>
      </c>
      <c r="BE121" s="113">
        <f t="shared" si="113"/>
        <v>0</v>
      </c>
      <c r="BF121" s="118">
        <f t="shared" si="114"/>
        <v>4.2796134594653301</v>
      </c>
      <c r="BG121" s="117">
        <f t="shared" si="115"/>
        <v>0</v>
      </c>
      <c r="BH121" s="113">
        <f t="shared" si="116"/>
        <v>0</v>
      </c>
      <c r="BI121" s="113">
        <f t="shared" si="117"/>
        <v>0</v>
      </c>
      <c r="BJ121" s="118">
        <f t="shared" si="118"/>
        <v>4.2796134594653301</v>
      </c>
      <c r="BK121" s="117">
        <f t="shared" si="119"/>
        <v>0</v>
      </c>
      <c r="BL121" s="113">
        <f t="shared" si="120"/>
        <v>0</v>
      </c>
      <c r="BM121" s="113">
        <f t="shared" si="120"/>
        <v>0</v>
      </c>
      <c r="BN121" s="118">
        <f t="shared" si="121"/>
        <v>4.2796134594653301</v>
      </c>
      <c r="BO121" s="117">
        <f t="shared" si="122"/>
        <v>0</v>
      </c>
      <c r="BP121" s="113">
        <f t="shared" si="123"/>
        <v>0</v>
      </c>
      <c r="BQ121" s="113">
        <f t="shared" si="124"/>
        <v>0</v>
      </c>
      <c r="BR121" s="118">
        <f t="shared" si="125"/>
        <v>4.2796134594653301</v>
      </c>
      <c r="BS121" s="117">
        <f t="shared" si="126"/>
        <v>0</v>
      </c>
      <c r="BT121" s="113">
        <f t="shared" si="127"/>
        <v>0</v>
      </c>
      <c r="BU121" s="113">
        <f t="shared" si="128"/>
        <v>0</v>
      </c>
      <c r="BV121" s="118">
        <f t="shared" si="129"/>
        <v>4.2796134594653301</v>
      </c>
      <c r="BW121" s="117">
        <f t="shared" si="130"/>
        <v>0</v>
      </c>
      <c r="BX121" s="113">
        <f t="shared" si="131"/>
        <v>0</v>
      </c>
      <c r="BY121" s="113">
        <f t="shared" si="132"/>
        <v>0</v>
      </c>
      <c r="BZ121" s="118">
        <f t="shared" si="133"/>
        <v>4.2796134594653301</v>
      </c>
      <c r="CC121" s="114">
        <f t="shared" si="149"/>
        <v>4.2796134594653301</v>
      </c>
      <c r="CD121" s="114">
        <f t="shared" si="150"/>
        <v>0</v>
      </c>
      <c r="CE121" s="114">
        <f t="shared" si="150"/>
        <v>0</v>
      </c>
      <c r="CF121" s="114">
        <f t="shared" si="150"/>
        <v>0</v>
      </c>
      <c r="CG121" s="114"/>
      <c r="CH121" s="114">
        <v>14</v>
      </c>
      <c r="CI121" s="113">
        <v>17</v>
      </c>
      <c r="CJ121" s="113">
        <f t="shared" si="157"/>
        <v>18</v>
      </c>
      <c r="CK121" s="113">
        <f t="shared" si="157"/>
        <v>19</v>
      </c>
      <c r="CL121" s="113">
        <f t="shared" si="157"/>
        <v>20</v>
      </c>
      <c r="CZ121" s="88"/>
      <c r="DA121" s="88"/>
      <c r="DB121" s="88"/>
      <c r="DC121" s="88"/>
      <c r="DD121" s="88"/>
      <c r="DE121" s="40"/>
      <c r="DF121" s="88"/>
    </row>
    <row r="122" spans="1:110" x14ac:dyDescent="0.25">
      <c r="A122" s="315">
        <v>0</v>
      </c>
      <c r="B122" s="411"/>
      <c r="C122" s="411"/>
      <c r="D122" s="307">
        <v>1</v>
      </c>
      <c r="E122" s="309" t="s">
        <v>213</v>
      </c>
      <c r="F122" s="308" t="s">
        <v>546</v>
      </c>
      <c r="G122" s="310" t="s">
        <v>422</v>
      </c>
      <c r="H122" s="311">
        <v>3500</v>
      </c>
      <c r="I122" s="311">
        <v>30000</v>
      </c>
      <c r="J122" s="312">
        <v>800000</v>
      </c>
      <c r="K122" s="313">
        <f t="shared" si="151"/>
        <v>0</v>
      </c>
      <c r="L122" s="414"/>
      <c r="M122" s="314">
        <f t="shared" si="158"/>
        <v>0</v>
      </c>
      <c r="N122" s="139">
        <f t="shared" si="171"/>
        <v>0</v>
      </c>
      <c r="O122" s="133">
        <f t="shared" si="95"/>
        <v>0</v>
      </c>
      <c r="P122" s="80">
        <f t="shared" si="135"/>
        <v>0</v>
      </c>
      <c r="Q122" s="319">
        <f t="shared" si="170"/>
        <v>0</v>
      </c>
      <c r="R122" s="320">
        <f t="shared" si="136"/>
        <v>0</v>
      </c>
      <c r="S122" s="321">
        <f t="shared" si="168"/>
        <v>4.2796134594653301</v>
      </c>
      <c r="U122" s="102">
        <f t="shared" si="159"/>
        <v>0</v>
      </c>
      <c r="V122" s="77">
        <f t="shared" si="160"/>
        <v>0</v>
      </c>
      <c r="W122" s="77">
        <f t="shared" si="169"/>
        <v>0</v>
      </c>
      <c r="X122" s="75">
        <f>'Project description'!$I$6</f>
        <v>1.79</v>
      </c>
      <c r="Y122" s="75">
        <f>VLOOKUP(E122,'Project description'!$H$21:$I$24,2,0)</f>
        <v>40000</v>
      </c>
      <c r="Z122" s="74">
        <f t="shared" si="139"/>
        <v>0</v>
      </c>
      <c r="AA122" s="144">
        <f t="shared" si="140"/>
        <v>0</v>
      </c>
      <c r="AB122" s="76">
        <f t="shared" si="161"/>
        <v>0</v>
      </c>
      <c r="AC122" s="76">
        <f t="shared" si="162"/>
        <v>0</v>
      </c>
      <c r="AD122" s="76">
        <f t="shared" si="163"/>
        <v>0</v>
      </c>
      <c r="AE122" s="66">
        <f t="shared" si="164"/>
        <v>0</v>
      </c>
      <c r="AF122" s="67" t="str">
        <f t="shared" si="96"/>
        <v>AccelReached</v>
      </c>
      <c r="AG122" s="66">
        <f t="shared" si="97"/>
        <v>0</v>
      </c>
      <c r="AH122" s="68">
        <f t="shared" si="165"/>
        <v>0</v>
      </c>
      <c r="AI122" s="61">
        <f t="shared" si="98"/>
        <v>0</v>
      </c>
      <c r="AJ122" s="62">
        <f t="shared" si="99"/>
        <v>0</v>
      </c>
      <c r="AK122" s="61">
        <f t="shared" si="100"/>
        <v>0</v>
      </c>
      <c r="AL122" s="61">
        <f t="shared" si="166"/>
        <v>0</v>
      </c>
      <c r="AM122" s="69" t="str">
        <f t="shared" si="101"/>
        <v>AccelLimited</v>
      </c>
      <c r="AN122" s="61">
        <f t="shared" si="167"/>
        <v>0</v>
      </c>
      <c r="AO122" s="71">
        <f t="shared" si="102"/>
        <v>0</v>
      </c>
      <c r="AP122" s="64">
        <f t="shared" si="103"/>
        <v>0</v>
      </c>
      <c r="AQ122" s="72">
        <f t="shared" si="104"/>
        <v>0</v>
      </c>
      <c r="AR122" s="79">
        <f t="shared" si="105"/>
        <v>0</v>
      </c>
      <c r="AS122" s="76">
        <f t="shared" si="106"/>
        <v>0</v>
      </c>
      <c r="AU122" s="115">
        <v>0</v>
      </c>
      <c r="AX122" s="118">
        <f t="shared" si="153"/>
        <v>4.2796134594653301</v>
      </c>
      <c r="AY122" s="117">
        <f t="shared" si="107"/>
        <v>0</v>
      </c>
      <c r="AZ122" s="113">
        <f t="shared" si="108"/>
        <v>0</v>
      </c>
      <c r="BA122" s="113">
        <f t="shared" si="109"/>
        <v>0</v>
      </c>
      <c r="BB122" s="118">
        <f t="shared" si="110"/>
        <v>4.2796134594653301</v>
      </c>
      <c r="BC122" s="114">
        <f t="shared" si="111"/>
        <v>0</v>
      </c>
      <c r="BD122" s="113">
        <f t="shared" si="112"/>
        <v>0</v>
      </c>
      <c r="BE122" s="113">
        <f t="shared" si="113"/>
        <v>0</v>
      </c>
      <c r="BF122" s="118">
        <f t="shared" si="114"/>
        <v>4.2796134594653301</v>
      </c>
      <c r="BG122" s="117">
        <f t="shared" si="115"/>
        <v>0</v>
      </c>
      <c r="BH122" s="113">
        <f t="shared" si="116"/>
        <v>0</v>
      </c>
      <c r="BI122" s="113">
        <f t="shared" si="117"/>
        <v>0</v>
      </c>
      <c r="BJ122" s="118">
        <f t="shared" si="118"/>
        <v>4.2796134594653301</v>
      </c>
      <c r="BK122" s="117">
        <f t="shared" si="119"/>
        <v>0</v>
      </c>
      <c r="BL122" s="113">
        <f t="shared" si="120"/>
        <v>0</v>
      </c>
      <c r="BM122" s="113">
        <f t="shared" si="120"/>
        <v>0</v>
      </c>
      <c r="BN122" s="118">
        <f t="shared" si="121"/>
        <v>4.2796134594653301</v>
      </c>
      <c r="BO122" s="117">
        <f t="shared" si="122"/>
        <v>0</v>
      </c>
      <c r="BP122" s="113">
        <f t="shared" si="123"/>
        <v>0</v>
      </c>
      <c r="BQ122" s="113">
        <f t="shared" si="124"/>
        <v>0</v>
      </c>
      <c r="BR122" s="118">
        <f t="shared" si="125"/>
        <v>4.2796134594653301</v>
      </c>
      <c r="BS122" s="117">
        <f t="shared" si="126"/>
        <v>0</v>
      </c>
      <c r="BT122" s="113">
        <f t="shared" si="127"/>
        <v>0</v>
      </c>
      <c r="BU122" s="113">
        <f t="shared" si="128"/>
        <v>0</v>
      </c>
      <c r="BV122" s="118">
        <f t="shared" si="129"/>
        <v>4.2796134594653301</v>
      </c>
      <c r="BW122" s="117">
        <f t="shared" si="130"/>
        <v>0</v>
      </c>
      <c r="BX122" s="113">
        <f t="shared" si="131"/>
        <v>0</v>
      </c>
      <c r="BY122" s="113">
        <f t="shared" si="132"/>
        <v>0</v>
      </c>
      <c r="BZ122" s="118">
        <f t="shared" si="133"/>
        <v>4.2796134594653301</v>
      </c>
      <c r="CC122" s="114">
        <f t="shared" si="149"/>
        <v>4.2796134594653301</v>
      </c>
      <c r="CD122" s="114">
        <f t="shared" si="150"/>
        <v>0</v>
      </c>
      <c r="CE122" s="114">
        <f t="shared" si="150"/>
        <v>0</v>
      </c>
      <c r="CF122" s="114">
        <f t="shared" si="150"/>
        <v>0</v>
      </c>
      <c r="CG122" s="114"/>
      <c r="CH122" s="114">
        <v>14</v>
      </c>
      <c r="CI122" s="113">
        <v>21</v>
      </c>
      <c r="CJ122" s="113">
        <f t="shared" si="157"/>
        <v>22</v>
      </c>
      <c r="CK122" s="113">
        <f t="shared" si="157"/>
        <v>23</v>
      </c>
      <c r="CL122" s="113">
        <f t="shared" si="157"/>
        <v>24</v>
      </c>
      <c r="CZ122" s="88"/>
      <c r="DA122" s="88"/>
      <c r="DB122" s="88"/>
      <c r="DC122" s="88"/>
      <c r="DD122" s="88"/>
      <c r="DE122" s="40"/>
      <c r="DF122" s="88"/>
    </row>
    <row r="123" spans="1:110" x14ac:dyDescent="0.25"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CC123" s="114">
        <f t="shared" si="149"/>
        <v>4.2796134594653301</v>
      </c>
      <c r="CD123" s="114">
        <f t="shared" si="150"/>
        <v>0</v>
      </c>
      <c r="CE123" s="114">
        <f t="shared" si="150"/>
        <v>0</v>
      </c>
      <c r="CF123" s="114">
        <f t="shared" si="150"/>
        <v>0</v>
      </c>
      <c r="CG123" s="114"/>
      <c r="CH123" s="114">
        <v>14</v>
      </c>
      <c r="CI123" s="113">
        <v>25</v>
      </c>
      <c r="CJ123" s="113">
        <f t="shared" si="157"/>
        <v>26</v>
      </c>
      <c r="CK123" s="113">
        <f t="shared" si="157"/>
        <v>27</v>
      </c>
      <c r="CL123" s="113">
        <f t="shared" si="157"/>
        <v>28</v>
      </c>
      <c r="CZ123" s="88"/>
      <c r="DA123" s="88"/>
      <c r="DB123" s="88"/>
      <c r="DC123" s="88"/>
      <c r="DD123" s="88"/>
      <c r="DE123" s="42"/>
      <c r="DF123" s="88"/>
    </row>
    <row r="124" spans="1:110" x14ac:dyDescent="0.25"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CC124" s="114"/>
      <c r="CD124" s="114"/>
      <c r="CE124" s="114"/>
      <c r="CF124" s="114"/>
      <c r="CG124" s="114"/>
      <c r="CH124" s="114"/>
      <c r="CI124" s="113"/>
      <c r="CJ124" s="113"/>
      <c r="CK124" s="113"/>
      <c r="CL124" s="113"/>
      <c r="CZ124" s="88"/>
      <c r="DA124" s="88"/>
      <c r="DB124" s="88"/>
      <c r="DC124" s="88"/>
      <c r="DD124" s="88"/>
      <c r="DE124" s="42"/>
      <c r="DF124" s="88"/>
    </row>
    <row r="125" spans="1:110" x14ac:dyDescent="0.25"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CC125" s="114">
        <f t="shared" si="149"/>
        <v>4.2796134594653301</v>
      </c>
      <c r="CD125" s="114">
        <f t="shared" si="150"/>
        <v>0</v>
      </c>
      <c r="CE125" s="114">
        <f t="shared" si="150"/>
        <v>0</v>
      </c>
      <c r="CF125" s="114">
        <f t="shared" si="150"/>
        <v>0</v>
      </c>
      <c r="CG125" s="114"/>
      <c r="CH125" s="114">
        <v>14</v>
      </c>
      <c r="CI125" s="113">
        <v>29</v>
      </c>
      <c r="CJ125" s="113">
        <f t="shared" si="157"/>
        <v>30</v>
      </c>
      <c r="CK125" s="113">
        <f t="shared" si="157"/>
        <v>31</v>
      </c>
      <c r="CL125" s="113">
        <f t="shared" si="157"/>
        <v>32</v>
      </c>
      <c r="CZ125" s="88"/>
      <c r="DA125" s="88"/>
      <c r="DB125" s="88"/>
      <c r="DC125" s="88"/>
      <c r="DD125" s="88"/>
      <c r="DE125" s="40"/>
      <c r="DF125" s="88"/>
    </row>
    <row r="126" spans="1:110" x14ac:dyDescent="0.25"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CC126" s="114">
        <f t="shared" si="149"/>
        <v>4.2796134594653301</v>
      </c>
      <c r="CD126" s="114">
        <f t="shared" si="150"/>
        <v>0</v>
      </c>
      <c r="CE126" s="114">
        <f t="shared" si="150"/>
        <v>0</v>
      </c>
      <c r="CF126" s="114">
        <f t="shared" si="150"/>
        <v>0</v>
      </c>
      <c r="CG126" s="114"/>
      <c r="CH126" s="114">
        <v>15</v>
      </c>
      <c r="CI126" s="113">
        <v>1</v>
      </c>
      <c r="CJ126" s="113">
        <f t="shared" si="157"/>
        <v>2</v>
      </c>
      <c r="CK126" s="113">
        <f t="shared" si="157"/>
        <v>3</v>
      </c>
      <c r="CL126" s="113">
        <f t="shared" si="157"/>
        <v>4</v>
      </c>
      <c r="CZ126" s="88"/>
      <c r="DA126" s="88"/>
      <c r="DB126" s="88"/>
      <c r="DC126" s="88"/>
      <c r="DD126" s="88"/>
      <c r="DE126" s="42"/>
      <c r="DF126" s="88"/>
    </row>
    <row r="127" spans="1:110" x14ac:dyDescent="0.25">
      <c r="CC127" s="114">
        <f t="shared" si="149"/>
        <v>4.2796134594653301</v>
      </c>
      <c r="CD127" s="114">
        <f t="shared" si="150"/>
        <v>0</v>
      </c>
      <c r="CE127" s="114">
        <f t="shared" si="150"/>
        <v>0</v>
      </c>
      <c r="CF127" s="114">
        <f t="shared" si="150"/>
        <v>0</v>
      </c>
      <c r="CG127" s="114"/>
      <c r="CH127" s="114">
        <v>15</v>
      </c>
      <c r="CI127" s="113">
        <v>5</v>
      </c>
      <c r="CJ127" s="113">
        <f t="shared" ref="CJ127:CL147" si="172">CI127+1</f>
        <v>6</v>
      </c>
      <c r="CK127" s="113">
        <f t="shared" si="172"/>
        <v>7</v>
      </c>
      <c r="CL127" s="113">
        <f t="shared" si="172"/>
        <v>8</v>
      </c>
      <c r="CZ127" s="88"/>
      <c r="DA127" s="88"/>
      <c r="DB127" s="88"/>
      <c r="DC127" s="88"/>
      <c r="DD127" s="88"/>
      <c r="DE127" s="40"/>
      <c r="DF127" s="88"/>
    </row>
    <row r="128" spans="1:110" x14ac:dyDescent="0.25">
      <c r="CC128" s="114">
        <f t="shared" si="149"/>
        <v>4.2796134594653301</v>
      </c>
      <c r="CD128" s="114">
        <f t="shared" si="150"/>
        <v>0</v>
      </c>
      <c r="CE128" s="114">
        <f t="shared" si="150"/>
        <v>0</v>
      </c>
      <c r="CF128" s="114">
        <f t="shared" si="150"/>
        <v>0</v>
      </c>
      <c r="CG128" s="114"/>
      <c r="CH128" s="114">
        <v>15</v>
      </c>
      <c r="CI128" s="113">
        <v>9</v>
      </c>
      <c r="CJ128" s="113">
        <f t="shared" si="172"/>
        <v>10</v>
      </c>
      <c r="CK128" s="113">
        <f t="shared" si="172"/>
        <v>11</v>
      </c>
      <c r="CL128" s="113">
        <f t="shared" si="172"/>
        <v>12</v>
      </c>
      <c r="CZ128" s="88"/>
      <c r="DA128" s="88"/>
      <c r="DB128" s="88"/>
      <c r="DC128" s="88"/>
      <c r="DD128" s="88"/>
      <c r="DE128" s="42"/>
      <c r="DF128" s="88"/>
    </row>
    <row r="129" spans="81:110" x14ac:dyDescent="0.25">
      <c r="CC129" s="114">
        <f t="shared" si="149"/>
        <v>4.2796134594653301</v>
      </c>
      <c r="CD129" s="114">
        <f t="shared" si="150"/>
        <v>0</v>
      </c>
      <c r="CE129" s="114">
        <f t="shared" si="150"/>
        <v>0</v>
      </c>
      <c r="CF129" s="114">
        <f t="shared" si="150"/>
        <v>0</v>
      </c>
      <c r="CG129" s="114"/>
      <c r="CH129" s="114">
        <v>15</v>
      </c>
      <c r="CI129" s="113">
        <v>13</v>
      </c>
      <c r="CJ129" s="113">
        <f t="shared" si="172"/>
        <v>14</v>
      </c>
      <c r="CK129" s="113">
        <f t="shared" si="172"/>
        <v>15</v>
      </c>
      <c r="CL129" s="113">
        <f t="shared" si="172"/>
        <v>16</v>
      </c>
      <c r="CZ129" s="88"/>
      <c r="DA129" s="88"/>
      <c r="DB129" s="88"/>
      <c r="DC129" s="88"/>
      <c r="DD129" s="88"/>
      <c r="DE129" s="40"/>
      <c r="DF129" s="88"/>
    </row>
    <row r="130" spans="81:110" x14ac:dyDescent="0.25">
      <c r="CC130" s="114">
        <f t="shared" si="149"/>
        <v>4.2796134594653301</v>
      </c>
      <c r="CD130" s="114">
        <f t="shared" si="150"/>
        <v>0</v>
      </c>
      <c r="CE130" s="114">
        <f t="shared" si="150"/>
        <v>0</v>
      </c>
      <c r="CF130" s="114">
        <f t="shared" si="150"/>
        <v>0</v>
      </c>
      <c r="CG130" s="114"/>
      <c r="CH130" s="114">
        <v>15</v>
      </c>
      <c r="CI130" s="113">
        <v>17</v>
      </c>
      <c r="CJ130" s="113">
        <f t="shared" si="172"/>
        <v>18</v>
      </c>
      <c r="CK130" s="113">
        <f t="shared" si="172"/>
        <v>19</v>
      </c>
      <c r="CL130" s="113">
        <f t="shared" si="172"/>
        <v>20</v>
      </c>
      <c r="CZ130" s="88"/>
      <c r="DA130" s="88"/>
      <c r="DB130" s="88"/>
      <c r="DC130" s="88"/>
      <c r="DD130" s="88"/>
      <c r="DE130" s="42"/>
      <c r="DF130" s="88"/>
    </row>
    <row r="131" spans="81:110" x14ac:dyDescent="0.25">
      <c r="CC131" s="114">
        <f t="shared" si="149"/>
        <v>4.2796134594653301</v>
      </c>
      <c r="CD131" s="114">
        <f t="shared" si="150"/>
        <v>0</v>
      </c>
      <c r="CE131" s="114">
        <f t="shared" si="150"/>
        <v>0</v>
      </c>
      <c r="CF131" s="114">
        <f t="shared" si="150"/>
        <v>0</v>
      </c>
      <c r="CG131" s="114"/>
      <c r="CH131" s="114">
        <v>15</v>
      </c>
      <c r="CI131" s="113">
        <v>21</v>
      </c>
      <c r="CJ131" s="113">
        <f t="shared" si="172"/>
        <v>22</v>
      </c>
      <c r="CK131" s="113">
        <f t="shared" si="172"/>
        <v>23</v>
      </c>
      <c r="CL131" s="113">
        <f t="shared" si="172"/>
        <v>24</v>
      </c>
      <c r="CZ131" s="88"/>
      <c r="DA131" s="88"/>
      <c r="DB131" s="88"/>
      <c r="DC131" s="88"/>
      <c r="DD131" s="88"/>
      <c r="DE131" s="40"/>
      <c r="DF131" s="88"/>
    </row>
    <row r="132" spans="81:110" x14ac:dyDescent="0.25">
      <c r="CC132" s="114">
        <f t="shared" si="149"/>
        <v>4.2796134594653301</v>
      </c>
      <c r="CD132" s="114">
        <f t="shared" si="150"/>
        <v>0</v>
      </c>
      <c r="CE132" s="114">
        <f t="shared" si="150"/>
        <v>0</v>
      </c>
      <c r="CF132" s="114">
        <f t="shared" si="150"/>
        <v>0</v>
      </c>
      <c r="CG132" s="114"/>
      <c r="CH132" s="114">
        <v>15</v>
      </c>
      <c r="CI132" s="113">
        <v>25</v>
      </c>
      <c r="CJ132" s="113">
        <f t="shared" si="172"/>
        <v>26</v>
      </c>
      <c r="CK132" s="113">
        <f t="shared" si="172"/>
        <v>27</v>
      </c>
      <c r="CL132" s="113">
        <f t="shared" si="172"/>
        <v>28</v>
      </c>
      <c r="CZ132" s="88"/>
      <c r="DA132" s="88"/>
      <c r="DB132" s="88"/>
      <c r="DC132" s="88"/>
      <c r="DD132" s="88"/>
      <c r="DE132" s="42"/>
      <c r="DF132" s="88"/>
    </row>
    <row r="133" spans="81:110" x14ac:dyDescent="0.25">
      <c r="CC133" s="114">
        <f t="shared" si="149"/>
        <v>4.2796134594653301</v>
      </c>
      <c r="CD133" s="114">
        <f t="shared" si="150"/>
        <v>0</v>
      </c>
      <c r="CE133" s="114">
        <f t="shared" si="150"/>
        <v>0</v>
      </c>
      <c r="CF133" s="114">
        <f t="shared" si="150"/>
        <v>0</v>
      </c>
      <c r="CG133" s="114"/>
      <c r="CH133" s="114">
        <v>15</v>
      </c>
      <c r="CI133" s="113">
        <v>29</v>
      </c>
      <c r="CJ133" s="113">
        <f t="shared" si="172"/>
        <v>30</v>
      </c>
      <c r="CK133" s="113">
        <f t="shared" si="172"/>
        <v>31</v>
      </c>
      <c r="CL133" s="113">
        <f t="shared" si="172"/>
        <v>32</v>
      </c>
      <c r="CZ133" s="88"/>
      <c r="DA133" s="88"/>
      <c r="DB133" s="88"/>
      <c r="DC133" s="88"/>
      <c r="DD133" s="88"/>
      <c r="DE133" s="40"/>
      <c r="DF133" s="88"/>
    </row>
    <row r="134" spans="81:110" x14ac:dyDescent="0.25">
      <c r="CC134" s="114">
        <f t="shared" si="149"/>
        <v>4.2796134594653301</v>
      </c>
      <c r="CD134" s="114">
        <f t="shared" si="150"/>
        <v>0</v>
      </c>
      <c r="CE134" s="114">
        <f t="shared" si="150"/>
        <v>0</v>
      </c>
      <c r="CF134" s="114">
        <f t="shared" si="150"/>
        <v>0</v>
      </c>
      <c r="CG134" s="114"/>
      <c r="CH134" s="114">
        <v>16</v>
      </c>
      <c r="CI134" s="113">
        <v>1</v>
      </c>
      <c r="CJ134" s="113">
        <f t="shared" si="172"/>
        <v>2</v>
      </c>
      <c r="CK134" s="113">
        <f t="shared" si="172"/>
        <v>3</v>
      </c>
      <c r="CL134" s="113">
        <f t="shared" si="172"/>
        <v>4</v>
      </c>
      <c r="CZ134" s="88"/>
      <c r="DA134" s="88"/>
      <c r="DB134" s="88"/>
      <c r="DC134" s="88"/>
      <c r="DD134" s="88"/>
      <c r="DE134" s="42"/>
      <c r="DF134" s="88"/>
    </row>
    <row r="135" spans="81:110" x14ac:dyDescent="0.25">
      <c r="CC135" s="114">
        <f t="shared" si="149"/>
        <v>4.2796134594653301</v>
      </c>
      <c r="CD135" s="114">
        <f t="shared" si="150"/>
        <v>0</v>
      </c>
      <c r="CE135" s="114">
        <f t="shared" si="150"/>
        <v>0</v>
      </c>
      <c r="CF135" s="114">
        <f t="shared" si="150"/>
        <v>0</v>
      </c>
      <c r="CG135" s="114"/>
      <c r="CH135" s="114">
        <v>16</v>
      </c>
      <c r="CI135" s="113">
        <v>5</v>
      </c>
      <c r="CJ135" s="113">
        <f t="shared" si="172"/>
        <v>6</v>
      </c>
      <c r="CK135" s="113">
        <f t="shared" si="172"/>
        <v>7</v>
      </c>
      <c r="CL135" s="113">
        <f t="shared" si="172"/>
        <v>8</v>
      </c>
      <c r="CZ135" s="88"/>
      <c r="DA135" s="88"/>
      <c r="DB135" s="88"/>
      <c r="DC135" s="88"/>
      <c r="DD135" s="88"/>
      <c r="DE135" s="40"/>
      <c r="DF135" s="88"/>
    </row>
    <row r="136" spans="81:110" x14ac:dyDescent="0.25">
      <c r="CC136" s="114">
        <f t="shared" si="149"/>
        <v>4.2796134594653301</v>
      </c>
      <c r="CD136" s="114">
        <f t="shared" si="150"/>
        <v>0</v>
      </c>
      <c r="CE136" s="114">
        <f t="shared" si="150"/>
        <v>0</v>
      </c>
      <c r="CF136" s="114">
        <f t="shared" si="150"/>
        <v>0</v>
      </c>
      <c r="CG136" s="114"/>
      <c r="CH136" s="114">
        <v>16</v>
      </c>
      <c r="CI136" s="113">
        <v>9</v>
      </c>
      <c r="CJ136" s="113">
        <f t="shared" si="172"/>
        <v>10</v>
      </c>
      <c r="CK136" s="113">
        <f t="shared" si="172"/>
        <v>11</v>
      </c>
      <c r="CL136" s="113">
        <f t="shared" si="172"/>
        <v>12</v>
      </c>
      <c r="CZ136" s="88"/>
      <c r="DA136" s="88"/>
      <c r="DB136" s="88"/>
      <c r="DC136" s="88"/>
      <c r="DD136" s="88"/>
      <c r="DE136" s="42"/>
      <c r="DF136" s="88"/>
    </row>
    <row r="137" spans="81:110" x14ac:dyDescent="0.25">
      <c r="CC137" s="114">
        <f t="shared" si="149"/>
        <v>4.2796134594653301</v>
      </c>
      <c r="CD137" s="114">
        <f t="shared" si="150"/>
        <v>0</v>
      </c>
      <c r="CE137" s="114">
        <f t="shared" si="150"/>
        <v>0</v>
      </c>
      <c r="CF137" s="114">
        <f t="shared" si="150"/>
        <v>0</v>
      </c>
      <c r="CG137" s="114"/>
      <c r="CH137" s="114">
        <v>16</v>
      </c>
      <c r="CI137" s="113">
        <v>13</v>
      </c>
      <c r="CJ137" s="113">
        <f t="shared" si="172"/>
        <v>14</v>
      </c>
      <c r="CK137" s="113">
        <f t="shared" si="172"/>
        <v>15</v>
      </c>
      <c r="CL137" s="113">
        <f t="shared" si="172"/>
        <v>16</v>
      </c>
      <c r="CZ137" s="88"/>
      <c r="DA137" s="88"/>
      <c r="DB137" s="88"/>
      <c r="DC137" s="88"/>
      <c r="DD137" s="88"/>
      <c r="DE137" s="40"/>
      <c r="DF137" s="88"/>
    </row>
    <row r="138" spans="81:110" x14ac:dyDescent="0.25">
      <c r="CC138" s="114">
        <f t="shared" si="149"/>
        <v>4.2796134594653301</v>
      </c>
      <c r="CD138" s="114">
        <f t="shared" si="150"/>
        <v>0</v>
      </c>
      <c r="CE138" s="114">
        <f t="shared" si="150"/>
        <v>0</v>
      </c>
      <c r="CF138" s="114">
        <f t="shared" si="150"/>
        <v>0</v>
      </c>
      <c r="CG138" s="114"/>
      <c r="CH138" s="114">
        <v>16</v>
      </c>
      <c r="CI138" s="113">
        <v>17</v>
      </c>
      <c r="CJ138" s="113">
        <f t="shared" si="172"/>
        <v>18</v>
      </c>
      <c r="CK138" s="113">
        <f t="shared" si="172"/>
        <v>19</v>
      </c>
      <c r="CL138" s="113">
        <f t="shared" si="172"/>
        <v>20</v>
      </c>
      <c r="CZ138" s="88"/>
      <c r="DA138" s="88"/>
      <c r="DB138" s="88"/>
      <c r="DC138" s="88"/>
      <c r="DD138" s="88"/>
      <c r="DE138" s="42"/>
      <c r="DF138" s="88"/>
    </row>
    <row r="139" spans="81:110" x14ac:dyDescent="0.25">
      <c r="CC139" s="114">
        <f t="shared" si="149"/>
        <v>4.2796134594653301</v>
      </c>
      <c r="CD139" s="114">
        <f t="shared" si="150"/>
        <v>0</v>
      </c>
      <c r="CE139" s="114">
        <f t="shared" si="150"/>
        <v>0</v>
      </c>
      <c r="CF139" s="114">
        <f t="shared" si="150"/>
        <v>0</v>
      </c>
      <c r="CG139" s="114"/>
      <c r="CH139" s="114">
        <v>16</v>
      </c>
      <c r="CI139" s="113">
        <v>21</v>
      </c>
      <c r="CJ139" s="113">
        <f t="shared" si="172"/>
        <v>22</v>
      </c>
      <c r="CK139" s="113">
        <f t="shared" si="172"/>
        <v>23</v>
      </c>
      <c r="CL139" s="113">
        <f t="shared" si="172"/>
        <v>24</v>
      </c>
      <c r="CZ139" s="88"/>
      <c r="DA139" s="88"/>
      <c r="DB139" s="88"/>
      <c r="DC139" s="88"/>
      <c r="DD139" s="88"/>
      <c r="DE139" s="40"/>
      <c r="DF139" s="88"/>
    </row>
    <row r="140" spans="81:110" x14ac:dyDescent="0.25">
      <c r="CC140" s="114">
        <f t="shared" si="149"/>
        <v>4.2796134594653301</v>
      </c>
      <c r="CD140" s="114">
        <f t="shared" si="150"/>
        <v>0</v>
      </c>
      <c r="CE140" s="114">
        <f t="shared" si="150"/>
        <v>0</v>
      </c>
      <c r="CF140" s="114">
        <f t="shared" si="150"/>
        <v>0</v>
      </c>
      <c r="CG140" s="114"/>
      <c r="CH140" s="114">
        <v>16</v>
      </c>
      <c r="CI140" s="113">
        <v>25</v>
      </c>
      <c r="CJ140" s="113">
        <f t="shared" si="172"/>
        <v>26</v>
      </c>
      <c r="CK140" s="113">
        <f t="shared" si="172"/>
        <v>27</v>
      </c>
      <c r="CL140" s="113">
        <f t="shared" si="172"/>
        <v>28</v>
      </c>
      <c r="CZ140" s="88"/>
      <c r="DA140" s="88"/>
      <c r="DB140" s="88"/>
      <c r="DC140" s="88"/>
      <c r="DD140" s="88"/>
      <c r="DE140" s="42"/>
      <c r="DF140" s="88"/>
    </row>
    <row r="141" spans="81:110" x14ac:dyDescent="0.25">
      <c r="CC141" s="114">
        <f t="shared" si="149"/>
        <v>4.2796134594653301</v>
      </c>
      <c r="CD141" s="114">
        <f t="shared" si="150"/>
        <v>0</v>
      </c>
      <c r="CE141" s="114">
        <f t="shared" si="150"/>
        <v>0</v>
      </c>
      <c r="CF141" s="114">
        <f t="shared" si="150"/>
        <v>0</v>
      </c>
      <c r="CG141" s="114"/>
      <c r="CH141" s="114">
        <v>16</v>
      </c>
      <c r="CI141" s="113">
        <v>29</v>
      </c>
      <c r="CJ141" s="113">
        <f t="shared" si="172"/>
        <v>30</v>
      </c>
      <c r="CK141" s="113">
        <f t="shared" si="172"/>
        <v>31</v>
      </c>
      <c r="CL141" s="113">
        <f t="shared" si="172"/>
        <v>32</v>
      </c>
      <c r="CZ141" s="88"/>
      <c r="DA141" s="88"/>
      <c r="DB141" s="88"/>
      <c r="DC141" s="88"/>
      <c r="DD141" s="88"/>
      <c r="DE141" s="40"/>
      <c r="DF141" s="88"/>
    </row>
    <row r="142" spans="81:110" x14ac:dyDescent="0.25">
      <c r="CC142" s="114">
        <f t="shared" si="149"/>
        <v>4.2796134594653301</v>
      </c>
      <c r="CD142" s="114">
        <f t="shared" si="150"/>
        <v>0</v>
      </c>
      <c r="CE142" s="114">
        <f t="shared" si="150"/>
        <v>0</v>
      </c>
      <c r="CF142" s="114">
        <f t="shared" si="150"/>
        <v>0</v>
      </c>
      <c r="CG142" s="114"/>
      <c r="CH142" s="114">
        <v>17</v>
      </c>
      <c r="CI142" s="113">
        <v>1</v>
      </c>
      <c r="CJ142" s="113">
        <f t="shared" si="172"/>
        <v>2</v>
      </c>
      <c r="CK142" s="113">
        <f t="shared" si="172"/>
        <v>3</v>
      </c>
      <c r="CL142" s="113">
        <f t="shared" si="172"/>
        <v>4</v>
      </c>
      <c r="CZ142" s="88"/>
      <c r="DA142" s="88"/>
      <c r="DB142" s="88"/>
      <c r="DC142" s="88"/>
      <c r="DD142" s="88"/>
      <c r="DE142" s="42"/>
      <c r="DF142" s="88"/>
    </row>
    <row r="143" spans="81:110" x14ac:dyDescent="0.25">
      <c r="CC143" s="114">
        <f t="shared" ref="CC143:CC206" si="173">INDEX($AU$13:$BZ$122,$CH143,CL143)</f>
        <v>4.2796134594653301</v>
      </c>
      <c r="CD143" s="114">
        <f t="shared" ref="CD143:CF206" si="174">INDEX($AU$13:$BZ$122,$CH143,CI143)</f>
        <v>0</v>
      </c>
      <c r="CE143" s="114">
        <f t="shared" si="174"/>
        <v>0</v>
      </c>
      <c r="CF143" s="114">
        <f t="shared" si="174"/>
        <v>0</v>
      </c>
      <c r="CG143" s="114"/>
      <c r="CH143" s="114">
        <v>17</v>
      </c>
      <c r="CI143" s="113">
        <v>5</v>
      </c>
      <c r="CJ143" s="113">
        <f t="shared" si="172"/>
        <v>6</v>
      </c>
      <c r="CK143" s="113">
        <f t="shared" si="172"/>
        <v>7</v>
      </c>
      <c r="CL143" s="113">
        <f t="shared" si="172"/>
        <v>8</v>
      </c>
      <c r="CZ143" s="88"/>
      <c r="DA143" s="88"/>
      <c r="DB143" s="88"/>
      <c r="DC143" s="88"/>
      <c r="DD143" s="88"/>
      <c r="DE143" s="40"/>
      <c r="DF143" s="88"/>
    </row>
    <row r="144" spans="81:110" x14ac:dyDescent="0.25">
      <c r="CC144" s="114">
        <f t="shared" si="173"/>
        <v>4.2796134594653301</v>
      </c>
      <c r="CD144" s="114">
        <f t="shared" si="174"/>
        <v>0</v>
      </c>
      <c r="CE144" s="114">
        <f t="shared" si="174"/>
        <v>0</v>
      </c>
      <c r="CF144" s="114">
        <f t="shared" si="174"/>
        <v>0</v>
      </c>
      <c r="CG144" s="114"/>
      <c r="CH144" s="114">
        <v>17</v>
      </c>
      <c r="CI144" s="113">
        <v>9</v>
      </c>
      <c r="CJ144" s="113">
        <f t="shared" si="172"/>
        <v>10</v>
      </c>
      <c r="CK144" s="113">
        <f t="shared" si="172"/>
        <v>11</v>
      </c>
      <c r="CL144" s="113">
        <f t="shared" si="172"/>
        <v>12</v>
      </c>
      <c r="CZ144" s="88"/>
      <c r="DA144" s="88"/>
      <c r="DB144" s="88"/>
      <c r="DC144" s="88"/>
      <c r="DD144" s="88"/>
      <c r="DE144" s="42"/>
      <c r="DF144" s="88"/>
    </row>
    <row r="145" spans="81:110" x14ac:dyDescent="0.25">
      <c r="CC145" s="114">
        <f t="shared" si="173"/>
        <v>4.2796134594653301</v>
      </c>
      <c r="CD145" s="114">
        <f t="shared" si="174"/>
        <v>0</v>
      </c>
      <c r="CE145" s="114">
        <f t="shared" si="174"/>
        <v>0</v>
      </c>
      <c r="CF145" s="114">
        <f t="shared" si="174"/>
        <v>0</v>
      </c>
      <c r="CG145" s="114"/>
      <c r="CH145" s="114">
        <v>17</v>
      </c>
      <c r="CI145" s="113">
        <v>13</v>
      </c>
      <c r="CJ145" s="113">
        <f t="shared" si="172"/>
        <v>14</v>
      </c>
      <c r="CK145" s="113">
        <f t="shared" si="172"/>
        <v>15</v>
      </c>
      <c r="CL145" s="113">
        <f t="shared" si="172"/>
        <v>16</v>
      </c>
      <c r="CZ145" s="88"/>
      <c r="DA145" s="88"/>
      <c r="DB145" s="88"/>
      <c r="DC145" s="88"/>
      <c r="DD145" s="88"/>
      <c r="DE145" s="40"/>
      <c r="DF145" s="88"/>
    </row>
    <row r="146" spans="81:110" x14ac:dyDescent="0.25">
      <c r="CC146" s="114">
        <f t="shared" si="173"/>
        <v>4.2796134594653301</v>
      </c>
      <c r="CD146" s="114">
        <f t="shared" si="174"/>
        <v>0</v>
      </c>
      <c r="CE146" s="114">
        <f t="shared" si="174"/>
        <v>0</v>
      </c>
      <c r="CF146" s="114">
        <f t="shared" si="174"/>
        <v>0</v>
      </c>
      <c r="CG146" s="114"/>
      <c r="CH146" s="114">
        <v>17</v>
      </c>
      <c r="CI146" s="113">
        <v>17</v>
      </c>
      <c r="CJ146" s="113">
        <f t="shared" si="172"/>
        <v>18</v>
      </c>
      <c r="CK146" s="113">
        <f t="shared" si="172"/>
        <v>19</v>
      </c>
      <c r="CL146" s="113">
        <f t="shared" si="172"/>
        <v>20</v>
      </c>
      <c r="CZ146" s="88"/>
      <c r="DA146" s="88"/>
      <c r="DB146" s="88"/>
      <c r="DC146" s="88"/>
      <c r="DD146" s="88"/>
      <c r="DE146" s="42"/>
      <c r="DF146" s="88"/>
    </row>
    <row r="147" spans="81:110" x14ac:dyDescent="0.25">
      <c r="CC147" s="114">
        <f t="shared" si="173"/>
        <v>4.2796134594653301</v>
      </c>
      <c r="CD147" s="114">
        <f t="shared" si="174"/>
        <v>0</v>
      </c>
      <c r="CE147" s="114">
        <f t="shared" si="174"/>
        <v>0</v>
      </c>
      <c r="CF147" s="114">
        <f t="shared" si="174"/>
        <v>0</v>
      </c>
      <c r="CG147" s="114"/>
      <c r="CH147" s="114">
        <v>17</v>
      </c>
      <c r="CI147" s="113">
        <v>21</v>
      </c>
      <c r="CJ147" s="113">
        <f t="shared" si="172"/>
        <v>22</v>
      </c>
      <c r="CK147" s="113">
        <f t="shared" si="172"/>
        <v>23</v>
      </c>
      <c r="CL147" s="113">
        <f t="shared" si="172"/>
        <v>24</v>
      </c>
      <c r="CZ147" s="88"/>
      <c r="DA147" s="88"/>
      <c r="DB147" s="88"/>
      <c r="DC147" s="88"/>
      <c r="DD147" s="88"/>
      <c r="DE147" s="40"/>
      <c r="DF147" s="88"/>
    </row>
    <row r="148" spans="81:110" x14ac:dyDescent="0.25">
      <c r="CC148" s="114">
        <f t="shared" si="173"/>
        <v>4.2796134594653301</v>
      </c>
      <c r="CD148" s="114">
        <f t="shared" si="174"/>
        <v>0</v>
      </c>
      <c r="CE148" s="114">
        <f t="shared" si="174"/>
        <v>0</v>
      </c>
      <c r="CF148" s="114">
        <f t="shared" si="174"/>
        <v>0</v>
      </c>
      <c r="CG148" s="114"/>
      <c r="CH148" s="114">
        <v>17</v>
      </c>
      <c r="CI148" s="113">
        <v>25</v>
      </c>
      <c r="CJ148" s="113">
        <f t="shared" ref="CJ148:CL167" si="175">CI148+1</f>
        <v>26</v>
      </c>
      <c r="CK148" s="113">
        <f t="shared" si="175"/>
        <v>27</v>
      </c>
      <c r="CL148" s="113">
        <f t="shared" si="175"/>
        <v>28</v>
      </c>
      <c r="CZ148" s="88"/>
      <c r="DA148" s="88"/>
      <c r="DB148" s="88"/>
      <c r="DC148" s="88"/>
      <c r="DD148" s="88"/>
      <c r="DE148" s="42"/>
      <c r="DF148" s="88"/>
    </row>
    <row r="149" spans="81:110" x14ac:dyDescent="0.25">
      <c r="CC149" s="114">
        <f t="shared" si="173"/>
        <v>4.2796134594653301</v>
      </c>
      <c r="CD149" s="114">
        <f t="shared" si="174"/>
        <v>0</v>
      </c>
      <c r="CE149" s="114">
        <f t="shared" si="174"/>
        <v>0</v>
      </c>
      <c r="CF149" s="114">
        <f t="shared" si="174"/>
        <v>0</v>
      </c>
      <c r="CG149" s="114"/>
      <c r="CH149" s="114">
        <v>17</v>
      </c>
      <c r="CI149" s="113">
        <v>29</v>
      </c>
      <c r="CJ149" s="113">
        <f t="shared" si="175"/>
        <v>30</v>
      </c>
      <c r="CK149" s="113">
        <f t="shared" si="175"/>
        <v>31</v>
      </c>
      <c r="CL149" s="113">
        <f t="shared" si="175"/>
        <v>32</v>
      </c>
      <c r="CZ149" s="88"/>
      <c r="DA149" s="88"/>
      <c r="DB149" s="88"/>
      <c r="DC149" s="88"/>
      <c r="DD149" s="88"/>
      <c r="DE149" s="40"/>
      <c r="DF149" s="88"/>
    </row>
    <row r="150" spans="81:110" x14ac:dyDescent="0.25">
      <c r="CC150" s="114">
        <f t="shared" si="173"/>
        <v>4.2796134594653301</v>
      </c>
      <c r="CD150" s="114">
        <f t="shared" si="174"/>
        <v>0</v>
      </c>
      <c r="CE150" s="114">
        <f t="shared" si="174"/>
        <v>0</v>
      </c>
      <c r="CF150" s="114">
        <f t="shared" si="174"/>
        <v>0</v>
      </c>
      <c r="CG150" s="114"/>
      <c r="CH150" s="114">
        <v>18</v>
      </c>
      <c r="CI150" s="113">
        <v>1</v>
      </c>
      <c r="CJ150" s="113">
        <f t="shared" si="175"/>
        <v>2</v>
      </c>
      <c r="CK150" s="113">
        <f t="shared" si="175"/>
        <v>3</v>
      </c>
      <c r="CL150" s="113">
        <f t="shared" si="175"/>
        <v>4</v>
      </c>
      <c r="CZ150" s="88"/>
      <c r="DA150" s="88"/>
      <c r="DB150" s="88"/>
      <c r="DC150" s="88"/>
      <c r="DD150" s="88"/>
      <c r="DE150" s="42"/>
      <c r="DF150" s="88"/>
    </row>
    <row r="151" spans="81:110" x14ac:dyDescent="0.25">
      <c r="CC151" s="114">
        <f t="shared" si="173"/>
        <v>4.2796134594653301</v>
      </c>
      <c r="CD151" s="114">
        <f t="shared" si="174"/>
        <v>0</v>
      </c>
      <c r="CE151" s="114">
        <f t="shared" si="174"/>
        <v>0</v>
      </c>
      <c r="CF151" s="114">
        <f t="shared" si="174"/>
        <v>0</v>
      </c>
      <c r="CG151" s="114"/>
      <c r="CH151" s="114">
        <v>18</v>
      </c>
      <c r="CI151" s="113">
        <v>5</v>
      </c>
      <c r="CJ151" s="113">
        <f t="shared" si="175"/>
        <v>6</v>
      </c>
      <c r="CK151" s="113">
        <f t="shared" si="175"/>
        <v>7</v>
      </c>
      <c r="CL151" s="113">
        <f t="shared" si="175"/>
        <v>8</v>
      </c>
      <c r="CZ151" s="88"/>
      <c r="DA151" s="88"/>
      <c r="DB151" s="88"/>
      <c r="DC151" s="88"/>
      <c r="DD151" s="88"/>
      <c r="DE151" s="40"/>
      <c r="DF151" s="88"/>
    </row>
    <row r="152" spans="81:110" x14ac:dyDescent="0.25">
      <c r="CC152" s="114">
        <f t="shared" si="173"/>
        <v>4.2796134594653301</v>
      </c>
      <c r="CD152" s="114">
        <f t="shared" si="174"/>
        <v>0</v>
      </c>
      <c r="CE152" s="114">
        <f t="shared" si="174"/>
        <v>0</v>
      </c>
      <c r="CF152" s="114">
        <f t="shared" si="174"/>
        <v>0</v>
      </c>
      <c r="CG152" s="114"/>
      <c r="CH152" s="114">
        <v>18</v>
      </c>
      <c r="CI152" s="113">
        <v>9</v>
      </c>
      <c r="CJ152" s="113">
        <f t="shared" si="175"/>
        <v>10</v>
      </c>
      <c r="CK152" s="113">
        <f t="shared" si="175"/>
        <v>11</v>
      </c>
      <c r="CL152" s="113">
        <f t="shared" si="175"/>
        <v>12</v>
      </c>
      <c r="CZ152" s="88"/>
      <c r="DA152" s="88"/>
      <c r="DB152" s="88"/>
      <c r="DC152" s="88"/>
      <c r="DD152" s="88"/>
      <c r="DE152" s="42"/>
      <c r="DF152" s="88"/>
    </row>
    <row r="153" spans="81:110" x14ac:dyDescent="0.25">
      <c r="CC153" s="114">
        <f t="shared" si="173"/>
        <v>4.2796134594653301</v>
      </c>
      <c r="CD153" s="114">
        <f t="shared" si="174"/>
        <v>0</v>
      </c>
      <c r="CE153" s="114">
        <f t="shared" si="174"/>
        <v>0</v>
      </c>
      <c r="CF153" s="114">
        <f t="shared" si="174"/>
        <v>0</v>
      </c>
      <c r="CG153" s="114"/>
      <c r="CH153" s="114">
        <v>18</v>
      </c>
      <c r="CI153" s="113">
        <v>13</v>
      </c>
      <c r="CJ153" s="113">
        <f t="shared" si="175"/>
        <v>14</v>
      </c>
      <c r="CK153" s="113">
        <f t="shared" si="175"/>
        <v>15</v>
      </c>
      <c r="CL153" s="113">
        <f t="shared" si="175"/>
        <v>16</v>
      </c>
      <c r="CZ153" s="88"/>
      <c r="DA153" s="88"/>
      <c r="DB153" s="88"/>
      <c r="DC153" s="88"/>
      <c r="DD153" s="88"/>
      <c r="DE153" s="40"/>
      <c r="DF153" s="88"/>
    </row>
    <row r="154" spans="81:110" x14ac:dyDescent="0.25">
      <c r="CC154" s="114">
        <f t="shared" si="173"/>
        <v>4.2796134594653301</v>
      </c>
      <c r="CD154" s="114">
        <f t="shared" si="174"/>
        <v>0</v>
      </c>
      <c r="CE154" s="114">
        <f t="shared" si="174"/>
        <v>0</v>
      </c>
      <c r="CF154" s="114">
        <f t="shared" si="174"/>
        <v>0</v>
      </c>
      <c r="CG154" s="114"/>
      <c r="CH154" s="114">
        <v>18</v>
      </c>
      <c r="CI154" s="113">
        <v>17</v>
      </c>
      <c r="CJ154" s="113">
        <f t="shared" si="175"/>
        <v>18</v>
      </c>
      <c r="CK154" s="113">
        <f t="shared" si="175"/>
        <v>19</v>
      </c>
      <c r="CL154" s="113">
        <f t="shared" si="175"/>
        <v>20</v>
      </c>
      <c r="CZ154" s="88"/>
      <c r="DA154" s="88"/>
      <c r="DB154" s="88"/>
      <c r="DC154" s="88"/>
      <c r="DD154" s="88"/>
      <c r="DE154" s="42"/>
      <c r="DF154" s="88"/>
    </row>
    <row r="155" spans="81:110" x14ac:dyDescent="0.25">
      <c r="CC155" s="114">
        <f t="shared" si="173"/>
        <v>4.2796134594653301</v>
      </c>
      <c r="CD155" s="114">
        <f t="shared" si="174"/>
        <v>0</v>
      </c>
      <c r="CE155" s="114">
        <f t="shared" si="174"/>
        <v>0</v>
      </c>
      <c r="CF155" s="114">
        <f t="shared" si="174"/>
        <v>0</v>
      </c>
      <c r="CG155" s="114"/>
      <c r="CH155" s="114">
        <v>18</v>
      </c>
      <c r="CI155" s="113">
        <v>21</v>
      </c>
      <c r="CJ155" s="113">
        <f t="shared" si="175"/>
        <v>22</v>
      </c>
      <c r="CK155" s="113">
        <f t="shared" si="175"/>
        <v>23</v>
      </c>
      <c r="CL155" s="113">
        <f t="shared" si="175"/>
        <v>24</v>
      </c>
      <c r="CZ155" s="88"/>
      <c r="DA155" s="88"/>
      <c r="DB155" s="88"/>
      <c r="DC155" s="88"/>
      <c r="DD155" s="88"/>
      <c r="DE155" s="40"/>
      <c r="DF155" s="88"/>
    </row>
    <row r="156" spans="81:110" x14ac:dyDescent="0.25">
      <c r="CC156" s="114">
        <f t="shared" si="173"/>
        <v>4.2796134594653301</v>
      </c>
      <c r="CD156" s="114">
        <f t="shared" si="174"/>
        <v>0</v>
      </c>
      <c r="CE156" s="114">
        <f t="shared" si="174"/>
        <v>0</v>
      </c>
      <c r="CF156" s="114">
        <f t="shared" si="174"/>
        <v>0</v>
      </c>
      <c r="CG156" s="114"/>
      <c r="CH156" s="114">
        <v>18</v>
      </c>
      <c r="CI156" s="113">
        <v>25</v>
      </c>
      <c r="CJ156" s="113">
        <f t="shared" si="175"/>
        <v>26</v>
      </c>
      <c r="CK156" s="113">
        <f t="shared" si="175"/>
        <v>27</v>
      </c>
      <c r="CL156" s="113">
        <f t="shared" si="175"/>
        <v>28</v>
      </c>
      <c r="CZ156" s="88"/>
      <c r="DA156" s="88"/>
      <c r="DB156" s="88"/>
      <c r="DC156" s="88"/>
      <c r="DD156" s="88"/>
      <c r="DE156" s="42"/>
      <c r="DF156" s="88"/>
    </row>
    <row r="157" spans="81:110" x14ac:dyDescent="0.25">
      <c r="CC157" s="114">
        <f t="shared" si="173"/>
        <v>4.2796134594653301</v>
      </c>
      <c r="CD157" s="114">
        <f t="shared" si="174"/>
        <v>0</v>
      </c>
      <c r="CE157" s="114">
        <f t="shared" si="174"/>
        <v>0</v>
      </c>
      <c r="CF157" s="114">
        <f t="shared" si="174"/>
        <v>0</v>
      </c>
      <c r="CG157" s="114"/>
      <c r="CH157" s="114">
        <v>18</v>
      </c>
      <c r="CI157" s="113">
        <v>29</v>
      </c>
      <c r="CJ157" s="113">
        <f t="shared" si="175"/>
        <v>30</v>
      </c>
      <c r="CK157" s="113">
        <f t="shared" si="175"/>
        <v>31</v>
      </c>
      <c r="CL157" s="113">
        <f t="shared" si="175"/>
        <v>32</v>
      </c>
      <c r="CZ157" s="88"/>
      <c r="DA157" s="88"/>
      <c r="DB157" s="88"/>
      <c r="DC157" s="88"/>
      <c r="DD157" s="88"/>
      <c r="DE157" s="40"/>
      <c r="DF157" s="88"/>
    </row>
    <row r="158" spans="81:110" x14ac:dyDescent="0.25">
      <c r="CC158" s="114">
        <f t="shared" si="173"/>
        <v>4.2796134594653301</v>
      </c>
      <c r="CD158" s="114">
        <f t="shared" si="174"/>
        <v>0</v>
      </c>
      <c r="CE158" s="114">
        <f t="shared" si="174"/>
        <v>0</v>
      </c>
      <c r="CF158" s="114">
        <f t="shared" si="174"/>
        <v>0</v>
      </c>
      <c r="CG158" s="114"/>
      <c r="CH158" s="114">
        <v>19</v>
      </c>
      <c r="CI158" s="113">
        <v>1</v>
      </c>
      <c r="CJ158" s="113">
        <f t="shared" si="175"/>
        <v>2</v>
      </c>
      <c r="CK158" s="113">
        <f t="shared" si="175"/>
        <v>3</v>
      </c>
      <c r="CL158" s="113">
        <f t="shared" si="175"/>
        <v>4</v>
      </c>
      <c r="CZ158" s="88"/>
      <c r="DA158" s="88"/>
      <c r="DB158" s="88"/>
      <c r="DC158" s="88"/>
      <c r="DD158" s="88"/>
      <c r="DE158" s="42"/>
      <c r="DF158" s="88"/>
    </row>
    <row r="159" spans="81:110" x14ac:dyDescent="0.25">
      <c r="CC159" s="114">
        <f t="shared" si="173"/>
        <v>4.2796134594653301</v>
      </c>
      <c r="CD159" s="114">
        <f t="shared" si="174"/>
        <v>0</v>
      </c>
      <c r="CE159" s="114">
        <f t="shared" si="174"/>
        <v>0</v>
      </c>
      <c r="CF159" s="114">
        <f t="shared" si="174"/>
        <v>0</v>
      </c>
      <c r="CG159" s="114"/>
      <c r="CH159" s="114">
        <v>19</v>
      </c>
      <c r="CI159" s="113">
        <v>5</v>
      </c>
      <c r="CJ159" s="113">
        <f t="shared" si="175"/>
        <v>6</v>
      </c>
      <c r="CK159" s="113">
        <f t="shared" si="175"/>
        <v>7</v>
      </c>
      <c r="CL159" s="113">
        <f t="shared" si="175"/>
        <v>8</v>
      </c>
      <c r="CZ159" s="88"/>
      <c r="DA159" s="88"/>
      <c r="DB159" s="88"/>
      <c r="DC159" s="88"/>
      <c r="DD159" s="88"/>
      <c r="DE159" s="40"/>
      <c r="DF159" s="88"/>
    </row>
    <row r="160" spans="81:110" x14ac:dyDescent="0.25">
      <c r="CC160" s="114">
        <f t="shared" si="173"/>
        <v>4.2796134594653301</v>
      </c>
      <c r="CD160" s="114">
        <f t="shared" si="174"/>
        <v>0</v>
      </c>
      <c r="CE160" s="114">
        <f t="shared" si="174"/>
        <v>0</v>
      </c>
      <c r="CF160" s="114">
        <f t="shared" si="174"/>
        <v>0</v>
      </c>
      <c r="CG160" s="114"/>
      <c r="CH160" s="114">
        <v>19</v>
      </c>
      <c r="CI160" s="113">
        <v>9</v>
      </c>
      <c r="CJ160" s="113">
        <f t="shared" si="175"/>
        <v>10</v>
      </c>
      <c r="CK160" s="113">
        <f t="shared" si="175"/>
        <v>11</v>
      </c>
      <c r="CL160" s="113">
        <f t="shared" si="175"/>
        <v>12</v>
      </c>
      <c r="CZ160" s="88"/>
      <c r="DA160" s="88"/>
      <c r="DB160" s="88"/>
      <c r="DC160" s="88"/>
      <c r="DD160" s="88"/>
      <c r="DE160" s="42"/>
      <c r="DF160" s="88"/>
    </row>
    <row r="161" spans="81:110" x14ac:dyDescent="0.25">
      <c r="CC161" s="114">
        <f t="shared" si="173"/>
        <v>4.2796134594653301</v>
      </c>
      <c r="CD161" s="114">
        <f t="shared" si="174"/>
        <v>0</v>
      </c>
      <c r="CE161" s="114">
        <f t="shared" si="174"/>
        <v>0</v>
      </c>
      <c r="CF161" s="114">
        <f t="shared" si="174"/>
        <v>0</v>
      </c>
      <c r="CG161" s="114"/>
      <c r="CH161" s="114">
        <v>19</v>
      </c>
      <c r="CI161" s="113">
        <v>13</v>
      </c>
      <c r="CJ161" s="113">
        <f t="shared" si="175"/>
        <v>14</v>
      </c>
      <c r="CK161" s="113">
        <f t="shared" si="175"/>
        <v>15</v>
      </c>
      <c r="CL161" s="113">
        <f t="shared" si="175"/>
        <v>16</v>
      </c>
      <c r="CZ161" s="88"/>
      <c r="DA161" s="88"/>
      <c r="DB161" s="88"/>
      <c r="DC161" s="88"/>
      <c r="DD161" s="88"/>
      <c r="DE161" s="88"/>
      <c r="DF161" s="88"/>
    </row>
    <row r="162" spans="81:110" x14ac:dyDescent="0.25">
      <c r="CC162" s="114">
        <f t="shared" si="173"/>
        <v>4.2796134594653301</v>
      </c>
      <c r="CD162" s="114">
        <f t="shared" si="174"/>
        <v>0</v>
      </c>
      <c r="CE162" s="114">
        <f t="shared" si="174"/>
        <v>0</v>
      </c>
      <c r="CF162" s="114">
        <f t="shared" si="174"/>
        <v>0</v>
      </c>
      <c r="CG162" s="114"/>
      <c r="CH162" s="114">
        <v>19</v>
      </c>
      <c r="CI162" s="113">
        <v>17</v>
      </c>
      <c r="CJ162" s="113">
        <f t="shared" si="175"/>
        <v>18</v>
      </c>
      <c r="CK162" s="113">
        <f t="shared" si="175"/>
        <v>19</v>
      </c>
      <c r="CL162" s="113">
        <f t="shared" si="175"/>
        <v>20</v>
      </c>
      <c r="CZ162" s="88"/>
      <c r="DA162" s="88"/>
      <c r="DB162" s="88"/>
      <c r="DC162" s="88"/>
      <c r="DD162" s="88"/>
      <c r="DE162" s="88"/>
      <c r="DF162" s="88"/>
    </row>
    <row r="163" spans="81:110" x14ac:dyDescent="0.25">
      <c r="CC163" s="114">
        <f t="shared" si="173"/>
        <v>4.2796134594653301</v>
      </c>
      <c r="CD163" s="114">
        <f t="shared" si="174"/>
        <v>0</v>
      </c>
      <c r="CE163" s="114">
        <f t="shared" si="174"/>
        <v>0</v>
      </c>
      <c r="CF163" s="114">
        <f t="shared" si="174"/>
        <v>0</v>
      </c>
      <c r="CG163" s="114"/>
      <c r="CH163" s="114">
        <v>19</v>
      </c>
      <c r="CI163" s="113">
        <v>21</v>
      </c>
      <c r="CJ163" s="113">
        <f t="shared" si="175"/>
        <v>22</v>
      </c>
      <c r="CK163" s="113">
        <f t="shared" si="175"/>
        <v>23</v>
      </c>
      <c r="CL163" s="113">
        <f t="shared" si="175"/>
        <v>24</v>
      </c>
      <c r="CZ163" s="88"/>
      <c r="DA163" s="88"/>
      <c r="DB163" s="88"/>
      <c r="DC163" s="88"/>
      <c r="DD163" s="88"/>
      <c r="DE163" s="88"/>
      <c r="DF163" s="88"/>
    </row>
    <row r="164" spans="81:110" x14ac:dyDescent="0.25">
      <c r="CC164" s="114">
        <f t="shared" si="173"/>
        <v>4.2796134594653301</v>
      </c>
      <c r="CD164" s="114">
        <f t="shared" si="174"/>
        <v>0</v>
      </c>
      <c r="CE164" s="114">
        <f t="shared" si="174"/>
        <v>0</v>
      </c>
      <c r="CF164" s="114">
        <f t="shared" si="174"/>
        <v>0</v>
      </c>
      <c r="CG164" s="114"/>
      <c r="CH164" s="114">
        <v>19</v>
      </c>
      <c r="CI164" s="113">
        <v>25</v>
      </c>
      <c r="CJ164" s="113">
        <f t="shared" si="175"/>
        <v>26</v>
      </c>
      <c r="CK164" s="113">
        <f t="shared" si="175"/>
        <v>27</v>
      </c>
      <c r="CL164" s="113">
        <f t="shared" si="175"/>
        <v>28</v>
      </c>
      <c r="CZ164" s="88"/>
      <c r="DA164" s="88"/>
      <c r="DB164" s="88"/>
      <c r="DC164" s="88"/>
      <c r="DD164" s="88"/>
      <c r="DE164" s="88"/>
      <c r="DF164" s="88"/>
    </row>
    <row r="165" spans="81:110" x14ac:dyDescent="0.25">
      <c r="CC165" s="114">
        <f t="shared" si="173"/>
        <v>4.2796134594653301</v>
      </c>
      <c r="CD165" s="114">
        <f t="shared" si="174"/>
        <v>0</v>
      </c>
      <c r="CE165" s="114">
        <f t="shared" si="174"/>
        <v>0</v>
      </c>
      <c r="CF165" s="114">
        <f t="shared" si="174"/>
        <v>0</v>
      </c>
      <c r="CG165" s="114"/>
      <c r="CH165" s="114">
        <v>19</v>
      </c>
      <c r="CI165" s="113">
        <v>29</v>
      </c>
      <c r="CJ165" s="113">
        <f t="shared" si="175"/>
        <v>30</v>
      </c>
      <c r="CK165" s="113">
        <f t="shared" si="175"/>
        <v>31</v>
      </c>
      <c r="CL165" s="113">
        <f t="shared" si="175"/>
        <v>32</v>
      </c>
      <c r="CZ165" s="88"/>
      <c r="DA165" s="88"/>
      <c r="DB165" s="88"/>
      <c r="DC165" s="88"/>
      <c r="DD165" s="88"/>
      <c r="DE165" s="88"/>
      <c r="DF165" s="88"/>
    </row>
    <row r="166" spans="81:110" x14ac:dyDescent="0.25">
      <c r="CC166" s="114">
        <f t="shared" si="173"/>
        <v>4.2796134594653301</v>
      </c>
      <c r="CD166" s="114">
        <f t="shared" si="174"/>
        <v>0</v>
      </c>
      <c r="CE166" s="114">
        <f t="shared" si="174"/>
        <v>0</v>
      </c>
      <c r="CF166" s="114">
        <f t="shared" si="174"/>
        <v>0</v>
      </c>
      <c r="CG166" s="114"/>
      <c r="CH166" s="114">
        <v>20</v>
      </c>
      <c r="CI166" s="113">
        <v>1</v>
      </c>
      <c r="CJ166" s="113">
        <f t="shared" si="175"/>
        <v>2</v>
      </c>
      <c r="CK166" s="113">
        <f t="shared" si="175"/>
        <v>3</v>
      </c>
      <c r="CL166" s="113">
        <f t="shared" si="175"/>
        <v>4</v>
      </c>
      <c r="CZ166" s="88"/>
      <c r="DA166" s="88"/>
      <c r="DB166" s="88"/>
      <c r="DC166" s="88"/>
      <c r="DD166" s="88"/>
      <c r="DE166" s="88"/>
      <c r="DF166" s="88"/>
    </row>
    <row r="167" spans="81:110" x14ac:dyDescent="0.25">
      <c r="CC167" s="114">
        <f t="shared" si="173"/>
        <v>4.2796134594653301</v>
      </c>
      <c r="CD167" s="114">
        <f t="shared" si="174"/>
        <v>0</v>
      </c>
      <c r="CE167" s="114">
        <f t="shared" si="174"/>
        <v>0</v>
      </c>
      <c r="CF167" s="114">
        <f t="shared" si="174"/>
        <v>0</v>
      </c>
      <c r="CG167" s="114"/>
      <c r="CH167" s="114">
        <v>20</v>
      </c>
      <c r="CI167" s="113">
        <v>5</v>
      </c>
      <c r="CJ167" s="113">
        <f t="shared" si="175"/>
        <v>6</v>
      </c>
      <c r="CK167" s="113">
        <f t="shared" si="175"/>
        <v>7</v>
      </c>
      <c r="CL167" s="113">
        <f t="shared" si="175"/>
        <v>8</v>
      </c>
      <c r="CZ167" s="88"/>
      <c r="DA167" s="88"/>
      <c r="DB167" s="88"/>
      <c r="DC167" s="88"/>
      <c r="DD167" s="88"/>
      <c r="DE167" s="88"/>
      <c r="DF167" s="88"/>
    </row>
    <row r="168" spans="81:110" x14ac:dyDescent="0.25">
      <c r="CC168" s="114">
        <f t="shared" si="173"/>
        <v>4.2796134594653301</v>
      </c>
      <c r="CD168" s="114">
        <f t="shared" si="174"/>
        <v>0</v>
      </c>
      <c r="CE168" s="114">
        <f t="shared" si="174"/>
        <v>0</v>
      </c>
      <c r="CF168" s="114">
        <f t="shared" si="174"/>
        <v>0</v>
      </c>
      <c r="CG168" s="114"/>
      <c r="CH168" s="114">
        <v>20</v>
      </c>
      <c r="CI168" s="113">
        <v>9</v>
      </c>
      <c r="CJ168" s="113">
        <f t="shared" ref="CJ168:CL187" si="176">CI168+1</f>
        <v>10</v>
      </c>
      <c r="CK168" s="113">
        <f t="shared" si="176"/>
        <v>11</v>
      </c>
      <c r="CL168" s="113">
        <f t="shared" si="176"/>
        <v>12</v>
      </c>
      <c r="CZ168" s="88"/>
      <c r="DA168" s="88"/>
      <c r="DB168" s="88"/>
      <c r="DC168" s="88"/>
      <c r="DD168" s="88"/>
      <c r="DE168" s="88"/>
      <c r="DF168" s="88"/>
    </row>
    <row r="169" spans="81:110" x14ac:dyDescent="0.25">
      <c r="CC169" s="114">
        <f t="shared" si="173"/>
        <v>4.2796134594653301</v>
      </c>
      <c r="CD169" s="114">
        <f t="shared" si="174"/>
        <v>0</v>
      </c>
      <c r="CE169" s="114">
        <f t="shared" si="174"/>
        <v>0</v>
      </c>
      <c r="CF169" s="114">
        <f t="shared" si="174"/>
        <v>0</v>
      </c>
      <c r="CG169" s="114"/>
      <c r="CH169" s="114">
        <v>20</v>
      </c>
      <c r="CI169" s="113">
        <v>13</v>
      </c>
      <c r="CJ169" s="113">
        <f t="shared" si="176"/>
        <v>14</v>
      </c>
      <c r="CK169" s="113">
        <f t="shared" si="176"/>
        <v>15</v>
      </c>
      <c r="CL169" s="113">
        <f t="shared" si="176"/>
        <v>16</v>
      </c>
      <c r="CZ169" s="88"/>
      <c r="DA169" s="88"/>
      <c r="DB169" s="88"/>
      <c r="DC169" s="88"/>
      <c r="DD169" s="88"/>
      <c r="DE169" s="88"/>
      <c r="DF169" s="88"/>
    </row>
    <row r="170" spans="81:110" x14ac:dyDescent="0.25">
      <c r="CC170" s="114">
        <f t="shared" si="173"/>
        <v>4.2796134594653301</v>
      </c>
      <c r="CD170" s="114">
        <f t="shared" si="174"/>
        <v>0</v>
      </c>
      <c r="CE170" s="114">
        <f t="shared" si="174"/>
        <v>0</v>
      </c>
      <c r="CF170" s="114">
        <f t="shared" si="174"/>
        <v>0</v>
      </c>
      <c r="CG170" s="114"/>
      <c r="CH170" s="114">
        <v>20</v>
      </c>
      <c r="CI170" s="113">
        <v>17</v>
      </c>
      <c r="CJ170" s="113">
        <f t="shared" si="176"/>
        <v>18</v>
      </c>
      <c r="CK170" s="113">
        <f t="shared" si="176"/>
        <v>19</v>
      </c>
      <c r="CL170" s="113">
        <f t="shared" si="176"/>
        <v>20</v>
      </c>
      <c r="CZ170" s="88"/>
      <c r="DA170" s="88"/>
      <c r="DB170" s="88"/>
      <c r="DC170" s="88"/>
      <c r="DD170" s="88"/>
      <c r="DE170" s="88"/>
      <c r="DF170" s="88"/>
    </row>
    <row r="171" spans="81:110" x14ac:dyDescent="0.25">
      <c r="CC171" s="114">
        <f t="shared" si="173"/>
        <v>4.2796134594653301</v>
      </c>
      <c r="CD171" s="114">
        <f t="shared" si="174"/>
        <v>0</v>
      </c>
      <c r="CE171" s="114">
        <f t="shared" si="174"/>
        <v>0</v>
      </c>
      <c r="CF171" s="114">
        <f t="shared" si="174"/>
        <v>0</v>
      </c>
      <c r="CG171" s="114"/>
      <c r="CH171" s="114">
        <v>20</v>
      </c>
      <c r="CI171" s="113">
        <v>21</v>
      </c>
      <c r="CJ171" s="113">
        <f t="shared" si="176"/>
        <v>22</v>
      </c>
      <c r="CK171" s="113">
        <f t="shared" si="176"/>
        <v>23</v>
      </c>
      <c r="CL171" s="113">
        <f t="shared" si="176"/>
        <v>24</v>
      </c>
      <c r="CZ171" s="88"/>
      <c r="DA171" s="88"/>
      <c r="DB171" s="88"/>
      <c r="DC171" s="88"/>
      <c r="DD171" s="88"/>
      <c r="DE171" s="88"/>
      <c r="DF171" s="88"/>
    </row>
    <row r="172" spans="81:110" x14ac:dyDescent="0.25">
      <c r="CC172" s="114">
        <f t="shared" si="173"/>
        <v>4.2796134594653301</v>
      </c>
      <c r="CD172" s="114">
        <f t="shared" si="174"/>
        <v>0</v>
      </c>
      <c r="CE172" s="114">
        <f t="shared" si="174"/>
        <v>0</v>
      </c>
      <c r="CF172" s="114">
        <f t="shared" si="174"/>
        <v>0</v>
      </c>
      <c r="CG172" s="114"/>
      <c r="CH172" s="114">
        <v>20</v>
      </c>
      <c r="CI172" s="113">
        <v>25</v>
      </c>
      <c r="CJ172" s="113">
        <f t="shared" si="176"/>
        <v>26</v>
      </c>
      <c r="CK172" s="113">
        <f t="shared" si="176"/>
        <v>27</v>
      </c>
      <c r="CL172" s="113">
        <f t="shared" si="176"/>
        <v>28</v>
      </c>
      <c r="CZ172" s="88"/>
      <c r="DA172" s="88"/>
      <c r="DB172" s="88"/>
      <c r="DC172" s="88"/>
      <c r="DD172" s="88"/>
      <c r="DE172" s="88"/>
      <c r="DF172" s="88"/>
    </row>
    <row r="173" spans="81:110" x14ac:dyDescent="0.25">
      <c r="CC173" s="114">
        <f t="shared" si="173"/>
        <v>4.2796134594653301</v>
      </c>
      <c r="CD173" s="114">
        <f t="shared" si="174"/>
        <v>0</v>
      </c>
      <c r="CE173" s="114">
        <f t="shared" si="174"/>
        <v>0</v>
      </c>
      <c r="CF173" s="114">
        <f t="shared" si="174"/>
        <v>0</v>
      </c>
      <c r="CG173" s="114"/>
      <c r="CH173" s="114">
        <v>20</v>
      </c>
      <c r="CI173" s="113">
        <v>29</v>
      </c>
      <c r="CJ173" s="113">
        <f t="shared" si="176"/>
        <v>30</v>
      </c>
      <c r="CK173" s="113">
        <f t="shared" si="176"/>
        <v>31</v>
      </c>
      <c r="CL173" s="113">
        <f t="shared" si="176"/>
        <v>32</v>
      </c>
      <c r="CZ173" s="88"/>
      <c r="DA173" s="88"/>
      <c r="DB173" s="88"/>
      <c r="DC173" s="88"/>
      <c r="DD173" s="88"/>
      <c r="DE173" s="88"/>
      <c r="DF173" s="88"/>
    </row>
    <row r="174" spans="81:110" x14ac:dyDescent="0.25">
      <c r="CC174" s="114">
        <f t="shared" si="173"/>
        <v>4.2796134594653301</v>
      </c>
      <c r="CD174" s="114">
        <f t="shared" si="174"/>
        <v>0</v>
      </c>
      <c r="CE174" s="114">
        <f t="shared" si="174"/>
        <v>0</v>
      </c>
      <c r="CF174" s="114">
        <f t="shared" si="174"/>
        <v>0</v>
      </c>
      <c r="CG174" s="114"/>
      <c r="CH174" s="114">
        <v>21</v>
      </c>
      <c r="CI174" s="113">
        <v>1</v>
      </c>
      <c r="CJ174" s="113">
        <f t="shared" si="176"/>
        <v>2</v>
      </c>
      <c r="CK174" s="113">
        <f t="shared" si="176"/>
        <v>3</v>
      </c>
      <c r="CL174" s="113">
        <f t="shared" si="176"/>
        <v>4</v>
      </c>
      <c r="CZ174" s="88"/>
      <c r="DA174" s="88"/>
      <c r="DB174" s="88"/>
      <c r="DC174" s="88"/>
      <c r="DD174" s="88"/>
      <c r="DE174" s="88"/>
      <c r="DF174" s="88"/>
    </row>
    <row r="175" spans="81:110" x14ac:dyDescent="0.25">
      <c r="CC175" s="114">
        <f t="shared" si="173"/>
        <v>4.2796134594653301</v>
      </c>
      <c r="CD175" s="114">
        <f t="shared" si="174"/>
        <v>0</v>
      </c>
      <c r="CE175" s="114">
        <f t="shared" si="174"/>
        <v>0</v>
      </c>
      <c r="CF175" s="114">
        <f t="shared" si="174"/>
        <v>0</v>
      </c>
      <c r="CG175" s="114"/>
      <c r="CH175" s="114">
        <v>21</v>
      </c>
      <c r="CI175" s="113">
        <v>5</v>
      </c>
      <c r="CJ175" s="113">
        <f t="shared" si="176"/>
        <v>6</v>
      </c>
      <c r="CK175" s="113">
        <f t="shared" si="176"/>
        <v>7</v>
      </c>
      <c r="CL175" s="113">
        <f t="shared" si="176"/>
        <v>8</v>
      </c>
      <c r="CZ175" s="88"/>
      <c r="DA175" s="88"/>
      <c r="DB175" s="88"/>
      <c r="DC175" s="88"/>
      <c r="DD175" s="88"/>
      <c r="DE175" s="88"/>
      <c r="DF175" s="88"/>
    </row>
    <row r="176" spans="81:110" x14ac:dyDescent="0.25">
      <c r="CC176" s="114">
        <f t="shared" si="173"/>
        <v>4.2796134594653301</v>
      </c>
      <c r="CD176" s="114">
        <f t="shared" si="174"/>
        <v>0</v>
      </c>
      <c r="CE176" s="114">
        <f t="shared" si="174"/>
        <v>0</v>
      </c>
      <c r="CF176" s="114">
        <f t="shared" si="174"/>
        <v>0</v>
      </c>
      <c r="CG176" s="114"/>
      <c r="CH176" s="114">
        <v>21</v>
      </c>
      <c r="CI176" s="113">
        <v>9</v>
      </c>
      <c r="CJ176" s="113">
        <f t="shared" si="176"/>
        <v>10</v>
      </c>
      <c r="CK176" s="113">
        <f t="shared" si="176"/>
        <v>11</v>
      </c>
      <c r="CL176" s="113">
        <f t="shared" si="176"/>
        <v>12</v>
      </c>
      <c r="CZ176" s="88"/>
      <c r="DA176" s="88"/>
      <c r="DB176" s="88"/>
      <c r="DC176" s="88"/>
      <c r="DD176" s="88"/>
      <c r="DE176" s="88"/>
      <c r="DF176" s="88"/>
    </row>
    <row r="177" spans="81:110" x14ac:dyDescent="0.25">
      <c r="CC177" s="114">
        <f t="shared" si="173"/>
        <v>4.2796134594653301</v>
      </c>
      <c r="CD177" s="114">
        <f t="shared" si="174"/>
        <v>0</v>
      </c>
      <c r="CE177" s="114">
        <f t="shared" si="174"/>
        <v>0</v>
      </c>
      <c r="CF177" s="114">
        <f t="shared" si="174"/>
        <v>0</v>
      </c>
      <c r="CG177" s="114"/>
      <c r="CH177" s="114">
        <v>21</v>
      </c>
      <c r="CI177" s="113">
        <v>13</v>
      </c>
      <c r="CJ177" s="113">
        <f t="shared" si="176"/>
        <v>14</v>
      </c>
      <c r="CK177" s="113">
        <f t="shared" si="176"/>
        <v>15</v>
      </c>
      <c r="CL177" s="113">
        <f t="shared" si="176"/>
        <v>16</v>
      </c>
      <c r="CZ177" s="88"/>
      <c r="DA177" s="88"/>
      <c r="DB177" s="88"/>
      <c r="DC177" s="88"/>
      <c r="DD177" s="88"/>
      <c r="DE177" s="88"/>
      <c r="DF177" s="88"/>
    </row>
    <row r="178" spans="81:110" x14ac:dyDescent="0.25">
      <c r="CC178" s="114">
        <f t="shared" si="173"/>
        <v>4.2796134594653301</v>
      </c>
      <c r="CD178" s="114">
        <f t="shared" si="174"/>
        <v>0</v>
      </c>
      <c r="CE178" s="114">
        <f t="shared" si="174"/>
        <v>0</v>
      </c>
      <c r="CF178" s="114">
        <f t="shared" si="174"/>
        <v>0</v>
      </c>
      <c r="CG178" s="114"/>
      <c r="CH178" s="114">
        <v>21</v>
      </c>
      <c r="CI178" s="113">
        <v>17</v>
      </c>
      <c r="CJ178" s="113">
        <f t="shared" si="176"/>
        <v>18</v>
      </c>
      <c r="CK178" s="113">
        <f t="shared" si="176"/>
        <v>19</v>
      </c>
      <c r="CL178" s="113">
        <f t="shared" si="176"/>
        <v>20</v>
      </c>
      <c r="CZ178" s="88"/>
      <c r="DA178" s="88"/>
      <c r="DB178" s="88"/>
      <c r="DC178" s="88"/>
      <c r="DD178" s="88"/>
      <c r="DE178" s="88"/>
      <c r="DF178" s="88"/>
    </row>
    <row r="179" spans="81:110" x14ac:dyDescent="0.25">
      <c r="CC179" s="114">
        <f t="shared" si="173"/>
        <v>4.2796134594653301</v>
      </c>
      <c r="CD179" s="114">
        <f t="shared" si="174"/>
        <v>0</v>
      </c>
      <c r="CE179" s="114">
        <f t="shared" si="174"/>
        <v>0</v>
      </c>
      <c r="CF179" s="114">
        <f t="shared" si="174"/>
        <v>0</v>
      </c>
      <c r="CG179" s="114"/>
      <c r="CH179" s="114">
        <v>21</v>
      </c>
      <c r="CI179" s="113">
        <v>21</v>
      </c>
      <c r="CJ179" s="113">
        <f t="shared" si="176"/>
        <v>22</v>
      </c>
      <c r="CK179" s="113">
        <f t="shared" si="176"/>
        <v>23</v>
      </c>
      <c r="CL179" s="113">
        <f t="shared" si="176"/>
        <v>24</v>
      </c>
      <c r="CZ179" s="88"/>
      <c r="DA179" s="88"/>
      <c r="DB179" s="88"/>
      <c r="DC179" s="88"/>
      <c r="DD179" s="88"/>
      <c r="DE179" s="88"/>
      <c r="DF179" s="88"/>
    </row>
    <row r="180" spans="81:110" x14ac:dyDescent="0.25">
      <c r="CC180" s="114">
        <f t="shared" si="173"/>
        <v>4.2796134594653301</v>
      </c>
      <c r="CD180" s="114">
        <f t="shared" si="174"/>
        <v>0</v>
      </c>
      <c r="CE180" s="114">
        <f t="shared" si="174"/>
        <v>0</v>
      </c>
      <c r="CF180" s="114">
        <f t="shared" si="174"/>
        <v>0</v>
      </c>
      <c r="CG180" s="114"/>
      <c r="CH180" s="114">
        <v>21</v>
      </c>
      <c r="CI180" s="113">
        <v>25</v>
      </c>
      <c r="CJ180" s="113">
        <f t="shared" si="176"/>
        <v>26</v>
      </c>
      <c r="CK180" s="113">
        <f t="shared" si="176"/>
        <v>27</v>
      </c>
      <c r="CL180" s="113">
        <f t="shared" si="176"/>
        <v>28</v>
      </c>
      <c r="CZ180" s="88"/>
      <c r="DA180" s="88"/>
      <c r="DB180" s="88"/>
      <c r="DC180" s="88"/>
      <c r="DD180" s="88"/>
      <c r="DE180" s="88"/>
      <c r="DF180" s="88"/>
    </row>
    <row r="181" spans="81:110" x14ac:dyDescent="0.25">
      <c r="CC181" s="114">
        <f t="shared" si="173"/>
        <v>4.2796134594653301</v>
      </c>
      <c r="CD181" s="114">
        <f t="shared" si="174"/>
        <v>0</v>
      </c>
      <c r="CE181" s="114">
        <f t="shared" si="174"/>
        <v>0</v>
      </c>
      <c r="CF181" s="114">
        <f t="shared" si="174"/>
        <v>0</v>
      </c>
      <c r="CG181" s="114"/>
      <c r="CH181" s="114">
        <v>21</v>
      </c>
      <c r="CI181" s="113">
        <v>29</v>
      </c>
      <c r="CJ181" s="113">
        <f t="shared" si="176"/>
        <v>30</v>
      </c>
      <c r="CK181" s="113">
        <f t="shared" si="176"/>
        <v>31</v>
      </c>
      <c r="CL181" s="113">
        <f t="shared" si="176"/>
        <v>32</v>
      </c>
      <c r="CZ181" s="88"/>
      <c r="DA181" s="88"/>
      <c r="DB181" s="88"/>
      <c r="DC181" s="88"/>
      <c r="DD181" s="88"/>
      <c r="DE181" s="88"/>
      <c r="DF181" s="88"/>
    </row>
    <row r="182" spans="81:110" x14ac:dyDescent="0.25">
      <c r="CC182" s="114">
        <f t="shared" si="173"/>
        <v>4.2796134594653301</v>
      </c>
      <c r="CD182" s="114">
        <f t="shared" si="174"/>
        <v>0</v>
      </c>
      <c r="CE182" s="114">
        <f t="shared" si="174"/>
        <v>0</v>
      </c>
      <c r="CF182" s="114">
        <f t="shared" si="174"/>
        <v>0</v>
      </c>
      <c r="CG182" s="114"/>
      <c r="CH182" s="114">
        <v>22</v>
      </c>
      <c r="CI182" s="113">
        <v>1</v>
      </c>
      <c r="CJ182" s="113">
        <f t="shared" si="176"/>
        <v>2</v>
      </c>
      <c r="CK182" s="113">
        <f t="shared" si="176"/>
        <v>3</v>
      </c>
      <c r="CL182" s="113">
        <f t="shared" si="176"/>
        <v>4</v>
      </c>
      <c r="CZ182" s="88"/>
      <c r="DA182" s="88"/>
      <c r="DB182" s="88"/>
      <c r="DC182" s="88"/>
      <c r="DD182" s="88"/>
      <c r="DE182" s="88"/>
      <c r="DF182" s="88"/>
    </row>
    <row r="183" spans="81:110" x14ac:dyDescent="0.25">
      <c r="CC183" s="114">
        <f t="shared" si="173"/>
        <v>4.2796134594653301</v>
      </c>
      <c r="CD183" s="114">
        <f t="shared" si="174"/>
        <v>0</v>
      </c>
      <c r="CE183" s="114">
        <f t="shared" si="174"/>
        <v>0</v>
      </c>
      <c r="CF183" s="114">
        <f t="shared" si="174"/>
        <v>0</v>
      </c>
      <c r="CG183" s="114"/>
      <c r="CH183" s="114">
        <v>22</v>
      </c>
      <c r="CI183" s="113">
        <v>5</v>
      </c>
      <c r="CJ183" s="113">
        <f t="shared" si="176"/>
        <v>6</v>
      </c>
      <c r="CK183" s="113">
        <f t="shared" si="176"/>
        <v>7</v>
      </c>
      <c r="CL183" s="113">
        <f t="shared" si="176"/>
        <v>8</v>
      </c>
      <c r="CZ183" s="88"/>
      <c r="DA183" s="88"/>
      <c r="DB183" s="88"/>
      <c r="DC183" s="88"/>
      <c r="DD183" s="88"/>
      <c r="DE183" s="88"/>
      <c r="DF183" s="88"/>
    </row>
    <row r="184" spans="81:110" x14ac:dyDescent="0.25">
      <c r="CC184" s="114">
        <f t="shared" si="173"/>
        <v>4.2796134594653301</v>
      </c>
      <c r="CD184" s="114">
        <f t="shared" si="174"/>
        <v>0</v>
      </c>
      <c r="CE184" s="114">
        <f t="shared" si="174"/>
        <v>0</v>
      </c>
      <c r="CF184" s="114">
        <f t="shared" si="174"/>
        <v>0</v>
      </c>
      <c r="CG184" s="114"/>
      <c r="CH184" s="114">
        <v>22</v>
      </c>
      <c r="CI184" s="113">
        <v>9</v>
      </c>
      <c r="CJ184" s="113">
        <f t="shared" si="176"/>
        <v>10</v>
      </c>
      <c r="CK184" s="113">
        <f t="shared" si="176"/>
        <v>11</v>
      </c>
      <c r="CL184" s="113">
        <f t="shared" si="176"/>
        <v>12</v>
      </c>
      <c r="CZ184" s="88"/>
      <c r="DA184" s="88"/>
      <c r="DB184" s="88"/>
      <c r="DC184" s="88"/>
      <c r="DD184" s="88"/>
      <c r="DE184" s="88"/>
      <c r="DF184" s="88"/>
    </row>
    <row r="185" spans="81:110" x14ac:dyDescent="0.25">
      <c r="CC185" s="114">
        <f t="shared" si="173"/>
        <v>4.2796134594653301</v>
      </c>
      <c r="CD185" s="114">
        <f t="shared" si="174"/>
        <v>0</v>
      </c>
      <c r="CE185" s="114">
        <f t="shared" si="174"/>
        <v>0</v>
      </c>
      <c r="CF185" s="114">
        <f t="shared" si="174"/>
        <v>0</v>
      </c>
      <c r="CG185" s="114"/>
      <c r="CH185" s="114">
        <v>22</v>
      </c>
      <c r="CI185" s="113">
        <v>13</v>
      </c>
      <c r="CJ185" s="113">
        <f t="shared" si="176"/>
        <v>14</v>
      </c>
      <c r="CK185" s="113">
        <f t="shared" si="176"/>
        <v>15</v>
      </c>
      <c r="CL185" s="113">
        <f t="shared" si="176"/>
        <v>16</v>
      </c>
      <c r="CZ185" s="88"/>
      <c r="DA185" s="88"/>
      <c r="DB185" s="88"/>
      <c r="DC185" s="88"/>
      <c r="DD185" s="88"/>
      <c r="DE185" s="88"/>
      <c r="DF185" s="88"/>
    </row>
    <row r="186" spans="81:110" x14ac:dyDescent="0.25">
      <c r="CC186" s="114">
        <f t="shared" si="173"/>
        <v>4.2796134594653301</v>
      </c>
      <c r="CD186" s="114">
        <f t="shared" si="174"/>
        <v>0</v>
      </c>
      <c r="CE186" s="114">
        <f t="shared" si="174"/>
        <v>0</v>
      </c>
      <c r="CF186" s="114">
        <f t="shared" si="174"/>
        <v>0</v>
      </c>
      <c r="CG186" s="114"/>
      <c r="CH186" s="114">
        <v>22</v>
      </c>
      <c r="CI186" s="113">
        <v>17</v>
      </c>
      <c r="CJ186" s="113">
        <f t="shared" si="176"/>
        <v>18</v>
      </c>
      <c r="CK186" s="113">
        <f t="shared" si="176"/>
        <v>19</v>
      </c>
      <c r="CL186" s="113">
        <f t="shared" si="176"/>
        <v>20</v>
      </c>
      <c r="CZ186" s="88"/>
      <c r="DA186" s="88"/>
      <c r="DB186" s="88"/>
      <c r="DC186" s="88"/>
      <c r="DD186" s="88"/>
      <c r="DE186" s="88"/>
      <c r="DF186" s="88"/>
    </row>
    <row r="187" spans="81:110" x14ac:dyDescent="0.25">
      <c r="CC187" s="114">
        <f t="shared" si="173"/>
        <v>4.2796134594653301</v>
      </c>
      <c r="CD187" s="114">
        <f t="shared" si="174"/>
        <v>0</v>
      </c>
      <c r="CE187" s="114">
        <f t="shared" si="174"/>
        <v>0</v>
      </c>
      <c r="CF187" s="114">
        <f t="shared" si="174"/>
        <v>0</v>
      </c>
      <c r="CG187" s="114"/>
      <c r="CH187" s="114">
        <v>22</v>
      </c>
      <c r="CI187" s="113">
        <v>21</v>
      </c>
      <c r="CJ187" s="113">
        <f t="shared" si="176"/>
        <v>22</v>
      </c>
      <c r="CK187" s="113">
        <f t="shared" si="176"/>
        <v>23</v>
      </c>
      <c r="CL187" s="113">
        <f t="shared" si="176"/>
        <v>24</v>
      </c>
      <c r="CZ187" s="88"/>
      <c r="DA187" s="88"/>
      <c r="DB187" s="88"/>
      <c r="DC187" s="88"/>
      <c r="DD187" s="88"/>
      <c r="DE187" s="88"/>
      <c r="DF187" s="88"/>
    </row>
    <row r="188" spans="81:110" x14ac:dyDescent="0.25">
      <c r="CC188" s="114">
        <f t="shared" si="173"/>
        <v>4.2796134594653301</v>
      </c>
      <c r="CD188" s="114">
        <f t="shared" si="174"/>
        <v>0</v>
      </c>
      <c r="CE188" s="114">
        <f t="shared" si="174"/>
        <v>0</v>
      </c>
      <c r="CF188" s="114">
        <f t="shared" si="174"/>
        <v>0</v>
      </c>
      <c r="CG188" s="114"/>
      <c r="CH188" s="114">
        <v>22</v>
      </c>
      <c r="CI188" s="113">
        <v>25</v>
      </c>
      <c r="CJ188" s="113">
        <f t="shared" ref="CJ188:CL207" si="177">CI188+1</f>
        <v>26</v>
      </c>
      <c r="CK188" s="113">
        <f t="shared" si="177"/>
        <v>27</v>
      </c>
      <c r="CL188" s="113">
        <f t="shared" si="177"/>
        <v>28</v>
      </c>
      <c r="CZ188" s="88"/>
      <c r="DA188" s="88"/>
      <c r="DB188" s="88"/>
      <c r="DC188" s="88"/>
      <c r="DD188" s="88"/>
      <c r="DE188" s="88"/>
      <c r="DF188" s="88"/>
    </row>
    <row r="189" spans="81:110" x14ac:dyDescent="0.25">
      <c r="CC189" s="114">
        <f t="shared" si="173"/>
        <v>4.2796134594653301</v>
      </c>
      <c r="CD189" s="114">
        <f t="shared" si="174"/>
        <v>0</v>
      </c>
      <c r="CE189" s="114">
        <f t="shared" si="174"/>
        <v>0</v>
      </c>
      <c r="CF189" s="114">
        <f t="shared" si="174"/>
        <v>0</v>
      </c>
      <c r="CG189" s="114"/>
      <c r="CH189" s="114">
        <v>22</v>
      </c>
      <c r="CI189" s="113">
        <v>29</v>
      </c>
      <c r="CJ189" s="113">
        <f t="shared" si="177"/>
        <v>30</v>
      </c>
      <c r="CK189" s="113">
        <f t="shared" si="177"/>
        <v>31</v>
      </c>
      <c r="CL189" s="113">
        <f t="shared" si="177"/>
        <v>32</v>
      </c>
      <c r="CZ189" s="88"/>
      <c r="DA189" s="88"/>
      <c r="DB189" s="88"/>
      <c r="DC189" s="88"/>
      <c r="DD189" s="88"/>
      <c r="DE189" s="88"/>
      <c r="DF189" s="88"/>
    </row>
    <row r="190" spans="81:110" x14ac:dyDescent="0.25">
      <c r="CC190" s="114">
        <f t="shared" si="173"/>
        <v>4.2796134594653301</v>
      </c>
      <c r="CD190" s="114">
        <f t="shared" si="174"/>
        <v>0</v>
      </c>
      <c r="CE190" s="114">
        <f t="shared" si="174"/>
        <v>0</v>
      </c>
      <c r="CF190" s="114">
        <f t="shared" si="174"/>
        <v>0</v>
      </c>
      <c r="CG190" s="114"/>
      <c r="CH190" s="114">
        <v>23</v>
      </c>
      <c r="CI190" s="113">
        <v>1</v>
      </c>
      <c r="CJ190" s="113">
        <f t="shared" si="177"/>
        <v>2</v>
      </c>
      <c r="CK190" s="113">
        <f t="shared" si="177"/>
        <v>3</v>
      </c>
      <c r="CL190" s="113">
        <f t="shared" si="177"/>
        <v>4</v>
      </c>
      <c r="CZ190" s="88"/>
      <c r="DA190" s="88"/>
      <c r="DB190" s="88"/>
      <c r="DC190" s="88"/>
      <c r="DD190" s="88"/>
      <c r="DE190" s="88"/>
      <c r="DF190" s="88"/>
    </row>
    <row r="191" spans="81:110" x14ac:dyDescent="0.25">
      <c r="CC191" s="114">
        <f t="shared" si="173"/>
        <v>4.2796134594653301</v>
      </c>
      <c r="CD191" s="114">
        <f t="shared" si="174"/>
        <v>0</v>
      </c>
      <c r="CE191" s="114">
        <f t="shared" si="174"/>
        <v>0</v>
      </c>
      <c r="CF191" s="114">
        <f t="shared" si="174"/>
        <v>0</v>
      </c>
      <c r="CG191" s="114"/>
      <c r="CH191" s="114">
        <v>23</v>
      </c>
      <c r="CI191" s="113">
        <v>5</v>
      </c>
      <c r="CJ191" s="113">
        <f t="shared" si="177"/>
        <v>6</v>
      </c>
      <c r="CK191" s="113">
        <f t="shared" si="177"/>
        <v>7</v>
      </c>
      <c r="CL191" s="113">
        <f t="shared" si="177"/>
        <v>8</v>
      </c>
      <c r="CZ191" s="88"/>
      <c r="DA191" s="88"/>
      <c r="DB191" s="88"/>
      <c r="DC191" s="88"/>
      <c r="DD191" s="88"/>
      <c r="DE191" s="88"/>
      <c r="DF191" s="88"/>
    </row>
    <row r="192" spans="81:110" x14ac:dyDescent="0.25">
      <c r="CC192" s="114">
        <f t="shared" si="173"/>
        <v>4.2796134594653301</v>
      </c>
      <c r="CD192" s="114">
        <f t="shared" si="174"/>
        <v>0</v>
      </c>
      <c r="CE192" s="114">
        <f t="shared" si="174"/>
        <v>0</v>
      </c>
      <c r="CF192" s="114">
        <f t="shared" si="174"/>
        <v>0</v>
      </c>
      <c r="CG192" s="114"/>
      <c r="CH192" s="114">
        <v>23</v>
      </c>
      <c r="CI192" s="113">
        <v>9</v>
      </c>
      <c r="CJ192" s="113">
        <f t="shared" si="177"/>
        <v>10</v>
      </c>
      <c r="CK192" s="113">
        <f t="shared" si="177"/>
        <v>11</v>
      </c>
      <c r="CL192" s="113">
        <f t="shared" si="177"/>
        <v>12</v>
      </c>
      <c r="CZ192" s="88"/>
      <c r="DA192" s="88"/>
      <c r="DB192" s="88"/>
      <c r="DC192" s="88"/>
      <c r="DD192" s="88"/>
      <c r="DE192" s="88"/>
      <c r="DF192" s="88"/>
    </row>
    <row r="193" spans="81:110" x14ac:dyDescent="0.25">
      <c r="CC193" s="114">
        <f t="shared" si="173"/>
        <v>4.2796134594653301</v>
      </c>
      <c r="CD193" s="114">
        <f t="shared" si="174"/>
        <v>0</v>
      </c>
      <c r="CE193" s="114">
        <f t="shared" si="174"/>
        <v>0</v>
      </c>
      <c r="CF193" s="114">
        <f t="shared" si="174"/>
        <v>0</v>
      </c>
      <c r="CG193" s="114"/>
      <c r="CH193" s="114">
        <v>23</v>
      </c>
      <c r="CI193" s="113">
        <v>13</v>
      </c>
      <c r="CJ193" s="113">
        <f t="shared" si="177"/>
        <v>14</v>
      </c>
      <c r="CK193" s="113">
        <f t="shared" si="177"/>
        <v>15</v>
      </c>
      <c r="CL193" s="113">
        <f t="shared" si="177"/>
        <v>16</v>
      </c>
      <c r="CZ193" s="88"/>
      <c r="DA193" s="88"/>
      <c r="DB193" s="88"/>
      <c r="DC193" s="88"/>
      <c r="DD193" s="88"/>
      <c r="DE193" s="88"/>
      <c r="DF193" s="88"/>
    </row>
    <row r="194" spans="81:110" x14ac:dyDescent="0.25">
      <c r="CC194" s="114">
        <f t="shared" si="173"/>
        <v>4.2796134594653301</v>
      </c>
      <c r="CD194" s="114">
        <f t="shared" si="174"/>
        <v>0</v>
      </c>
      <c r="CE194" s="114">
        <f t="shared" si="174"/>
        <v>0</v>
      </c>
      <c r="CF194" s="114">
        <f t="shared" si="174"/>
        <v>0</v>
      </c>
      <c r="CG194" s="114"/>
      <c r="CH194" s="114">
        <v>23</v>
      </c>
      <c r="CI194" s="113">
        <v>17</v>
      </c>
      <c r="CJ194" s="113">
        <f t="shared" si="177"/>
        <v>18</v>
      </c>
      <c r="CK194" s="113">
        <f t="shared" si="177"/>
        <v>19</v>
      </c>
      <c r="CL194" s="113">
        <f t="shared" si="177"/>
        <v>20</v>
      </c>
      <c r="CZ194" s="88"/>
      <c r="DA194" s="88"/>
      <c r="DB194" s="88"/>
      <c r="DC194" s="88"/>
      <c r="DD194" s="88"/>
      <c r="DE194" s="88"/>
      <c r="DF194" s="88"/>
    </row>
    <row r="195" spans="81:110" x14ac:dyDescent="0.25">
      <c r="CC195" s="114">
        <f t="shared" si="173"/>
        <v>4.2796134594653301</v>
      </c>
      <c r="CD195" s="114">
        <f t="shared" si="174"/>
        <v>0</v>
      </c>
      <c r="CE195" s="114">
        <f t="shared" si="174"/>
        <v>0</v>
      </c>
      <c r="CF195" s="114">
        <f t="shared" si="174"/>
        <v>0</v>
      </c>
      <c r="CG195" s="114"/>
      <c r="CH195" s="114">
        <v>23</v>
      </c>
      <c r="CI195" s="113">
        <v>21</v>
      </c>
      <c r="CJ195" s="113">
        <f t="shared" si="177"/>
        <v>22</v>
      </c>
      <c r="CK195" s="113">
        <f t="shared" si="177"/>
        <v>23</v>
      </c>
      <c r="CL195" s="113">
        <f t="shared" si="177"/>
        <v>24</v>
      </c>
      <c r="CZ195" s="88"/>
      <c r="DA195" s="88"/>
      <c r="DB195" s="88"/>
      <c r="DC195" s="88"/>
      <c r="DD195" s="88"/>
      <c r="DE195" s="88"/>
      <c r="DF195" s="88"/>
    </row>
    <row r="196" spans="81:110" x14ac:dyDescent="0.25">
      <c r="CC196" s="114">
        <f t="shared" si="173"/>
        <v>4.2796134594653301</v>
      </c>
      <c r="CD196" s="114">
        <f t="shared" si="174"/>
        <v>0</v>
      </c>
      <c r="CE196" s="114">
        <f t="shared" si="174"/>
        <v>0</v>
      </c>
      <c r="CF196" s="114">
        <f t="shared" si="174"/>
        <v>0</v>
      </c>
      <c r="CG196" s="114"/>
      <c r="CH196" s="114">
        <v>23</v>
      </c>
      <c r="CI196" s="113">
        <v>25</v>
      </c>
      <c r="CJ196" s="113">
        <f t="shared" si="177"/>
        <v>26</v>
      </c>
      <c r="CK196" s="113">
        <f t="shared" si="177"/>
        <v>27</v>
      </c>
      <c r="CL196" s="113">
        <f t="shared" si="177"/>
        <v>28</v>
      </c>
      <c r="CZ196" s="88"/>
      <c r="DA196" s="88"/>
      <c r="DB196" s="88"/>
      <c r="DC196" s="88"/>
      <c r="DD196" s="88"/>
      <c r="DE196" s="88"/>
      <c r="DF196" s="88"/>
    </row>
    <row r="197" spans="81:110" x14ac:dyDescent="0.25">
      <c r="CC197" s="114">
        <f t="shared" si="173"/>
        <v>4.2796134594653301</v>
      </c>
      <c r="CD197" s="114">
        <f t="shared" si="174"/>
        <v>0</v>
      </c>
      <c r="CE197" s="114">
        <f t="shared" si="174"/>
        <v>0</v>
      </c>
      <c r="CF197" s="114">
        <f t="shared" si="174"/>
        <v>0</v>
      </c>
      <c r="CG197" s="114"/>
      <c r="CH197" s="114">
        <v>23</v>
      </c>
      <c r="CI197" s="113">
        <v>29</v>
      </c>
      <c r="CJ197" s="113">
        <f t="shared" si="177"/>
        <v>30</v>
      </c>
      <c r="CK197" s="113">
        <f t="shared" si="177"/>
        <v>31</v>
      </c>
      <c r="CL197" s="113">
        <f t="shared" si="177"/>
        <v>32</v>
      </c>
      <c r="CY197" s="88"/>
      <c r="CZ197" s="88"/>
      <c r="DA197" s="88"/>
      <c r="DB197" s="88"/>
      <c r="DC197" s="88"/>
      <c r="DD197" s="88"/>
      <c r="DE197" s="88"/>
      <c r="DF197" s="88"/>
    </row>
    <row r="198" spans="81:110" x14ac:dyDescent="0.25">
      <c r="CC198" s="114">
        <f t="shared" si="173"/>
        <v>4.2796134594653301</v>
      </c>
      <c r="CD198" s="114">
        <f t="shared" si="174"/>
        <v>0</v>
      </c>
      <c r="CE198" s="114">
        <f t="shared" si="174"/>
        <v>0</v>
      </c>
      <c r="CF198" s="114">
        <f t="shared" si="174"/>
        <v>0</v>
      </c>
      <c r="CG198" s="114"/>
      <c r="CH198" s="114">
        <v>24</v>
      </c>
      <c r="CI198" s="113">
        <v>1</v>
      </c>
      <c r="CJ198" s="113">
        <f t="shared" si="177"/>
        <v>2</v>
      </c>
      <c r="CK198" s="113">
        <f t="shared" si="177"/>
        <v>3</v>
      </c>
      <c r="CL198" s="113">
        <f t="shared" si="177"/>
        <v>4</v>
      </c>
      <c r="CY198" s="88"/>
      <c r="CZ198" s="88"/>
      <c r="DA198" s="88"/>
      <c r="DB198" s="88"/>
      <c r="DC198" s="88"/>
      <c r="DD198" s="88"/>
      <c r="DE198" s="88"/>
    </row>
    <row r="199" spans="81:110" x14ac:dyDescent="0.25">
      <c r="CC199" s="114">
        <f t="shared" si="173"/>
        <v>4.2796134594653301</v>
      </c>
      <c r="CD199" s="114">
        <f t="shared" si="174"/>
        <v>0</v>
      </c>
      <c r="CE199" s="114">
        <f t="shared" si="174"/>
        <v>0</v>
      </c>
      <c r="CF199" s="114">
        <f t="shared" si="174"/>
        <v>0</v>
      </c>
      <c r="CG199" s="114"/>
      <c r="CH199" s="114">
        <v>24</v>
      </c>
      <c r="CI199" s="113">
        <v>5</v>
      </c>
      <c r="CJ199" s="113">
        <f t="shared" si="177"/>
        <v>6</v>
      </c>
      <c r="CK199" s="113">
        <f t="shared" si="177"/>
        <v>7</v>
      </c>
      <c r="CL199" s="113">
        <f t="shared" si="177"/>
        <v>8</v>
      </c>
      <c r="CY199" s="88"/>
      <c r="CZ199" s="88"/>
      <c r="DA199" s="88"/>
      <c r="DB199" s="88"/>
      <c r="DC199" s="88"/>
      <c r="DD199" s="88"/>
      <c r="DE199" s="88"/>
    </row>
    <row r="200" spans="81:110" x14ac:dyDescent="0.25">
      <c r="CC200" s="114">
        <f t="shared" si="173"/>
        <v>4.2796134594653301</v>
      </c>
      <c r="CD200" s="114">
        <f t="shared" si="174"/>
        <v>0</v>
      </c>
      <c r="CE200" s="114">
        <f t="shared" si="174"/>
        <v>0</v>
      </c>
      <c r="CF200" s="114">
        <f t="shared" si="174"/>
        <v>0</v>
      </c>
      <c r="CG200" s="114"/>
      <c r="CH200" s="114">
        <v>24</v>
      </c>
      <c r="CI200" s="113">
        <v>9</v>
      </c>
      <c r="CJ200" s="113">
        <f t="shared" si="177"/>
        <v>10</v>
      </c>
      <c r="CK200" s="113">
        <f t="shared" si="177"/>
        <v>11</v>
      </c>
      <c r="CL200" s="113">
        <f t="shared" si="177"/>
        <v>12</v>
      </c>
      <c r="CY200" s="88"/>
      <c r="CZ200" s="88"/>
      <c r="DA200" s="88"/>
      <c r="DB200" s="88"/>
      <c r="DC200" s="88"/>
      <c r="DD200" s="88"/>
      <c r="DE200" s="88"/>
    </row>
    <row r="201" spans="81:110" x14ac:dyDescent="0.25">
      <c r="CC201" s="114">
        <f t="shared" si="173"/>
        <v>4.2796134594653301</v>
      </c>
      <c r="CD201" s="114">
        <f t="shared" si="174"/>
        <v>0</v>
      </c>
      <c r="CE201" s="114">
        <f t="shared" si="174"/>
        <v>0</v>
      </c>
      <c r="CF201" s="114">
        <f t="shared" si="174"/>
        <v>0</v>
      </c>
      <c r="CG201" s="114"/>
      <c r="CH201" s="114">
        <v>24</v>
      </c>
      <c r="CI201" s="113">
        <v>13</v>
      </c>
      <c r="CJ201" s="113">
        <f t="shared" si="177"/>
        <v>14</v>
      </c>
      <c r="CK201" s="113">
        <f t="shared" si="177"/>
        <v>15</v>
      </c>
      <c r="CL201" s="113">
        <f t="shared" si="177"/>
        <v>16</v>
      </c>
      <c r="CY201" s="88"/>
      <c r="CZ201" s="88"/>
      <c r="DA201" s="88"/>
      <c r="DB201" s="88"/>
      <c r="DC201" s="88"/>
      <c r="DD201" s="88"/>
      <c r="DE201" s="88"/>
    </row>
    <row r="202" spans="81:110" x14ac:dyDescent="0.25">
      <c r="CC202" s="114">
        <f t="shared" si="173"/>
        <v>4.2796134594653301</v>
      </c>
      <c r="CD202" s="114">
        <f t="shared" si="174"/>
        <v>0</v>
      </c>
      <c r="CE202" s="114">
        <f t="shared" si="174"/>
        <v>0</v>
      </c>
      <c r="CF202" s="114">
        <f t="shared" si="174"/>
        <v>0</v>
      </c>
      <c r="CG202" s="114"/>
      <c r="CH202" s="114">
        <v>24</v>
      </c>
      <c r="CI202" s="113">
        <v>17</v>
      </c>
      <c r="CJ202" s="113">
        <f t="shared" si="177"/>
        <v>18</v>
      </c>
      <c r="CK202" s="113">
        <f t="shared" si="177"/>
        <v>19</v>
      </c>
      <c r="CL202" s="113">
        <f t="shared" si="177"/>
        <v>20</v>
      </c>
      <c r="CY202" s="88"/>
      <c r="CZ202" s="88"/>
      <c r="DA202" s="88"/>
      <c r="DB202" s="88"/>
      <c r="DC202" s="88"/>
      <c r="DD202" s="88"/>
      <c r="DE202" s="88"/>
    </row>
    <row r="203" spans="81:110" x14ac:dyDescent="0.25">
      <c r="CC203" s="114">
        <f t="shared" si="173"/>
        <v>4.2796134594653301</v>
      </c>
      <c r="CD203" s="114">
        <f t="shared" si="174"/>
        <v>0</v>
      </c>
      <c r="CE203" s="114">
        <f t="shared" si="174"/>
        <v>0</v>
      </c>
      <c r="CF203" s="114">
        <f t="shared" si="174"/>
        <v>0</v>
      </c>
      <c r="CG203" s="114"/>
      <c r="CH203" s="114">
        <v>24</v>
      </c>
      <c r="CI203" s="113">
        <v>21</v>
      </c>
      <c r="CJ203" s="113">
        <f t="shared" si="177"/>
        <v>22</v>
      </c>
      <c r="CK203" s="113">
        <f t="shared" si="177"/>
        <v>23</v>
      </c>
      <c r="CL203" s="113">
        <f t="shared" si="177"/>
        <v>24</v>
      </c>
      <c r="CY203" s="88"/>
      <c r="CZ203" s="88"/>
      <c r="DA203" s="88"/>
      <c r="DB203" s="88"/>
      <c r="DC203" s="88"/>
      <c r="DD203" s="88"/>
      <c r="DE203" s="88"/>
    </row>
    <row r="204" spans="81:110" x14ac:dyDescent="0.25">
      <c r="CC204" s="114">
        <f t="shared" si="173"/>
        <v>4.2796134594653301</v>
      </c>
      <c r="CD204" s="114">
        <f t="shared" si="174"/>
        <v>0</v>
      </c>
      <c r="CE204" s="114">
        <f t="shared" si="174"/>
        <v>0</v>
      </c>
      <c r="CF204" s="114">
        <f t="shared" si="174"/>
        <v>0</v>
      </c>
      <c r="CG204" s="114"/>
      <c r="CH204" s="114">
        <v>24</v>
      </c>
      <c r="CI204" s="113">
        <v>25</v>
      </c>
      <c r="CJ204" s="113">
        <f t="shared" si="177"/>
        <v>26</v>
      </c>
      <c r="CK204" s="113">
        <f t="shared" si="177"/>
        <v>27</v>
      </c>
      <c r="CL204" s="113">
        <f t="shared" si="177"/>
        <v>28</v>
      </c>
      <c r="CY204" s="88"/>
      <c r="CZ204" s="88"/>
      <c r="DA204" s="88"/>
      <c r="DB204" s="88"/>
      <c r="DC204" s="88"/>
      <c r="DD204" s="88"/>
      <c r="DE204" s="88"/>
    </row>
    <row r="205" spans="81:110" x14ac:dyDescent="0.25">
      <c r="CC205" s="114">
        <f t="shared" si="173"/>
        <v>4.2796134594653301</v>
      </c>
      <c r="CD205" s="114">
        <f t="shared" si="174"/>
        <v>0</v>
      </c>
      <c r="CE205" s="114">
        <f t="shared" si="174"/>
        <v>0</v>
      </c>
      <c r="CF205" s="114">
        <f t="shared" si="174"/>
        <v>0</v>
      </c>
      <c r="CG205" s="114"/>
      <c r="CH205" s="114">
        <v>24</v>
      </c>
      <c r="CI205" s="113">
        <v>29</v>
      </c>
      <c r="CJ205" s="113">
        <f t="shared" si="177"/>
        <v>30</v>
      </c>
      <c r="CK205" s="113">
        <f t="shared" si="177"/>
        <v>31</v>
      </c>
      <c r="CL205" s="113">
        <f t="shared" si="177"/>
        <v>32</v>
      </c>
      <c r="CY205" s="88"/>
      <c r="CZ205" s="88"/>
      <c r="DA205" s="88"/>
      <c r="DB205" s="88"/>
      <c r="DC205" s="88"/>
      <c r="DD205" s="88"/>
      <c r="DE205" s="88"/>
    </row>
    <row r="206" spans="81:110" x14ac:dyDescent="0.25">
      <c r="CC206" s="114">
        <f t="shared" si="173"/>
        <v>4.2796134594653301</v>
      </c>
      <c r="CD206" s="114">
        <f t="shared" si="174"/>
        <v>0</v>
      </c>
      <c r="CE206" s="114">
        <f t="shared" si="174"/>
        <v>0</v>
      </c>
      <c r="CF206" s="114">
        <f t="shared" si="174"/>
        <v>0</v>
      </c>
      <c r="CG206" s="114"/>
      <c r="CH206" s="114">
        <v>25</v>
      </c>
      <c r="CI206" s="113">
        <v>1</v>
      </c>
      <c r="CJ206" s="113">
        <f t="shared" si="177"/>
        <v>2</v>
      </c>
      <c r="CK206" s="113">
        <f t="shared" si="177"/>
        <v>3</v>
      </c>
      <c r="CL206" s="113">
        <f t="shared" si="177"/>
        <v>4</v>
      </c>
      <c r="CY206" s="88"/>
      <c r="CZ206" s="88"/>
      <c r="DA206" s="88"/>
      <c r="DB206" s="88"/>
      <c r="DC206" s="88"/>
      <c r="DD206" s="88"/>
      <c r="DE206" s="88"/>
    </row>
    <row r="207" spans="81:110" x14ac:dyDescent="0.25">
      <c r="CC207" s="114">
        <f t="shared" ref="CC207:CC270" si="178">INDEX($AU$13:$BZ$122,$CH207,CL207)</f>
        <v>4.2796134594653301</v>
      </c>
      <c r="CD207" s="114">
        <f t="shared" ref="CD207:CF270" si="179">INDEX($AU$13:$BZ$122,$CH207,CI207)</f>
        <v>0</v>
      </c>
      <c r="CE207" s="114">
        <f t="shared" si="179"/>
        <v>0</v>
      </c>
      <c r="CF207" s="114">
        <f t="shared" si="179"/>
        <v>0</v>
      </c>
      <c r="CG207" s="114"/>
      <c r="CH207" s="114">
        <v>25</v>
      </c>
      <c r="CI207" s="113">
        <v>5</v>
      </c>
      <c r="CJ207" s="113">
        <f t="shared" si="177"/>
        <v>6</v>
      </c>
      <c r="CK207" s="113">
        <f t="shared" si="177"/>
        <v>7</v>
      </c>
      <c r="CL207" s="113">
        <f t="shared" si="177"/>
        <v>8</v>
      </c>
      <c r="CY207" s="88"/>
      <c r="CZ207" s="88"/>
      <c r="DA207" s="88"/>
      <c r="DB207" s="88"/>
      <c r="DC207" s="88"/>
      <c r="DD207" s="88"/>
      <c r="DE207" s="88"/>
    </row>
    <row r="208" spans="81:110" x14ac:dyDescent="0.25">
      <c r="CC208" s="114">
        <f t="shared" si="178"/>
        <v>4.2796134594653301</v>
      </c>
      <c r="CD208" s="114">
        <f t="shared" si="179"/>
        <v>0</v>
      </c>
      <c r="CE208" s="114">
        <f t="shared" si="179"/>
        <v>0</v>
      </c>
      <c r="CF208" s="114">
        <f t="shared" si="179"/>
        <v>0</v>
      </c>
      <c r="CG208" s="114"/>
      <c r="CH208" s="114">
        <v>25</v>
      </c>
      <c r="CI208" s="113">
        <v>9</v>
      </c>
      <c r="CJ208" s="113">
        <f t="shared" ref="CJ208:CL227" si="180">CI208+1</f>
        <v>10</v>
      </c>
      <c r="CK208" s="113">
        <f t="shared" si="180"/>
        <v>11</v>
      </c>
      <c r="CL208" s="113">
        <f t="shared" si="180"/>
        <v>12</v>
      </c>
      <c r="CY208" s="88"/>
      <c r="CZ208" s="88"/>
      <c r="DA208" s="88"/>
      <c r="DB208" s="88"/>
      <c r="DC208" s="88"/>
      <c r="DD208" s="88"/>
      <c r="DE208" s="88"/>
    </row>
    <row r="209" spans="81:109" x14ac:dyDescent="0.25">
      <c r="CC209" s="114">
        <f t="shared" si="178"/>
        <v>4.2796134594653301</v>
      </c>
      <c r="CD209" s="114">
        <f t="shared" si="179"/>
        <v>0</v>
      </c>
      <c r="CE209" s="114">
        <f t="shared" si="179"/>
        <v>0</v>
      </c>
      <c r="CF209" s="114">
        <f t="shared" si="179"/>
        <v>0</v>
      </c>
      <c r="CG209" s="114"/>
      <c r="CH209" s="114">
        <v>25</v>
      </c>
      <c r="CI209" s="113">
        <v>13</v>
      </c>
      <c r="CJ209" s="113">
        <f t="shared" si="180"/>
        <v>14</v>
      </c>
      <c r="CK209" s="113">
        <f t="shared" si="180"/>
        <v>15</v>
      </c>
      <c r="CL209" s="113">
        <f t="shared" si="180"/>
        <v>16</v>
      </c>
      <c r="CY209" s="88"/>
      <c r="CZ209" s="88"/>
      <c r="DA209" s="88"/>
      <c r="DB209" s="88"/>
      <c r="DC209" s="88"/>
      <c r="DD209" s="88"/>
      <c r="DE209" s="88"/>
    </row>
    <row r="210" spans="81:109" x14ac:dyDescent="0.25">
      <c r="CC210" s="114">
        <f t="shared" si="178"/>
        <v>4.2796134594653301</v>
      </c>
      <c r="CD210" s="114">
        <f t="shared" si="179"/>
        <v>0</v>
      </c>
      <c r="CE210" s="114">
        <f t="shared" si="179"/>
        <v>0</v>
      </c>
      <c r="CF210" s="114">
        <f t="shared" si="179"/>
        <v>0</v>
      </c>
      <c r="CG210" s="114"/>
      <c r="CH210" s="114">
        <v>25</v>
      </c>
      <c r="CI210" s="113">
        <v>17</v>
      </c>
      <c r="CJ210" s="113">
        <f t="shared" si="180"/>
        <v>18</v>
      </c>
      <c r="CK210" s="113">
        <f t="shared" si="180"/>
        <v>19</v>
      </c>
      <c r="CL210" s="113">
        <f t="shared" si="180"/>
        <v>20</v>
      </c>
      <c r="CY210" s="88"/>
      <c r="CZ210" s="88"/>
      <c r="DA210" s="88"/>
      <c r="DB210" s="88"/>
      <c r="DC210" s="88"/>
      <c r="DD210" s="88"/>
      <c r="DE210" s="88"/>
    </row>
    <row r="211" spans="81:109" x14ac:dyDescent="0.25">
      <c r="CC211" s="114">
        <f t="shared" si="178"/>
        <v>4.2796134594653301</v>
      </c>
      <c r="CD211" s="114">
        <f t="shared" si="179"/>
        <v>0</v>
      </c>
      <c r="CE211" s="114">
        <f t="shared" si="179"/>
        <v>0</v>
      </c>
      <c r="CF211" s="114">
        <f t="shared" si="179"/>
        <v>0</v>
      </c>
      <c r="CG211" s="114"/>
      <c r="CH211" s="114">
        <v>25</v>
      </c>
      <c r="CI211" s="113">
        <v>21</v>
      </c>
      <c r="CJ211" s="113">
        <f t="shared" si="180"/>
        <v>22</v>
      </c>
      <c r="CK211" s="113">
        <f t="shared" si="180"/>
        <v>23</v>
      </c>
      <c r="CL211" s="113">
        <f t="shared" si="180"/>
        <v>24</v>
      </c>
      <c r="CY211" s="88"/>
      <c r="CZ211" s="88"/>
      <c r="DA211" s="88"/>
      <c r="DB211" s="88"/>
      <c r="DC211" s="88"/>
      <c r="DD211" s="88"/>
      <c r="DE211" s="88"/>
    </row>
    <row r="212" spans="81:109" x14ac:dyDescent="0.25">
      <c r="CC212" s="114">
        <f t="shared" si="178"/>
        <v>4.2796134594653301</v>
      </c>
      <c r="CD212" s="114">
        <f t="shared" si="179"/>
        <v>0</v>
      </c>
      <c r="CE212" s="114">
        <f t="shared" si="179"/>
        <v>0</v>
      </c>
      <c r="CF212" s="114">
        <f t="shared" si="179"/>
        <v>0</v>
      </c>
      <c r="CG212" s="114"/>
      <c r="CH212" s="114">
        <v>25</v>
      </c>
      <c r="CI212" s="113">
        <v>25</v>
      </c>
      <c r="CJ212" s="113">
        <f t="shared" si="180"/>
        <v>26</v>
      </c>
      <c r="CK212" s="113">
        <f t="shared" si="180"/>
        <v>27</v>
      </c>
      <c r="CL212" s="113">
        <f t="shared" si="180"/>
        <v>28</v>
      </c>
      <c r="CY212" s="88"/>
      <c r="CZ212" s="88"/>
      <c r="DA212" s="88"/>
      <c r="DB212" s="88"/>
      <c r="DC212" s="88"/>
      <c r="DD212" s="88"/>
      <c r="DE212" s="88"/>
    </row>
    <row r="213" spans="81:109" x14ac:dyDescent="0.25">
      <c r="CC213" s="114">
        <f t="shared" si="178"/>
        <v>4.2796134594653301</v>
      </c>
      <c r="CD213" s="114">
        <f t="shared" si="179"/>
        <v>0</v>
      </c>
      <c r="CE213" s="114">
        <f t="shared" si="179"/>
        <v>0</v>
      </c>
      <c r="CF213" s="114">
        <f t="shared" si="179"/>
        <v>0</v>
      </c>
      <c r="CG213" s="114"/>
      <c r="CH213" s="114">
        <v>25</v>
      </c>
      <c r="CI213" s="113">
        <v>29</v>
      </c>
      <c r="CJ213" s="113">
        <f t="shared" si="180"/>
        <v>30</v>
      </c>
      <c r="CK213" s="113">
        <f t="shared" si="180"/>
        <v>31</v>
      </c>
      <c r="CL213" s="113">
        <f t="shared" si="180"/>
        <v>32</v>
      </c>
      <c r="CY213" s="88"/>
      <c r="CZ213" s="88"/>
      <c r="DA213" s="88"/>
      <c r="DB213" s="88"/>
      <c r="DC213" s="88"/>
      <c r="DD213" s="88"/>
      <c r="DE213" s="88"/>
    </row>
    <row r="214" spans="81:109" x14ac:dyDescent="0.25">
      <c r="CC214" s="114">
        <f t="shared" si="178"/>
        <v>4.2796134594653301</v>
      </c>
      <c r="CD214" s="114">
        <f t="shared" si="179"/>
        <v>0</v>
      </c>
      <c r="CE214" s="114">
        <f t="shared" si="179"/>
        <v>0</v>
      </c>
      <c r="CF214" s="114">
        <f t="shared" si="179"/>
        <v>0</v>
      </c>
      <c r="CG214" s="114"/>
      <c r="CH214" s="114">
        <v>26</v>
      </c>
      <c r="CI214" s="113">
        <v>1</v>
      </c>
      <c r="CJ214" s="113">
        <f t="shared" si="180"/>
        <v>2</v>
      </c>
      <c r="CK214" s="113">
        <f t="shared" si="180"/>
        <v>3</v>
      </c>
      <c r="CL214" s="113">
        <f t="shared" si="180"/>
        <v>4</v>
      </c>
      <c r="CY214" s="88"/>
      <c r="CZ214" s="88"/>
      <c r="DA214" s="88"/>
      <c r="DB214" s="88"/>
      <c r="DC214" s="88"/>
      <c r="DD214" s="88"/>
      <c r="DE214" s="88"/>
    </row>
    <row r="215" spans="81:109" x14ac:dyDescent="0.25">
      <c r="CC215" s="114">
        <f t="shared" si="178"/>
        <v>4.2796134594653301</v>
      </c>
      <c r="CD215" s="114">
        <f t="shared" si="179"/>
        <v>0</v>
      </c>
      <c r="CE215" s="114">
        <f t="shared" si="179"/>
        <v>0</v>
      </c>
      <c r="CF215" s="114">
        <f t="shared" si="179"/>
        <v>0</v>
      </c>
      <c r="CG215" s="114"/>
      <c r="CH215" s="114">
        <v>26</v>
      </c>
      <c r="CI215" s="113">
        <v>5</v>
      </c>
      <c r="CJ215" s="113">
        <f t="shared" si="180"/>
        <v>6</v>
      </c>
      <c r="CK215" s="113">
        <f t="shared" si="180"/>
        <v>7</v>
      </c>
      <c r="CL215" s="113">
        <f t="shared" si="180"/>
        <v>8</v>
      </c>
      <c r="CY215" s="88"/>
      <c r="CZ215" s="88"/>
      <c r="DA215" s="88"/>
      <c r="DB215" s="88"/>
      <c r="DC215" s="88"/>
      <c r="DD215" s="88"/>
      <c r="DE215" s="88"/>
    </row>
    <row r="216" spans="81:109" x14ac:dyDescent="0.25">
      <c r="CC216" s="114">
        <f t="shared" si="178"/>
        <v>4.2796134594653301</v>
      </c>
      <c r="CD216" s="114">
        <f t="shared" si="179"/>
        <v>0</v>
      </c>
      <c r="CE216" s="114">
        <f t="shared" si="179"/>
        <v>0</v>
      </c>
      <c r="CF216" s="114">
        <f t="shared" si="179"/>
        <v>0</v>
      </c>
      <c r="CG216" s="114"/>
      <c r="CH216" s="114">
        <v>26</v>
      </c>
      <c r="CI216" s="113">
        <v>9</v>
      </c>
      <c r="CJ216" s="113">
        <f t="shared" si="180"/>
        <v>10</v>
      </c>
      <c r="CK216" s="113">
        <f t="shared" si="180"/>
        <v>11</v>
      </c>
      <c r="CL216" s="113">
        <f t="shared" si="180"/>
        <v>12</v>
      </c>
      <c r="CY216" s="88"/>
      <c r="CZ216" s="88"/>
      <c r="DA216" s="88"/>
      <c r="DB216" s="88"/>
      <c r="DC216" s="88"/>
      <c r="DD216" s="88"/>
      <c r="DE216" s="88"/>
    </row>
    <row r="217" spans="81:109" x14ac:dyDescent="0.25">
      <c r="CC217" s="114">
        <f t="shared" si="178"/>
        <v>4.2796134594653301</v>
      </c>
      <c r="CD217" s="114">
        <f t="shared" si="179"/>
        <v>0</v>
      </c>
      <c r="CE217" s="114">
        <f t="shared" si="179"/>
        <v>0</v>
      </c>
      <c r="CF217" s="114">
        <f t="shared" si="179"/>
        <v>0</v>
      </c>
      <c r="CG217" s="114"/>
      <c r="CH217" s="114">
        <v>26</v>
      </c>
      <c r="CI217" s="113">
        <v>13</v>
      </c>
      <c r="CJ217" s="113">
        <f t="shared" si="180"/>
        <v>14</v>
      </c>
      <c r="CK217" s="113">
        <f t="shared" si="180"/>
        <v>15</v>
      </c>
      <c r="CL217" s="113">
        <f t="shared" si="180"/>
        <v>16</v>
      </c>
      <c r="CY217" s="88"/>
      <c r="CZ217" s="88"/>
      <c r="DA217" s="88"/>
      <c r="DB217" s="88"/>
      <c r="DC217" s="88"/>
      <c r="DD217" s="88"/>
      <c r="DE217" s="88"/>
    </row>
    <row r="218" spans="81:109" x14ac:dyDescent="0.25">
      <c r="CC218" s="114">
        <f t="shared" si="178"/>
        <v>4.2796134594653301</v>
      </c>
      <c r="CD218" s="114">
        <f t="shared" si="179"/>
        <v>0</v>
      </c>
      <c r="CE218" s="114">
        <f t="shared" si="179"/>
        <v>0</v>
      </c>
      <c r="CF218" s="114">
        <f t="shared" si="179"/>
        <v>0</v>
      </c>
      <c r="CG218" s="114"/>
      <c r="CH218" s="114">
        <v>26</v>
      </c>
      <c r="CI218" s="113">
        <v>17</v>
      </c>
      <c r="CJ218" s="113">
        <f t="shared" si="180"/>
        <v>18</v>
      </c>
      <c r="CK218" s="113">
        <f t="shared" si="180"/>
        <v>19</v>
      </c>
      <c r="CL218" s="113">
        <f t="shared" si="180"/>
        <v>20</v>
      </c>
      <c r="CY218" s="88"/>
      <c r="CZ218" s="88"/>
      <c r="DA218" s="88"/>
      <c r="DB218" s="88"/>
      <c r="DC218" s="88"/>
      <c r="DD218" s="88"/>
      <c r="DE218" s="88"/>
    </row>
    <row r="219" spans="81:109" x14ac:dyDescent="0.25">
      <c r="CC219" s="114">
        <f t="shared" si="178"/>
        <v>4.2796134594653301</v>
      </c>
      <c r="CD219" s="114">
        <f t="shared" si="179"/>
        <v>0</v>
      </c>
      <c r="CE219" s="114">
        <f t="shared" si="179"/>
        <v>0</v>
      </c>
      <c r="CF219" s="114">
        <f t="shared" si="179"/>
        <v>0</v>
      </c>
      <c r="CG219" s="114"/>
      <c r="CH219" s="114">
        <v>26</v>
      </c>
      <c r="CI219" s="113">
        <v>21</v>
      </c>
      <c r="CJ219" s="113">
        <f t="shared" si="180"/>
        <v>22</v>
      </c>
      <c r="CK219" s="113">
        <f t="shared" si="180"/>
        <v>23</v>
      </c>
      <c r="CL219" s="113">
        <f t="shared" si="180"/>
        <v>24</v>
      </c>
      <c r="CY219" s="88"/>
      <c r="CZ219" s="88"/>
      <c r="DA219" s="88"/>
      <c r="DB219" s="88"/>
      <c r="DC219" s="88"/>
      <c r="DD219" s="88"/>
      <c r="DE219" s="88"/>
    </row>
    <row r="220" spans="81:109" x14ac:dyDescent="0.25">
      <c r="CC220" s="114">
        <f t="shared" si="178"/>
        <v>4.2796134594653301</v>
      </c>
      <c r="CD220" s="114">
        <f t="shared" si="179"/>
        <v>0</v>
      </c>
      <c r="CE220" s="114">
        <f t="shared" si="179"/>
        <v>0</v>
      </c>
      <c r="CF220" s="114">
        <f t="shared" si="179"/>
        <v>0</v>
      </c>
      <c r="CG220" s="114"/>
      <c r="CH220" s="114">
        <v>26</v>
      </c>
      <c r="CI220" s="113">
        <v>25</v>
      </c>
      <c r="CJ220" s="113">
        <f t="shared" si="180"/>
        <v>26</v>
      </c>
      <c r="CK220" s="113">
        <f t="shared" si="180"/>
        <v>27</v>
      </c>
      <c r="CL220" s="113">
        <f t="shared" si="180"/>
        <v>28</v>
      </c>
      <c r="CY220" s="88"/>
      <c r="CZ220" s="88"/>
      <c r="DA220" s="88"/>
      <c r="DB220" s="88"/>
      <c r="DC220" s="88"/>
      <c r="DD220" s="88"/>
      <c r="DE220" s="88"/>
    </row>
    <row r="221" spans="81:109" x14ac:dyDescent="0.25">
      <c r="CC221" s="114">
        <f t="shared" si="178"/>
        <v>4.2796134594653301</v>
      </c>
      <c r="CD221" s="114">
        <f t="shared" si="179"/>
        <v>0</v>
      </c>
      <c r="CE221" s="114">
        <f t="shared" si="179"/>
        <v>0</v>
      </c>
      <c r="CF221" s="114">
        <f t="shared" si="179"/>
        <v>0</v>
      </c>
      <c r="CG221" s="114"/>
      <c r="CH221" s="114">
        <v>26</v>
      </c>
      <c r="CI221" s="113">
        <v>29</v>
      </c>
      <c r="CJ221" s="113">
        <f t="shared" si="180"/>
        <v>30</v>
      </c>
      <c r="CK221" s="113">
        <f t="shared" si="180"/>
        <v>31</v>
      </c>
      <c r="CL221" s="113">
        <f t="shared" si="180"/>
        <v>32</v>
      </c>
      <c r="CY221" s="88"/>
      <c r="CZ221" s="88"/>
      <c r="DA221" s="88"/>
      <c r="DB221" s="88"/>
      <c r="DC221" s="88"/>
      <c r="DD221" s="88"/>
      <c r="DE221" s="88"/>
    </row>
    <row r="222" spans="81:109" x14ac:dyDescent="0.25">
      <c r="CC222" s="114">
        <f t="shared" si="178"/>
        <v>4.2796134594653301</v>
      </c>
      <c r="CD222" s="114">
        <f t="shared" si="179"/>
        <v>0</v>
      </c>
      <c r="CE222" s="114">
        <f t="shared" si="179"/>
        <v>0</v>
      </c>
      <c r="CF222" s="114">
        <f t="shared" si="179"/>
        <v>0</v>
      </c>
      <c r="CG222" s="114"/>
      <c r="CH222" s="114">
        <v>27</v>
      </c>
      <c r="CI222" s="113">
        <v>1</v>
      </c>
      <c r="CJ222" s="113">
        <f t="shared" si="180"/>
        <v>2</v>
      </c>
      <c r="CK222" s="113">
        <f t="shared" si="180"/>
        <v>3</v>
      </c>
      <c r="CL222" s="113">
        <f t="shared" si="180"/>
        <v>4</v>
      </c>
      <c r="CY222" s="88"/>
      <c r="CZ222" s="88"/>
      <c r="DA222" s="88"/>
      <c r="DB222" s="88"/>
      <c r="DC222" s="88"/>
      <c r="DD222" s="88"/>
      <c r="DE222" s="88"/>
    </row>
    <row r="223" spans="81:109" x14ac:dyDescent="0.25">
      <c r="CC223" s="114">
        <f t="shared" si="178"/>
        <v>4.2796134594653301</v>
      </c>
      <c r="CD223" s="114">
        <f t="shared" si="179"/>
        <v>0</v>
      </c>
      <c r="CE223" s="114">
        <f t="shared" si="179"/>
        <v>0</v>
      </c>
      <c r="CF223" s="114">
        <f t="shared" si="179"/>
        <v>0</v>
      </c>
      <c r="CG223" s="114"/>
      <c r="CH223" s="114">
        <v>27</v>
      </c>
      <c r="CI223" s="113">
        <v>5</v>
      </c>
      <c r="CJ223" s="113">
        <f t="shared" si="180"/>
        <v>6</v>
      </c>
      <c r="CK223" s="113">
        <f t="shared" si="180"/>
        <v>7</v>
      </c>
      <c r="CL223" s="113">
        <f t="shared" si="180"/>
        <v>8</v>
      </c>
      <c r="CY223" s="88"/>
      <c r="CZ223" s="88"/>
      <c r="DA223" s="88"/>
      <c r="DB223" s="88"/>
      <c r="DC223" s="88"/>
      <c r="DD223" s="88"/>
      <c r="DE223" s="88"/>
    </row>
    <row r="224" spans="81:109" x14ac:dyDescent="0.25">
      <c r="CC224" s="114">
        <f t="shared" si="178"/>
        <v>4.2796134594653301</v>
      </c>
      <c r="CD224" s="114">
        <f t="shared" si="179"/>
        <v>0</v>
      </c>
      <c r="CE224" s="114">
        <f t="shared" si="179"/>
        <v>0</v>
      </c>
      <c r="CF224" s="114">
        <f t="shared" si="179"/>
        <v>0</v>
      </c>
      <c r="CG224" s="114"/>
      <c r="CH224" s="114">
        <v>27</v>
      </c>
      <c r="CI224" s="113">
        <v>9</v>
      </c>
      <c r="CJ224" s="113">
        <f t="shared" si="180"/>
        <v>10</v>
      </c>
      <c r="CK224" s="113">
        <f t="shared" si="180"/>
        <v>11</v>
      </c>
      <c r="CL224" s="113">
        <f t="shared" si="180"/>
        <v>12</v>
      </c>
      <c r="CY224" s="88"/>
      <c r="CZ224" s="88"/>
      <c r="DA224" s="88"/>
      <c r="DB224" s="88"/>
      <c r="DC224" s="88"/>
      <c r="DD224" s="88"/>
      <c r="DE224" s="88"/>
    </row>
    <row r="225" spans="81:109" x14ac:dyDescent="0.25">
      <c r="CC225" s="114">
        <f t="shared" si="178"/>
        <v>4.2796134594653301</v>
      </c>
      <c r="CD225" s="114">
        <f t="shared" si="179"/>
        <v>0</v>
      </c>
      <c r="CE225" s="114">
        <f t="shared" si="179"/>
        <v>0</v>
      </c>
      <c r="CF225" s="114">
        <f t="shared" si="179"/>
        <v>0</v>
      </c>
      <c r="CG225" s="114"/>
      <c r="CH225" s="114">
        <v>27</v>
      </c>
      <c r="CI225" s="113">
        <v>13</v>
      </c>
      <c r="CJ225" s="113">
        <f t="shared" si="180"/>
        <v>14</v>
      </c>
      <c r="CK225" s="113">
        <f t="shared" si="180"/>
        <v>15</v>
      </c>
      <c r="CL225" s="113">
        <f t="shared" si="180"/>
        <v>16</v>
      </c>
      <c r="CY225" s="88"/>
      <c r="CZ225" s="88"/>
      <c r="DA225" s="88"/>
      <c r="DB225" s="88"/>
      <c r="DC225" s="88"/>
      <c r="DD225" s="88"/>
      <c r="DE225" s="88"/>
    </row>
    <row r="226" spans="81:109" x14ac:dyDescent="0.25">
      <c r="CC226" s="114">
        <f t="shared" si="178"/>
        <v>4.2796134594653301</v>
      </c>
      <c r="CD226" s="114">
        <f t="shared" si="179"/>
        <v>0</v>
      </c>
      <c r="CE226" s="114">
        <f t="shared" si="179"/>
        <v>0</v>
      </c>
      <c r="CF226" s="114">
        <f t="shared" si="179"/>
        <v>0</v>
      </c>
      <c r="CG226" s="114"/>
      <c r="CH226" s="114">
        <v>27</v>
      </c>
      <c r="CI226" s="113">
        <v>17</v>
      </c>
      <c r="CJ226" s="113">
        <f t="shared" si="180"/>
        <v>18</v>
      </c>
      <c r="CK226" s="113">
        <f t="shared" si="180"/>
        <v>19</v>
      </c>
      <c r="CL226" s="113">
        <f t="shared" si="180"/>
        <v>20</v>
      </c>
      <c r="CY226" s="88"/>
      <c r="CZ226" s="88"/>
      <c r="DA226" s="88"/>
      <c r="DB226" s="88"/>
      <c r="DC226" s="88"/>
      <c r="DD226" s="88"/>
      <c r="DE226" s="88"/>
    </row>
    <row r="227" spans="81:109" x14ac:dyDescent="0.25">
      <c r="CC227" s="114">
        <f t="shared" si="178"/>
        <v>4.2796134594653301</v>
      </c>
      <c r="CD227" s="114">
        <f t="shared" si="179"/>
        <v>0</v>
      </c>
      <c r="CE227" s="114">
        <f t="shared" si="179"/>
        <v>0</v>
      </c>
      <c r="CF227" s="114">
        <f t="shared" si="179"/>
        <v>0</v>
      </c>
      <c r="CG227" s="114"/>
      <c r="CH227" s="114">
        <v>27</v>
      </c>
      <c r="CI227" s="113">
        <v>21</v>
      </c>
      <c r="CJ227" s="113">
        <f t="shared" si="180"/>
        <v>22</v>
      </c>
      <c r="CK227" s="113">
        <f t="shared" si="180"/>
        <v>23</v>
      </c>
      <c r="CL227" s="113">
        <f t="shared" si="180"/>
        <v>24</v>
      </c>
      <c r="CY227" s="88"/>
      <c r="CZ227" s="88"/>
      <c r="DA227" s="88"/>
      <c r="DB227" s="88"/>
      <c r="DC227" s="88"/>
      <c r="DD227" s="88"/>
      <c r="DE227" s="88"/>
    </row>
    <row r="228" spans="81:109" x14ac:dyDescent="0.25">
      <c r="CC228" s="114">
        <f t="shared" si="178"/>
        <v>4.2796134594653301</v>
      </c>
      <c r="CD228" s="114">
        <f t="shared" si="179"/>
        <v>0</v>
      </c>
      <c r="CE228" s="114">
        <f t="shared" si="179"/>
        <v>0</v>
      </c>
      <c r="CF228" s="114">
        <f t="shared" si="179"/>
        <v>0</v>
      </c>
      <c r="CG228" s="114"/>
      <c r="CH228" s="114">
        <v>27</v>
      </c>
      <c r="CI228" s="113">
        <v>25</v>
      </c>
      <c r="CJ228" s="113">
        <f t="shared" ref="CJ228:CL247" si="181">CI228+1</f>
        <v>26</v>
      </c>
      <c r="CK228" s="113">
        <f t="shared" si="181"/>
        <v>27</v>
      </c>
      <c r="CL228" s="113">
        <f t="shared" si="181"/>
        <v>28</v>
      </c>
      <c r="CY228" s="88"/>
      <c r="CZ228" s="88"/>
      <c r="DA228" s="88"/>
      <c r="DB228" s="88"/>
      <c r="DC228" s="88"/>
      <c r="DD228" s="88"/>
      <c r="DE228" s="88"/>
    </row>
    <row r="229" spans="81:109" x14ac:dyDescent="0.25">
      <c r="CC229" s="114">
        <f t="shared" si="178"/>
        <v>4.2796134594653301</v>
      </c>
      <c r="CD229" s="114">
        <f t="shared" si="179"/>
        <v>0</v>
      </c>
      <c r="CE229" s="114">
        <f t="shared" si="179"/>
        <v>0</v>
      </c>
      <c r="CF229" s="114">
        <f t="shared" si="179"/>
        <v>0</v>
      </c>
      <c r="CG229" s="114"/>
      <c r="CH229" s="114">
        <v>27</v>
      </c>
      <c r="CI229" s="113">
        <v>29</v>
      </c>
      <c r="CJ229" s="113">
        <f t="shared" si="181"/>
        <v>30</v>
      </c>
      <c r="CK229" s="113">
        <f t="shared" si="181"/>
        <v>31</v>
      </c>
      <c r="CL229" s="113">
        <f t="shared" si="181"/>
        <v>32</v>
      </c>
      <c r="CY229" s="88"/>
      <c r="CZ229" s="88"/>
      <c r="DA229" s="88"/>
      <c r="DB229" s="88"/>
      <c r="DC229" s="88"/>
      <c r="DD229" s="88"/>
      <c r="DE229" s="88"/>
    </row>
    <row r="230" spans="81:109" x14ac:dyDescent="0.25">
      <c r="CC230" s="114">
        <f t="shared" si="178"/>
        <v>4.2796134594653301</v>
      </c>
      <c r="CD230" s="114">
        <f t="shared" si="179"/>
        <v>0</v>
      </c>
      <c r="CE230" s="114">
        <f t="shared" si="179"/>
        <v>0</v>
      </c>
      <c r="CF230" s="114">
        <f t="shared" si="179"/>
        <v>0</v>
      </c>
      <c r="CG230" s="114"/>
      <c r="CH230" s="114">
        <v>28</v>
      </c>
      <c r="CI230" s="113">
        <v>1</v>
      </c>
      <c r="CJ230" s="113">
        <f t="shared" si="181"/>
        <v>2</v>
      </c>
      <c r="CK230" s="113">
        <f t="shared" si="181"/>
        <v>3</v>
      </c>
      <c r="CL230" s="113">
        <f t="shared" si="181"/>
        <v>4</v>
      </c>
      <c r="CY230" s="88"/>
      <c r="CZ230" s="88"/>
      <c r="DA230" s="88"/>
      <c r="DB230" s="88"/>
      <c r="DC230" s="88"/>
      <c r="DD230" s="88"/>
      <c r="DE230" s="88"/>
    </row>
    <row r="231" spans="81:109" x14ac:dyDescent="0.25">
      <c r="CC231" s="114">
        <f t="shared" si="178"/>
        <v>4.2796134594653301</v>
      </c>
      <c r="CD231" s="114">
        <f t="shared" si="179"/>
        <v>0</v>
      </c>
      <c r="CE231" s="114">
        <f t="shared" si="179"/>
        <v>0</v>
      </c>
      <c r="CF231" s="114">
        <f t="shared" si="179"/>
        <v>0</v>
      </c>
      <c r="CG231" s="114"/>
      <c r="CH231" s="114">
        <v>28</v>
      </c>
      <c r="CI231" s="113">
        <v>5</v>
      </c>
      <c r="CJ231" s="113">
        <f t="shared" si="181"/>
        <v>6</v>
      </c>
      <c r="CK231" s="113">
        <f t="shared" si="181"/>
        <v>7</v>
      </c>
      <c r="CL231" s="113">
        <f t="shared" si="181"/>
        <v>8</v>
      </c>
      <c r="CY231" s="88"/>
      <c r="CZ231" s="88"/>
      <c r="DA231" s="88"/>
      <c r="DB231" s="88"/>
      <c r="DC231" s="88"/>
      <c r="DD231" s="88"/>
      <c r="DE231" s="88"/>
    </row>
    <row r="232" spans="81:109" x14ac:dyDescent="0.25">
      <c r="CC232" s="114">
        <f t="shared" si="178"/>
        <v>4.2796134594653301</v>
      </c>
      <c r="CD232" s="114">
        <f t="shared" si="179"/>
        <v>0</v>
      </c>
      <c r="CE232" s="114">
        <f t="shared" si="179"/>
        <v>0</v>
      </c>
      <c r="CF232" s="114">
        <f t="shared" si="179"/>
        <v>0</v>
      </c>
      <c r="CG232" s="114"/>
      <c r="CH232" s="114">
        <v>28</v>
      </c>
      <c r="CI232" s="113">
        <v>9</v>
      </c>
      <c r="CJ232" s="113">
        <f t="shared" si="181"/>
        <v>10</v>
      </c>
      <c r="CK232" s="113">
        <f t="shared" si="181"/>
        <v>11</v>
      </c>
      <c r="CL232" s="113">
        <f t="shared" si="181"/>
        <v>12</v>
      </c>
      <c r="CY232" s="88"/>
      <c r="CZ232" s="88"/>
      <c r="DA232" s="88"/>
      <c r="DB232" s="88"/>
      <c r="DC232" s="88"/>
      <c r="DD232" s="88"/>
      <c r="DE232" s="88"/>
    </row>
    <row r="233" spans="81:109" x14ac:dyDescent="0.25">
      <c r="CC233" s="114">
        <f t="shared" si="178"/>
        <v>4.2796134594653301</v>
      </c>
      <c r="CD233" s="114">
        <f t="shared" si="179"/>
        <v>0</v>
      </c>
      <c r="CE233" s="114">
        <f t="shared" si="179"/>
        <v>0</v>
      </c>
      <c r="CF233" s="114">
        <f t="shared" si="179"/>
        <v>0</v>
      </c>
      <c r="CG233" s="114"/>
      <c r="CH233" s="114">
        <v>28</v>
      </c>
      <c r="CI233" s="113">
        <v>13</v>
      </c>
      <c r="CJ233" s="113">
        <f t="shared" si="181"/>
        <v>14</v>
      </c>
      <c r="CK233" s="113">
        <f t="shared" si="181"/>
        <v>15</v>
      </c>
      <c r="CL233" s="113">
        <f t="shared" si="181"/>
        <v>16</v>
      </c>
      <c r="CY233" s="88"/>
      <c r="CZ233" s="88"/>
      <c r="DA233" s="88"/>
      <c r="DB233" s="88"/>
      <c r="DC233" s="88"/>
      <c r="DD233" s="88"/>
      <c r="DE233" s="88"/>
    </row>
    <row r="234" spans="81:109" x14ac:dyDescent="0.25">
      <c r="CC234" s="114">
        <f t="shared" si="178"/>
        <v>4.2796134594653301</v>
      </c>
      <c r="CD234" s="114">
        <f t="shared" si="179"/>
        <v>0</v>
      </c>
      <c r="CE234" s="114">
        <f t="shared" si="179"/>
        <v>0</v>
      </c>
      <c r="CF234" s="114">
        <f t="shared" si="179"/>
        <v>0</v>
      </c>
      <c r="CG234" s="114"/>
      <c r="CH234" s="114">
        <v>28</v>
      </c>
      <c r="CI234" s="113">
        <v>17</v>
      </c>
      <c r="CJ234" s="113">
        <f t="shared" si="181"/>
        <v>18</v>
      </c>
      <c r="CK234" s="113">
        <f t="shared" si="181"/>
        <v>19</v>
      </c>
      <c r="CL234" s="113">
        <f t="shared" si="181"/>
        <v>20</v>
      </c>
      <c r="CY234" s="88"/>
      <c r="CZ234" s="88"/>
      <c r="DA234" s="88"/>
      <c r="DB234" s="88"/>
      <c r="DC234" s="88"/>
      <c r="DD234" s="88"/>
      <c r="DE234" s="88"/>
    </row>
    <row r="235" spans="81:109" x14ac:dyDescent="0.25">
      <c r="CC235" s="114">
        <f t="shared" si="178"/>
        <v>4.2796134594653301</v>
      </c>
      <c r="CD235" s="114">
        <f t="shared" si="179"/>
        <v>0</v>
      </c>
      <c r="CE235" s="114">
        <f t="shared" si="179"/>
        <v>0</v>
      </c>
      <c r="CF235" s="114">
        <f t="shared" si="179"/>
        <v>0</v>
      </c>
      <c r="CG235" s="114"/>
      <c r="CH235" s="114">
        <v>28</v>
      </c>
      <c r="CI235" s="113">
        <v>21</v>
      </c>
      <c r="CJ235" s="113">
        <f t="shared" si="181"/>
        <v>22</v>
      </c>
      <c r="CK235" s="113">
        <f t="shared" si="181"/>
        <v>23</v>
      </c>
      <c r="CL235" s="113">
        <f t="shared" si="181"/>
        <v>24</v>
      </c>
      <c r="CY235" s="88"/>
      <c r="CZ235" s="88"/>
      <c r="DA235" s="88"/>
      <c r="DB235" s="88"/>
      <c r="DC235" s="88"/>
      <c r="DD235" s="88"/>
      <c r="DE235" s="88"/>
    </row>
    <row r="236" spans="81:109" x14ac:dyDescent="0.25">
      <c r="CC236" s="114">
        <f t="shared" si="178"/>
        <v>4.2796134594653301</v>
      </c>
      <c r="CD236" s="114">
        <f t="shared" si="179"/>
        <v>0</v>
      </c>
      <c r="CE236" s="114">
        <f t="shared" si="179"/>
        <v>0</v>
      </c>
      <c r="CF236" s="114">
        <f t="shared" si="179"/>
        <v>0</v>
      </c>
      <c r="CG236" s="114"/>
      <c r="CH236" s="114">
        <v>28</v>
      </c>
      <c r="CI236" s="113">
        <v>25</v>
      </c>
      <c r="CJ236" s="113">
        <f t="shared" si="181"/>
        <v>26</v>
      </c>
      <c r="CK236" s="113">
        <f t="shared" si="181"/>
        <v>27</v>
      </c>
      <c r="CL236" s="113">
        <f t="shared" si="181"/>
        <v>28</v>
      </c>
      <c r="CY236" s="88"/>
      <c r="CZ236" s="88"/>
      <c r="DA236" s="88"/>
      <c r="DB236" s="88"/>
      <c r="DC236" s="88"/>
      <c r="DD236" s="88"/>
      <c r="DE236" s="88"/>
    </row>
    <row r="237" spans="81:109" x14ac:dyDescent="0.25">
      <c r="CC237" s="114">
        <f t="shared" si="178"/>
        <v>4.2796134594653301</v>
      </c>
      <c r="CD237" s="114">
        <f t="shared" si="179"/>
        <v>0</v>
      </c>
      <c r="CE237" s="114">
        <f t="shared" si="179"/>
        <v>0</v>
      </c>
      <c r="CF237" s="114">
        <f t="shared" si="179"/>
        <v>0</v>
      </c>
      <c r="CG237" s="114"/>
      <c r="CH237" s="114">
        <v>28</v>
      </c>
      <c r="CI237" s="113">
        <v>29</v>
      </c>
      <c r="CJ237" s="113">
        <f t="shared" si="181"/>
        <v>30</v>
      </c>
      <c r="CK237" s="113">
        <f t="shared" si="181"/>
        <v>31</v>
      </c>
      <c r="CL237" s="113">
        <f t="shared" si="181"/>
        <v>32</v>
      </c>
      <c r="CY237" s="88"/>
      <c r="CZ237" s="88"/>
      <c r="DA237" s="88"/>
      <c r="DB237" s="88"/>
      <c r="DC237" s="88"/>
      <c r="DD237" s="88"/>
      <c r="DE237" s="88"/>
    </row>
    <row r="238" spans="81:109" x14ac:dyDescent="0.25">
      <c r="CC238" s="114">
        <f t="shared" si="178"/>
        <v>4.2796134594653301</v>
      </c>
      <c r="CD238" s="114">
        <f t="shared" si="179"/>
        <v>0</v>
      </c>
      <c r="CE238" s="114">
        <f t="shared" si="179"/>
        <v>0</v>
      </c>
      <c r="CF238" s="114">
        <f t="shared" si="179"/>
        <v>0</v>
      </c>
      <c r="CG238" s="114"/>
      <c r="CH238" s="114">
        <v>29</v>
      </c>
      <c r="CI238" s="113">
        <v>1</v>
      </c>
      <c r="CJ238" s="113">
        <f t="shared" si="181"/>
        <v>2</v>
      </c>
      <c r="CK238" s="113">
        <f t="shared" si="181"/>
        <v>3</v>
      </c>
      <c r="CL238" s="113">
        <f t="shared" si="181"/>
        <v>4</v>
      </c>
      <c r="CY238" s="88"/>
      <c r="CZ238" s="88"/>
      <c r="DA238" s="88"/>
      <c r="DB238" s="88"/>
      <c r="DC238" s="88"/>
      <c r="DD238" s="88"/>
      <c r="DE238" s="88"/>
    </row>
    <row r="239" spans="81:109" x14ac:dyDescent="0.25">
      <c r="CC239" s="114">
        <f t="shared" si="178"/>
        <v>4.2796134594653301</v>
      </c>
      <c r="CD239" s="114">
        <f t="shared" si="179"/>
        <v>0</v>
      </c>
      <c r="CE239" s="114">
        <f t="shared" si="179"/>
        <v>0</v>
      </c>
      <c r="CF239" s="114">
        <f t="shared" si="179"/>
        <v>0</v>
      </c>
      <c r="CG239" s="114"/>
      <c r="CH239" s="114">
        <v>29</v>
      </c>
      <c r="CI239" s="113">
        <v>5</v>
      </c>
      <c r="CJ239" s="113">
        <f t="shared" si="181"/>
        <v>6</v>
      </c>
      <c r="CK239" s="113">
        <f t="shared" si="181"/>
        <v>7</v>
      </c>
      <c r="CL239" s="113">
        <f t="shared" si="181"/>
        <v>8</v>
      </c>
      <c r="CY239" s="88"/>
      <c r="CZ239" s="88"/>
      <c r="DA239" s="88"/>
      <c r="DB239" s="88"/>
      <c r="DC239" s="88"/>
      <c r="DD239" s="88"/>
      <c r="DE239" s="88"/>
    </row>
    <row r="240" spans="81:109" x14ac:dyDescent="0.25">
      <c r="CC240" s="114">
        <f t="shared" si="178"/>
        <v>4.2796134594653301</v>
      </c>
      <c r="CD240" s="114">
        <f t="shared" si="179"/>
        <v>0</v>
      </c>
      <c r="CE240" s="114">
        <f t="shared" si="179"/>
        <v>0</v>
      </c>
      <c r="CF240" s="114">
        <f t="shared" si="179"/>
        <v>0</v>
      </c>
      <c r="CG240" s="114"/>
      <c r="CH240" s="114">
        <v>29</v>
      </c>
      <c r="CI240" s="113">
        <v>9</v>
      </c>
      <c r="CJ240" s="113">
        <f t="shared" si="181"/>
        <v>10</v>
      </c>
      <c r="CK240" s="113">
        <f t="shared" si="181"/>
        <v>11</v>
      </c>
      <c r="CL240" s="113">
        <f t="shared" si="181"/>
        <v>12</v>
      </c>
      <c r="CY240" s="88"/>
      <c r="CZ240" s="88"/>
      <c r="DA240" s="88"/>
      <c r="DB240" s="88"/>
      <c r="DC240" s="88"/>
      <c r="DD240" s="88"/>
      <c r="DE240" s="88"/>
    </row>
    <row r="241" spans="81:109" x14ac:dyDescent="0.25">
      <c r="CC241" s="114">
        <f t="shared" si="178"/>
        <v>4.2796134594653301</v>
      </c>
      <c r="CD241" s="114">
        <f t="shared" si="179"/>
        <v>0</v>
      </c>
      <c r="CE241" s="114">
        <f t="shared" si="179"/>
        <v>0</v>
      </c>
      <c r="CF241" s="114">
        <f t="shared" si="179"/>
        <v>0</v>
      </c>
      <c r="CG241" s="114"/>
      <c r="CH241" s="114">
        <v>29</v>
      </c>
      <c r="CI241" s="113">
        <v>13</v>
      </c>
      <c r="CJ241" s="113">
        <f t="shared" si="181"/>
        <v>14</v>
      </c>
      <c r="CK241" s="113">
        <f t="shared" si="181"/>
        <v>15</v>
      </c>
      <c r="CL241" s="113">
        <f t="shared" si="181"/>
        <v>16</v>
      </c>
      <c r="CY241" s="88"/>
      <c r="CZ241" s="88"/>
      <c r="DA241" s="88"/>
      <c r="DB241" s="88"/>
      <c r="DC241" s="88"/>
      <c r="DD241" s="88"/>
      <c r="DE241" s="88"/>
    </row>
    <row r="242" spans="81:109" x14ac:dyDescent="0.25">
      <c r="CC242" s="114">
        <f t="shared" si="178"/>
        <v>4.2796134594653301</v>
      </c>
      <c r="CD242" s="114">
        <f t="shared" si="179"/>
        <v>0</v>
      </c>
      <c r="CE242" s="114">
        <f t="shared" si="179"/>
        <v>0</v>
      </c>
      <c r="CF242" s="114">
        <f t="shared" si="179"/>
        <v>0</v>
      </c>
      <c r="CG242" s="114"/>
      <c r="CH242" s="114">
        <v>29</v>
      </c>
      <c r="CI242" s="113">
        <v>17</v>
      </c>
      <c r="CJ242" s="113">
        <f t="shared" si="181"/>
        <v>18</v>
      </c>
      <c r="CK242" s="113">
        <f t="shared" si="181"/>
        <v>19</v>
      </c>
      <c r="CL242" s="113">
        <f t="shared" si="181"/>
        <v>20</v>
      </c>
      <c r="CY242" s="88"/>
      <c r="CZ242" s="88"/>
      <c r="DA242" s="88"/>
      <c r="DB242" s="88"/>
      <c r="DC242" s="88"/>
      <c r="DD242" s="88"/>
      <c r="DE242" s="88"/>
    </row>
    <row r="243" spans="81:109" x14ac:dyDescent="0.25">
      <c r="CC243" s="114">
        <f t="shared" si="178"/>
        <v>4.2796134594653301</v>
      </c>
      <c r="CD243" s="114">
        <f t="shared" si="179"/>
        <v>0</v>
      </c>
      <c r="CE243" s="114">
        <f t="shared" si="179"/>
        <v>0</v>
      </c>
      <c r="CF243" s="114">
        <f t="shared" si="179"/>
        <v>0</v>
      </c>
      <c r="CG243" s="114"/>
      <c r="CH243" s="114">
        <v>29</v>
      </c>
      <c r="CI243" s="113">
        <v>21</v>
      </c>
      <c r="CJ243" s="113">
        <f t="shared" si="181"/>
        <v>22</v>
      </c>
      <c r="CK243" s="113">
        <f t="shared" si="181"/>
        <v>23</v>
      </c>
      <c r="CL243" s="113">
        <f t="shared" si="181"/>
        <v>24</v>
      </c>
      <c r="CY243" s="88"/>
      <c r="CZ243" s="88"/>
      <c r="DA243" s="88"/>
      <c r="DB243" s="88"/>
      <c r="DC243" s="88"/>
      <c r="DD243" s="88"/>
      <c r="DE243" s="88"/>
    </row>
    <row r="244" spans="81:109" x14ac:dyDescent="0.25">
      <c r="CC244" s="114">
        <f t="shared" si="178"/>
        <v>4.2796134594653301</v>
      </c>
      <c r="CD244" s="114">
        <f t="shared" si="179"/>
        <v>0</v>
      </c>
      <c r="CE244" s="114">
        <f t="shared" si="179"/>
        <v>0</v>
      </c>
      <c r="CF244" s="114">
        <f t="shared" si="179"/>
        <v>0</v>
      </c>
      <c r="CG244" s="114"/>
      <c r="CH244" s="114">
        <v>29</v>
      </c>
      <c r="CI244" s="113">
        <v>25</v>
      </c>
      <c r="CJ244" s="113">
        <f t="shared" si="181"/>
        <v>26</v>
      </c>
      <c r="CK244" s="113">
        <f t="shared" si="181"/>
        <v>27</v>
      </c>
      <c r="CL244" s="113">
        <f t="shared" si="181"/>
        <v>28</v>
      </c>
      <c r="CY244" s="88"/>
      <c r="CZ244" s="88"/>
      <c r="DA244" s="88"/>
      <c r="DB244" s="88"/>
      <c r="DC244" s="88"/>
      <c r="DD244" s="88"/>
      <c r="DE244" s="88"/>
    </row>
    <row r="245" spans="81:109" x14ac:dyDescent="0.25">
      <c r="CC245" s="114">
        <f t="shared" si="178"/>
        <v>4.2796134594653301</v>
      </c>
      <c r="CD245" s="114">
        <f t="shared" si="179"/>
        <v>0</v>
      </c>
      <c r="CE245" s="114">
        <f t="shared" si="179"/>
        <v>0</v>
      </c>
      <c r="CF245" s="114">
        <f t="shared" si="179"/>
        <v>0</v>
      </c>
      <c r="CG245" s="114"/>
      <c r="CH245" s="114">
        <v>29</v>
      </c>
      <c r="CI245" s="113">
        <v>29</v>
      </c>
      <c r="CJ245" s="113">
        <f t="shared" si="181"/>
        <v>30</v>
      </c>
      <c r="CK245" s="113">
        <f t="shared" si="181"/>
        <v>31</v>
      </c>
      <c r="CL245" s="113">
        <f t="shared" si="181"/>
        <v>32</v>
      </c>
      <c r="CY245" s="88"/>
      <c r="CZ245" s="88"/>
      <c r="DA245" s="88"/>
      <c r="DB245" s="88"/>
      <c r="DC245" s="88"/>
      <c r="DD245" s="88"/>
      <c r="DE245" s="88"/>
    </row>
    <row r="246" spans="81:109" x14ac:dyDescent="0.25">
      <c r="CC246" s="114">
        <f t="shared" si="178"/>
        <v>4.2796134594653301</v>
      </c>
      <c r="CD246" s="114">
        <f t="shared" si="179"/>
        <v>0</v>
      </c>
      <c r="CE246" s="114">
        <f t="shared" si="179"/>
        <v>0</v>
      </c>
      <c r="CF246" s="114">
        <f t="shared" si="179"/>
        <v>0</v>
      </c>
      <c r="CG246" s="114"/>
      <c r="CH246" s="114">
        <v>30</v>
      </c>
      <c r="CI246" s="113">
        <v>1</v>
      </c>
      <c r="CJ246" s="113">
        <f t="shared" si="181"/>
        <v>2</v>
      </c>
      <c r="CK246" s="113">
        <f t="shared" si="181"/>
        <v>3</v>
      </c>
      <c r="CL246" s="113">
        <f t="shared" si="181"/>
        <v>4</v>
      </c>
      <c r="CY246" s="88"/>
      <c r="CZ246" s="88"/>
      <c r="DA246" s="88"/>
      <c r="DB246" s="88"/>
      <c r="DC246" s="88"/>
      <c r="DD246" s="88"/>
      <c r="DE246" s="88"/>
    </row>
    <row r="247" spans="81:109" x14ac:dyDescent="0.25">
      <c r="CC247" s="114">
        <f t="shared" si="178"/>
        <v>4.2796134594653301</v>
      </c>
      <c r="CD247" s="114">
        <f t="shared" si="179"/>
        <v>0</v>
      </c>
      <c r="CE247" s="114">
        <f t="shared" si="179"/>
        <v>0</v>
      </c>
      <c r="CF247" s="114">
        <f t="shared" si="179"/>
        <v>0</v>
      </c>
      <c r="CG247" s="114"/>
      <c r="CH247" s="114">
        <v>30</v>
      </c>
      <c r="CI247" s="113">
        <v>5</v>
      </c>
      <c r="CJ247" s="113">
        <f t="shared" si="181"/>
        <v>6</v>
      </c>
      <c r="CK247" s="113">
        <f t="shared" si="181"/>
        <v>7</v>
      </c>
      <c r="CL247" s="113">
        <f t="shared" si="181"/>
        <v>8</v>
      </c>
      <c r="CY247" s="88"/>
      <c r="CZ247" s="88"/>
      <c r="DA247" s="88"/>
      <c r="DB247" s="88"/>
      <c r="DC247" s="88"/>
      <c r="DD247" s="88"/>
      <c r="DE247" s="88"/>
    </row>
    <row r="248" spans="81:109" x14ac:dyDescent="0.25">
      <c r="CC248" s="114">
        <f t="shared" si="178"/>
        <v>4.2796134594653301</v>
      </c>
      <c r="CD248" s="114">
        <f t="shared" si="179"/>
        <v>0</v>
      </c>
      <c r="CE248" s="114">
        <f t="shared" si="179"/>
        <v>0</v>
      </c>
      <c r="CF248" s="114">
        <f t="shared" si="179"/>
        <v>0</v>
      </c>
      <c r="CG248" s="114"/>
      <c r="CH248" s="114">
        <v>30</v>
      </c>
      <c r="CI248" s="113">
        <v>9</v>
      </c>
      <c r="CJ248" s="113">
        <f t="shared" ref="CJ248:CL267" si="182">CI248+1</f>
        <v>10</v>
      </c>
      <c r="CK248" s="113">
        <f t="shared" si="182"/>
        <v>11</v>
      </c>
      <c r="CL248" s="113">
        <f t="shared" si="182"/>
        <v>12</v>
      </c>
      <c r="CY248" s="88"/>
      <c r="CZ248" s="88"/>
      <c r="DA248" s="88"/>
      <c r="DB248" s="88"/>
      <c r="DC248" s="88"/>
      <c r="DD248" s="88"/>
      <c r="DE248" s="88"/>
    </row>
    <row r="249" spans="81:109" x14ac:dyDescent="0.25">
      <c r="CC249" s="114">
        <f t="shared" si="178"/>
        <v>4.2796134594653301</v>
      </c>
      <c r="CD249" s="114">
        <f t="shared" si="179"/>
        <v>0</v>
      </c>
      <c r="CE249" s="114">
        <f t="shared" si="179"/>
        <v>0</v>
      </c>
      <c r="CF249" s="114">
        <f t="shared" si="179"/>
        <v>0</v>
      </c>
      <c r="CG249" s="114"/>
      <c r="CH249" s="114">
        <v>30</v>
      </c>
      <c r="CI249" s="113">
        <v>13</v>
      </c>
      <c r="CJ249" s="113">
        <f t="shared" si="182"/>
        <v>14</v>
      </c>
      <c r="CK249" s="113">
        <f t="shared" si="182"/>
        <v>15</v>
      </c>
      <c r="CL249" s="113">
        <f t="shared" si="182"/>
        <v>16</v>
      </c>
      <c r="CY249" s="88"/>
      <c r="CZ249" s="88"/>
      <c r="DA249" s="88"/>
      <c r="DB249" s="88"/>
      <c r="DC249" s="88"/>
      <c r="DD249" s="88"/>
      <c r="DE249" s="88"/>
    </row>
    <row r="250" spans="81:109" x14ac:dyDescent="0.25">
      <c r="CC250" s="114">
        <f t="shared" si="178"/>
        <v>4.2796134594653301</v>
      </c>
      <c r="CD250" s="114">
        <f t="shared" si="179"/>
        <v>0</v>
      </c>
      <c r="CE250" s="114">
        <f t="shared" si="179"/>
        <v>0</v>
      </c>
      <c r="CF250" s="114">
        <f t="shared" si="179"/>
        <v>0</v>
      </c>
      <c r="CG250" s="114"/>
      <c r="CH250" s="114">
        <v>30</v>
      </c>
      <c r="CI250" s="113">
        <v>17</v>
      </c>
      <c r="CJ250" s="113">
        <f t="shared" si="182"/>
        <v>18</v>
      </c>
      <c r="CK250" s="113">
        <f t="shared" si="182"/>
        <v>19</v>
      </c>
      <c r="CL250" s="113">
        <f t="shared" si="182"/>
        <v>20</v>
      </c>
      <c r="CY250" s="88"/>
      <c r="CZ250" s="88"/>
      <c r="DA250" s="88"/>
      <c r="DB250" s="88"/>
      <c r="DC250" s="88"/>
      <c r="DD250" s="88"/>
      <c r="DE250" s="88"/>
    </row>
    <row r="251" spans="81:109" x14ac:dyDescent="0.25">
      <c r="CC251" s="114">
        <f t="shared" si="178"/>
        <v>4.2796134594653301</v>
      </c>
      <c r="CD251" s="114">
        <f t="shared" si="179"/>
        <v>0</v>
      </c>
      <c r="CE251" s="114">
        <f t="shared" si="179"/>
        <v>0</v>
      </c>
      <c r="CF251" s="114">
        <f t="shared" si="179"/>
        <v>0</v>
      </c>
      <c r="CG251" s="114"/>
      <c r="CH251" s="114">
        <v>30</v>
      </c>
      <c r="CI251" s="113">
        <v>21</v>
      </c>
      <c r="CJ251" s="113">
        <f t="shared" si="182"/>
        <v>22</v>
      </c>
      <c r="CK251" s="113">
        <f t="shared" si="182"/>
        <v>23</v>
      </c>
      <c r="CL251" s="113">
        <f t="shared" si="182"/>
        <v>24</v>
      </c>
      <c r="CY251" s="88"/>
      <c r="CZ251" s="88"/>
      <c r="DA251" s="88"/>
      <c r="DB251" s="88"/>
      <c r="DC251" s="88"/>
      <c r="DD251" s="88"/>
      <c r="DE251" s="88"/>
    </row>
    <row r="252" spans="81:109" x14ac:dyDescent="0.25">
      <c r="CC252" s="114">
        <f t="shared" si="178"/>
        <v>4.2796134594653301</v>
      </c>
      <c r="CD252" s="114">
        <f t="shared" si="179"/>
        <v>0</v>
      </c>
      <c r="CE252" s="114">
        <f t="shared" si="179"/>
        <v>0</v>
      </c>
      <c r="CF252" s="114">
        <f t="shared" si="179"/>
        <v>0</v>
      </c>
      <c r="CG252" s="114"/>
      <c r="CH252" s="114">
        <v>30</v>
      </c>
      <c r="CI252" s="113">
        <v>25</v>
      </c>
      <c r="CJ252" s="113">
        <f t="shared" si="182"/>
        <v>26</v>
      </c>
      <c r="CK252" s="113">
        <f t="shared" si="182"/>
        <v>27</v>
      </c>
      <c r="CL252" s="113">
        <f t="shared" si="182"/>
        <v>28</v>
      </c>
      <c r="CY252" s="88"/>
      <c r="CZ252" s="88"/>
      <c r="DA252" s="88"/>
      <c r="DB252" s="88"/>
      <c r="DC252" s="88"/>
      <c r="DD252" s="88"/>
      <c r="DE252" s="88"/>
    </row>
    <row r="253" spans="81:109" x14ac:dyDescent="0.25">
      <c r="CC253" s="114">
        <f t="shared" si="178"/>
        <v>4.2796134594653301</v>
      </c>
      <c r="CD253" s="114">
        <f t="shared" si="179"/>
        <v>0</v>
      </c>
      <c r="CE253" s="114">
        <f t="shared" si="179"/>
        <v>0</v>
      </c>
      <c r="CF253" s="114">
        <f t="shared" si="179"/>
        <v>0</v>
      </c>
      <c r="CG253" s="114"/>
      <c r="CH253" s="114">
        <v>30</v>
      </c>
      <c r="CI253" s="113">
        <v>29</v>
      </c>
      <c r="CJ253" s="113">
        <f t="shared" si="182"/>
        <v>30</v>
      </c>
      <c r="CK253" s="113">
        <f t="shared" si="182"/>
        <v>31</v>
      </c>
      <c r="CL253" s="113">
        <f t="shared" si="182"/>
        <v>32</v>
      </c>
      <c r="CY253" s="88"/>
      <c r="CZ253" s="88"/>
      <c r="DA253" s="88"/>
      <c r="DB253" s="88"/>
      <c r="DC253" s="88"/>
      <c r="DD253" s="88"/>
      <c r="DE253" s="88"/>
    </row>
    <row r="254" spans="81:109" x14ac:dyDescent="0.25">
      <c r="CC254" s="114">
        <f t="shared" si="178"/>
        <v>4.2796134594653301</v>
      </c>
      <c r="CD254" s="114">
        <f t="shared" si="179"/>
        <v>0</v>
      </c>
      <c r="CE254" s="114">
        <f t="shared" si="179"/>
        <v>0</v>
      </c>
      <c r="CF254" s="114">
        <f t="shared" si="179"/>
        <v>0</v>
      </c>
      <c r="CG254" s="114"/>
      <c r="CH254" s="114">
        <v>31</v>
      </c>
      <c r="CI254" s="113">
        <v>1</v>
      </c>
      <c r="CJ254" s="113">
        <f t="shared" si="182"/>
        <v>2</v>
      </c>
      <c r="CK254" s="113">
        <f t="shared" si="182"/>
        <v>3</v>
      </c>
      <c r="CL254" s="113">
        <f t="shared" si="182"/>
        <v>4</v>
      </c>
      <c r="CY254" s="88"/>
      <c r="CZ254" s="88"/>
      <c r="DA254" s="88"/>
      <c r="DB254" s="88"/>
      <c r="DC254" s="88"/>
      <c r="DD254" s="88"/>
      <c r="DE254" s="88"/>
    </row>
    <row r="255" spans="81:109" x14ac:dyDescent="0.25">
      <c r="CC255" s="114">
        <f t="shared" si="178"/>
        <v>4.2796134594653301</v>
      </c>
      <c r="CD255" s="114">
        <f t="shared" si="179"/>
        <v>0</v>
      </c>
      <c r="CE255" s="114">
        <f t="shared" si="179"/>
        <v>0</v>
      </c>
      <c r="CF255" s="114">
        <f t="shared" si="179"/>
        <v>0</v>
      </c>
      <c r="CG255" s="114"/>
      <c r="CH255" s="114">
        <v>31</v>
      </c>
      <c r="CI255" s="113">
        <v>5</v>
      </c>
      <c r="CJ255" s="113">
        <f t="shared" si="182"/>
        <v>6</v>
      </c>
      <c r="CK255" s="113">
        <f t="shared" si="182"/>
        <v>7</v>
      </c>
      <c r="CL255" s="113">
        <f t="shared" si="182"/>
        <v>8</v>
      </c>
      <c r="CY255" s="88"/>
      <c r="CZ255" s="88"/>
      <c r="DA255" s="88"/>
      <c r="DB255" s="88"/>
      <c r="DC255" s="88"/>
      <c r="DD255" s="88"/>
      <c r="DE255" s="88"/>
    </row>
    <row r="256" spans="81:109" x14ac:dyDescent="0.25">
      <c r="CC256" s="114">
        <f t="shared" si="178"/>
        <v>4.2796134594653301</v>
      </c>
      <c r="CD256" s="114">
        <f t="shared" si="179"/>
        <v>0</v>
      </c>
      <c r="CE256" s="114">
        <f t="shared" si="179"/>
        <v>0</v>
      </c>
      <c r="CF256" s="114">
        <f t="shared" si="179"/>
        <v>0</v>
      </c>
      <c r="CG256" s="114"/>
      <c r="CH256" s="114">
        <v>31</v>
      </c>
      <c r="CI256" s="113">
        <v>9</v>
      </c>
      <c r="CJ256" s="113">
        <f t="shared" si="182"/>
        <v>10</v>
      </c>
      <c r="CK256" s="113">
        <f t="shared" si="182"/>
        <v>11</v>
      </c>
      <c r="CL256" s="113">
        <f t="shared" si="182"/>
        <v>12</v>
      </c>
      <c r="CY256" s="88"/>
      <c r="CZ256" s="88"/>
      <c r="DA256" s="88"/>
      <c r="DB256" s="88"/>
      <c r="DC256" s="88"/>
      <c r="DD256" s="88"/>
      <c r="DE256" s="88"/>
    </row>
    <row r="257" spans="81:109" x14ac:dyDescent="0.25">
      <c r="CC257" s="114">
        <f t="shared" si="178"/>
        <v>4.2796134594653301</v>
      </c>
      <c r="CD257" s="114">
        <f t="shared" si="179"/>
        <v>0</v>
      </c>
      <c r="CE257" s="114">
        <f t="shared" si="179"/>
        <v>0</v>
      </c>
      <c r="CF257" s="114">
        <f t="shared" si="179"/>
        <v>0</v>
      </c>
      <c r="CG257" s="114"/>
      <c r="CH257" s="114">
        <v>31</v>
      </c>
      <c r="CI257" s="113">
        <v>13</v>
      </c>
      <c r="CJ257" s="113">
        <f t="shared" si="182"/>
        <v>14</v>
      </c>
      <c r="CK257" s="113">
        <f t="shared" si="182"/>
        <v>15</v>
      </c>
      <c r="CL257" s="113">
        <f t="shared" si="182"/>
        <v>16</v>
      </c>
      <c r="CY257" s="88"/>
      <c r="CZ257" s="88"/>
      <c r="DA257" s="88"/>
      <c r="DB257" s="88"/>
      <c r="DC257" s="88"/>
      <c r="DD257" s="88"/>
      <c r="DE257" s="88"/>
    </row>
    <row r="258" spans="81:109" x14ac:dyDescent="0.25">
      <c r="CC258" s="114">
        <f t="shared" si="178"/>
        <v>4.2796134594653301</v>
      </c>
      <c r="CD258" s="114">
        <f t="shared" si="179"/>
        <v>0</v>
      </c>
      <c r="CE258" s="114">
        <f t="shared" si="179"/>
        <v>0</v>
      </c>
      <c r="CF258" s="114">
        <f t="shared" si="179"/>
        <v>0</v>
      </c>
      <c r="CG258" s="114"/>
      <c r="CH258" s="114">
        <v>31</v>
      </c>
      <c r="CI258" s="113">
        <v>17</v>
      </c>
      <c r="CJ258" s="113">
        <f t="shared" si="182"/>
        <v>18</v>
      </c>
      <c r="CK258" s="113">
        <f t="shared" si="182"/>
        <v>19</v>
      </c>
      <c r="CL258" s="113">
        <f t="shared" si="182"/>
        <v>20</v>
      </c>
      <c r="CY258" s="88"/>
      <c r="CZ258" s="88"/>
      <c r="DA258" s="88"/>
      <c r="DB258" s="88"/>
      <c r="DC258" s="88"/>
      <c r="DD258" s="88"/>
      <c r="DE258" s="88"/>
    </row>
    <row r="259" spans="81:109" x14ac:dyDescent="0.25">
      <c r="CC259" s="114">
        <f t="shared" si="178"/>
        <v>4.2796134594653301</v>
      </c>
      <c r="CD259" s="114">
        <f t="shared" si="179"/>
        <v>0</v>
      </c>
      <c r="CE259" s="114">
        <f t="shared" si="179"/>
        <v>0</v>
      </c>
      <c r="CF259" s="114">
        <f t="shared" si="179"/>
        <v>0</v>
      </c>
      <c r="CG259" s="114"/>
      <c r="CH259" s="114">
        <v>31</v>
      </c>
      <c r="CI259" s="113">
        <v>21</v>
      </c>
      <c r="CJ259" s="113">
        <f t="shared" si="182"/>
        <v>22</v>
      </c>
      <c r="CK259" s="113">
        <f t="shared" si="182"/>
        <v>23</v>
      </c>
      <c r="CL259" s="113">
        <f t="shared" si="182"/>
        <v>24</v>
      </c>
      <c r="CY259" s="88"/>
      <c r="CZ259" s="88"/>
      <c r="DA259" s="88"/>
      <c r="DB259" s="88"/>
      <c r="DC259" s="88"/>
      <c r="DD259" s="88"/>
      <c r="DE259" s="88"/>
    </row>
    <row r="260" spans="81:109" x14ac:dyDescent="0.25">
      <c r="CC260" s="114">
        <f t="shared" si="178"/>
        <v>4.2796134594653301</v>
      </c>
      <c r="CD260" s="114">
        <f t="shared" si="179"/>
        <v>0</v>
      </c>
      <c r="CE260" s="114">
        <f t="shared" si="179"/>
        <v>0</v>
      </c>
      <c r="CF260" s="114">
        <f t="shared" si="179"/>
        <v>0</v>
      </c>
      <c r="CG260" s="114"/>
      <c r="CH260" s="114">
        <v>31</v>
      </c>
      <c r="CI260" s="113">
        <v>25</v>
      </c>
      <c r="CJ260" s="113">
        <f t="shared" si="182"/>
        <v>26</v>
      </c>
      <c r="CK260" s="113">
        <f t="shared" si="182"/>
        <v>27</v>
      </c>
      <c r="CL260" s="113">
        <f t="shared" si="182"/>
        <v>28</v>
      </c>
      <c r="CY260" s="88"/>
      <c r="CZ260" s="88"/>
      <c r="DA260" s="88"/>
      <c r="DB260" s="88"/>
      <c r="DC260" s="88"/>
      <c r="DD260" s="88"/>
      <c r="DE260" s="88"/>
    </row>
    <row r="261" spans="81:109" x14ac:dyDescent="0.25">
      <c r="CC261" s="114">
        <f t="shared" si="178"/>
        <v>4.2796134594653301</v>
      </c>
      <c r="CD261" s="114">
        <f t="shared" si="179"/>
        <v>0</v>
      </c>
      <c r="CE261" s="114">
        <f t="shared" si="179"/>
        <v>0</v>
      </c>
      <c r="CF261" s="114">
        <f t="shared" si="179"/>
        <v>0</v>
      </c>
      <c r="CG261" s="114"/>
      <c r="CH261" s="114">
        <v>31</v>
      </c>
      <c r="CI261" s="113">
        <v>29</v>
      </c>
      <c r="CJ261" s="113">
        <f t="shared" si="182"/>
        <v>30</v>
      </c>
      <c r="CK261" s="113">
        <f t="shared" si="182"/>
        <v>31</v>
      </c>
      <c r="CL261" s="113">
        <f t="shared" si="182"/>
        <v>32</v>
      </c>
      <c r="CY261" s="88"/>
      <c r="CZ261" s="88"/>
      <c r="DA261" s="88"/>
      <c r="DB261" s="88"/>
      <c r="DC261" s="88"/>
      <c r="DD261" s="88"/>
      <c r="DE261" s="88"/>
    </row>
    <row r="262" spans="81:109" x14ac:dyDescent="0.25">
      <c r="CC262" s="114">
        <f t="shared" si="178"/>
        <v>4.2796134594653301</v>
      </c>
      <c r="CD262" s="114">
        <f t="shared" si="179"/>
        <v>0</v>
      </c>
      <c r="CE262" s="114">
        <f t="shared" si="179"/>
        <v>0</v>
      </c>
      <c r="CF262" s="114">
        <f t="shared" si="179"/>
        <v>0</v>
      </c>
      <c r="CG262" s="114"/>
      <c r="CH262" s="114">
        <v>32</v>
      </c>
      <c r="CI262" s="113">
        <v>1</v>
      </c>
      <c r="CJ262" s="113">
        <f t="shared" si="182"/>
        <v>2</v>
      </c>
      <c r="CK262" s="113">
        <f t="shared" si="182"/>
        <v>3</v>
      </c>
      <c r="CL262" s="113">
        <f t="shared" si="182"/>
        <v>4</v>
      </c>
      <c r="CY262" s="88"/>
      <c r="CZ262" s="88"/>
      <c r="DA262" s="88"/>
      <c r="DB262" s="88"/>
      <c r="DC262" s="88"/>
      <c r="DD262" s="88"/>
      <c r="DE262" s="88"/>
    </row>
    <row r="263" spans="81:109" x14ac:dyDescent="0.25">
      <c r="CC263" s="114">
        <f t="shared" si="178"/>
        <v>4.2796134594653301</v>
      </c>
      <c r="CD263" s="114">
        <f t="shared" si="179"/>
        <v>0</v>
      </c>
      <c r="CE263" s="114">
        <f t="shared" si="179"/>
        <v>0</v>
      </c>
      <c r="CF263" s="114">
        <f t="shared" si="179"/>
        <v>0</v>
      </c>
      <c r="CG263" s="114"/>
      <c r="CH263" s="114">
        <v>32</v>
      </c>
      <c r="CI263" s="113">
        <v>5</v>
      </c>
      <c r="CJ263" s="113">
        <f t="shared" si="182"/>
        <v>6</v>
      </c>
      <c r="CK263" s="113">
        <f t="shared" si="182"/>
        <v>7</v>
      </c>
      <c r="CL263" s="113">
        <f t="shared" si="182"/>
        <v>8</v>
      </c>
      <c r="CY263" s="88"/>
      <c r="CZ263" s="88"/>
      <c r="DA263" s="88"/>
      <c r="DB263" s="88"/>
      <c r="DC263" s="88"/>
      <c r="DD263" s="88"/>
      <c r="DE263" s="88"/>
    </row>
    <row r="264" spans="81:109" x14ac:dyDescent="0.25">
      <c r="CC264" s="114">
        <f t="shared" si="178"/>
        <v>4.2796134594653301</v>
      </c>
      <c r="CD264" s="114">
        <f t="shared" si="179"/>
        <v>0</v>
      </c>
      <c r="CE264" s="114">
        <f t="shared" si="179"/>
        <v>0</v>
      </c>
      <c r="CF264" s="114">
        <f t="shared" si="179"/>
        <v>0</v>
      </c>
      <c r="CG264" s="114"/>
      <c r="CH264" s="114">
        <v>32</v>
      </c>
      <c r="CI264" s="113">
        <v>9</v>
      </c>
      <c r="CJ264" s="113">
        <f t="shared" si="182"/>
        <v>10</v>
      </c>
      <c r="CK264" s="113">
        <f t="shared" si="182"/>
        <v>11</v>
      </c>
      <c r="CL264" s="113">
        <f t="shared" si="182"/>
        <v>12</v>
      </c>
      <c r="CY264" s="88"/>
      <c r="CZ264" s="88"/>
      <c r="DA264" s="88"/>
      <c r="DB264" s="88"/>
      <c r="DC264" s="88"/>
      <c r="DD264" s="88"/>
      <c r="DE264" s="88"/>
    </row>
    <row r="265" spans="81:109" x14ac:dyDescent="0.25">
      <c r="CC265" s="114">
        <f t="shared" si="178"/>
        <v>4.2796134594653301</v>
      </c>
      <c r="CD265" s="114">
        <f t="shared" si="179"/>
        <v>0</v>
      </c>
      <c r="CE265" s="114">
        <f t="shared" si="179"/>
        <v>0</v>
      </c>
      <c r="CF265" s="114">
        <f t="shared" si="179"/>
        <v>0</v>
      </c>
      <c r="CG265" s="114"/>
      <c r="CH265" s="114">
        <v>32</v>
      </c>
      <c r="CI265" s="113">
        <v>13</v>
      </c>
      <c r="CJ265" s="113">
        <f t="shared" si="182"/>
        <v>14</v>
      </c>
      <c r="CK265" s="113">
        <f t="shared" si="182"/>
        <v>15</v>
      </c>
      <c r="CL265" s="113">
        <f t="shared" si="182"/>
        <v>16</v>
      </c>
      <c r="CY265" s="88"/>
      <c r="CZ265" s="88"/>
      <c r="DA265" s="88"/>
      <c r="DB265" s="88"/>
      <c r="DC265" s="88"/>
      <c r="DD265" s="88"/>
      <c r="DE265" s="88"/>
    </row>
    <row r="266" spans="81:109" x14ac:dyDescent="0.25">
      <c r="CC266" s="114">
        <f t="shared" si="178"/>
        <v>4.2796134594653301</v>
      </c>
      <c r="CD266" s="114">
        <f t="shared" si="179"/>
        <v>0</v>
      </c>
      <c r="CE266" s="114">
        <f t="shared" si="179"/>
        <v>0</v>
      </c>
      <c r="CF266" s="114">
        <f t="shared" si="179"/>
        <v>0</v>
      </c>
      <c r="CG266" s="114"/>
      <c r="CH266" s="114">
        <v>32</v>
      </c>
      <c r="CI266" s="113">
        <v>17</v>
      </c>
      <c r="CJ266" s="113">
        <f t="shared" si="182"/>
        <v>18</v>
      </c>
      <c r="CK266" s="113">
        <f t="shared" si="182"/>
        <v>19</v>
      </c>
      <c r="CL266" s="113">
        <f t="shared" si="182"/>
        <v>20</v>
      </c>
      <c r="CY266" s="88"/>
      <c r="CZ266" s="88"/>
      <c r="DA266" s="88"/>
      <c r="DB266" s="88"/>
      <c r="DC266" s="88"/>
      <c r="DD266" s="88"/>
      <c r="DE266" s="88"/>
    </row>
    <row r="267" spans="81:109" x14ac:dyDescent="0.25">
      <c r="CC267" s="114">
        <f t="shared" si="178"/>
        <v>4.2796134594653301</v>
      </c>
      <c r="CD267" s="114">
        <f t="shared" si="179"/>
        <v>0</v>
      </c>
      <c r="CE267" s="114">
        <f t="shared" si="179"/>
        <v>0</v>
      </c>
      <c r="CF267" s="114">
        <f t="shared" si="179"/>
        <v>0</v>
      </c>
      <c r="CG267" s="114"/>
      <c r="CH267" s="114">
        <v>32</v>
      </c>
      <c r="CI267" s="113">
        <v>21</v>
      </c>
      <c r="CJ267" s="113">
        <f t="shared" si="182"/>
        <v>22</v>
      </c>
      <c r="CK267" s="113">
        <f t="shared" si="182"/>
        <v>23</v>
      </c>
      <c r="CL267" s="113">
        <f t="shared" si="182"/>
        <v>24</v>
      </c>
      <c r="CY267" s="88"/>
      <c r="CZ267" s="88"/>
      <c r="DA267" s="88"/>
      <c r="DB267" s="88"/>
      <c r="DC267" s="88"/>
      <c r="DD267" s="88"/>
      <c r="DE267" s="88"/>
    </row>
    <row r="268" spans="81:109" x14ac:dyDescent="0.25">
      <c r="CC268" s="114">
        <f t="shared" si="178"/>
        <v>4.2796134594653301</v>
      </c>
      <c r="CD268" s="114">
        <f t="shared" si="179"/>
        <v>0</v>
      </c>
      <c r="CE268" s="114">
        <f t="shared" si="179"/>
        <v>0</v>
      </c>
      <c r="CF268" s="114">
        <f t="shared" si="179"/>
        <v>0</v>
      </c>
      <c r="CG268" s="114"/>
      <c r="CH268" s="114">
        <v>32</v>
      </c>
      <c r="CI268" s="113">
        <v>25</v>
      </c>
      <c r="CJ268" s="113">
        <f t="shared" ref="CJ268:CL287" si="183">CI268+1</f>
        <v>26</v>
      </c>
      <c r="CK268" s="113">
        <f t="shared" si="183"/>
        <v>27</v>
      </c>
      <c r="CL268" s="113">
        <f t="shared" si="183"/>
        <v>28</v>
      </c>
      <c r="CY268" s="88"/>
      <c r="CZ268" s="88"/>
      <c r="DA268" s="88"/>
      <c r="DB268" s="88"/>
      <c r="DC268" s="88"/>
      <c r="DD268" s="88"/>
      <c r="DE268" s="88"/>
    </row>
    <row r="269" spans="81:109" x14ac:dyDescent="0.25">
      <c r="CC269" s="114">
        <f t="shared" si="178"/>
        <v>4.2796134594653301</v>
      </c>
      <c r="CD269" s="114">
        <f t="shared" si="179"/>
        <v>0</v>
      </c>
      <c r="CE269" s="114">
        <f t="shared" si="179"/>
        <v>0</v>
      </c>
      <c r="CF269" s="114">
        <f t="shared" si="179"/>
        <v>0</v>
      </c>
      <c r="CG269" s="114"/>
      <c r="CH269" s="114">
        <v>32</v>
      </c>
      <c r="CI269" s="113">
        <v>29</v>
      </c>
      <c r="CJ269" s="113">
        <f t="shared" si="183"/>
        <v>30</v>
      </c>
      <c r="CK269" s="113">
        <f t="shared" si="183"/>
        <v>31</v>
      </c>
      <c r="CL269" s="113">
        <f t="shared" si="183"/>
        <v>32</v>
      </c>
      <c r="CY269" s="88"/>
      <c r="CZ269" s="88"/>
      <c r="DA269" s="88"/>
      <c r="DB269" s="88"/>
      <c r="DC269" s="88"/>
      <c r="DD269" s="88"/>
      <c r="DE269" s="88"/>
    </row>
    <row r="270" spans="81:109" x14ac:dyDescent="0.25">
      <c r="CC270" s="114">
        <f t="shared" si="178"/>
        <v>4.2796134594653301</v>
      </c>
      <c r="CD270" s="114">
        <f t="shared" si="179"/>
        <v>0</v>
      </c>
      <c r="CE270" s="114">
        <f t="shared" si="179"/>
        <v>0</v>
      </c>
      <c r="CF270" s="114">
        <f t="shared" si="179"/>
        <v>0</v>
      </c>
      <c r="CG270" s="114"/>
      <c r="CH270" s="114">
        <v>33</v>
      </c>
      <c r="CI270" s="113">
        <v>1</v>
      </c>
      <c r="CJ270" s="113">
        <f t="shared" si="183"/>
        <v>2</v>
      </c>
      <c r="CK270" s="113">
        <f t="shared" si="183"/>
        <v>3</v>
      </c>
      <c r="CL270" s="113">
        <f t="shared" si="183"/>
        <v>4</v>
      </c>
      <c r="CY270" s="88"/>
      <c r="CZ270" s="88"/>
      <c r="DA270" s="88"/>
      <c r="DB270" s="88"/>
      <c r="DC270" s="88"/>
      <c r="DD270" s="88"/>
      <c r="DE270" s="88"/>
    </row>
    <row r="271" spans="81:109" x14ac:dyDescent="0.25">
      <c r="CC271" s="114">
        <f t="shared" ref="CC271:CC334" si="184">INDEX($AU$13:$BZ$122,$CH271,CL271)</f>
        <v>4.2796134594653301</v>
      </c>
      <c r="CD271" s="114">
        <f t="shared" ref="CD271:CF334" si="185">INDEX($AU$13:$BZ$122,$CH271,CI271)</f>
        <v>0</v>
      </c>
      <c r="CE271" s="114">
        <f t="shared" si="185"/>
        <v>0</v>
      </c>
      <c r="CF271" s="114">
        <f t="shared" si="185"/>
        <v>0</v>
      </c>
      <c r="CG271" s="114"/>
      <c r="CH271" s="114">
        <v>33</v>
      </c>
      <c r="CI271" s="113">
        <v>5</v>
      </c>
      <c r="CJ271" s="113">
        <f t="shared" si="183"/>
        <v>6</v>
      </c>
      <c r="CK271" s="113">
        <f t="shared" si="183"/>
        <v>7</v>
      </c>
      <c r="CL271" s="113">
        <f t="shared" si="183"/>
        <v>8</v>
      </c>
      <c r="CY271" s="88"/>
      <c r="CZ271" s="88"/>
      <c r="DA271" s="88"/>
      <c r="DB271" s="88"/>
      <c r="DC271" s="88"/>
      <c r="DD271" s="88"/>
      <c r="DE271" s="88"/>
    </row>
    <row r="272" spans="81:109" x14ac:dyDescent="0.25">
      <c r="CC272" s="114">
        <f t="shared" si="184"/>
        <v>4.2796134594653301</v>
      </c>
      <c r="CD272" s="114">
        <f t="shared" si="185"/>
        <v>0</v>
      </c>
      <c r="CE272" s="114">
        <f t="shared" si="185"/>
        <v>0</v>
      </c>
      <c r="CF272" s="114">
        <f t="shared" si="185"/>
        <v>0</v>
      </c>
      <c r="CG272" s="114"/>
      <c r="CH272" s="114">
        <v>33</v>
      </c>
      <c r="CI272" s="113">
        <v>9</v>
      </c>
      <c r="CJ272" s="113">
        <f t="shared" si="183"/>
        <v>10</v>
      </c>
      <c r="CK272" s="113">
        <f t="shared" si="183"/>
        <v>11</v>
      </c>
      <c r="CL272" s="113">
        <f t="shared" si="183"/>
        <v>12</v>
      </c>
      <c r="CY272" s="88"/>
      <c r="CZ272" s="88"/>
      <c r="DA272" s="88"/>
      <c r="DB272" s="88"/>
      <c r="DC272" s="88"/>
      <c r="DD272" s="88"/>
      <c r="DE272" s="88"/>
    </row>
    <row r="273" spans="81:109" x14ac:dyDescent="0.25">
      <c r="CC273" s="114">
        <f t="shared" si="184"/>
        <v>4.2796134594653301</v>
      </c>
      <c r="CD273" s="114">
        <f t="shared" si="185"/>
        <v>0</v>
      </c>
      <c r="CE273" s="114">
        <f t="shared" si="185"/>
        <v>0</v>
      </c>
      <c r="CF273" s="114">
        <f t="shared" si="185"/>
        <v>0</v>
      </c>
      <c r="CG273" s="114"/>
      <c r="CH273" s="114">
        <v>33</v>
      </c>
      <c r="CI273" s="113">
        <v>13</v>
      </c>
      <c r="CJ273" s="113">
        <f t="shared" si="183"/>
        <v>14</v>
      </c>
      <c r="CK273" s="113">
        <f t="shared" si="183"/>
        <v>15</v>
      </c>
      <c r="CL273" s="113">
        <f t="shared" si="183"/>
        <v>16</v>
      </c>
      <c r="CY273" s="88"/>
      <c r="CZ273" s="88"/>
      <c r="DA273" s="88"/>
      <c r="DB273" s="88"/>
      <c r="DC273" s="88"/>
      <c r="DD273" s="88"/>
      <c r="DE273" s="88"/>
    </row>
    <row r="274" spans="81:109" x14ac:dyDescent="0.25">
      <c r="CC274" s="114">
        <f t="shared" si="184"/>
        <v>4.2796134594653301</v>
      </c>
      <c r="CD274" s="114">
        <f t="shared" si="185"/>
        <v>0</v>
      </c>
      <c r="CE274" s="114">
        <f t="shared" si="185"/>
        <v>0</v>
      </c>
      <c r="CF274" s="114">
        <f t="shared" si="185"/>
        <v>0</v>
      </c>
      <c r="CG274" s="114"/>
      <c r="CH274" s="114">
        <v>33</v>
      </c>
      <c r="CI274" s="113">
        <v>17</v>
      </c>
      <c r="CJ274" s="113">
        <f t="shared" si="183"/>
        <v>18</v>
      </c>
      <c r="CK274" s="113">
        <f t="shared" si="183"/>
        <v>19</v>
      </c>
      <c r="CL274" s="113">
        <f t="shared" si="183"/>
        <v>20</v>
      </c>
      <c r="CY274" s="88"/>
      <c r="CZ274" s="88"/>
      <c r="DA274" s="88"/>
      <c r="DB274" s="88"/>
      <c r="DC274" s="88"/>
      <c r="DD274" s="88"/>
      <c r="DE274" s="88"/>
    </row>
    <row r="275" spans="81:109" x14ac:dyDescent="0.25">
      <c r="CC275" s="114">
        <f t="shared" si="184"/>
        <v>4.2796134594653301</v>
      </c>
      <c r="CD275" s="114">
        <f t="shared" si="185"/>
        <v>0</v>
      </c>
      <c r="CE275" s="114">
        <f t="shared" si="185"/>
        <v>0</v>
      </c>
      <c r="CF275" s="114">
        <f t="shared" si="185"/>
        <v>0</v>
      </c>
      <c r="CG275" s="114"/>
      <c r="CH275" s="114">
        <v>33</v>
      </c>
      <c r="CI275" s="113">
        <v>21</v>
      </c>
      <c r="CJ275" s="113">
        <f t="shared" si="183"/>
        <v>22</v>
      </c>
      <c r="CK275" s="113">
        <f t="shared" si="183"/>
        <v>23</v>
      </c>
      <c r="CL275" s="113">
        <f t="shared" si="183"/>
        <v>24</v>
      </c>
      <c r="CY275" s="88"/>
      <c r="CZ275" s="88"/>
      <c r="DA275" s="88"/>
      <c r="DB275" s="88"/>
      <c r="DC275" s="88"/>
      <c r="DD275" s="88"/>
      <c r="DE275" s="88"/>
    </row>
    <row r="276" spans="81:109" x14ac:dyDescent="0.25">
      <c r="CC276" s="114">
        <f t="shared" si="184"/>
        <v>4.2796134594653301</v>
      </c>
      <c r="CD276" s="114">
        <f t="shared" si="185"/>
        <v>0</v>
      </c>
      <c r="CE276" s="114">
        <f t="shared" si="185"/>
        <v>0</v>
      </c>
      <c r="CF276" s="114">
        <f t="shared" si="185"/>
        <v>0</v>
      </c>
      <c r="CG276" s="114"/>
      <c r="CH276" s="114">
        <v>33</v>
      </c>
      <c r="CI276" s="113">
        <v>25</v>
      </c>
      <c r="CJ276" s="113">
        <f t="shared" si="183"/>
        <v>26</v>
      </c>
      <c r="CK276" s="113">
        <f t="shared" si="183"/>
        <v>27</v>
      </c>
      <c r="CL276" s="113">
        <f t="shared" si="183"/>
        <v>28</v>
      </c>
      <c r="CY276" s="88"/>
      <c r="CZ276" s="88"/>
      <c r="DA276" s="88"/>
      <c r="DB276" s="88"/>
      <c r="DC276" s="88"/>
      <c r="DD276" s="88"/>
      <c r="DE276" s="88"/>
    </row>
    <row r="277" spans="81:109" x14ac:dyDescent="0.25">
      <c r="CC277" s="114">
        <f t="shared" si="184"/>
        <v>4.2796134594653301</v>
      </c>
      <c r="CD277" s="114">
        <f t="shared" si="185"/>
        <v>0</v>
      </c>
      <c r="CE277" s="114">
        <f t="shared" si="185"/>
        <v>0</v>
      </c>
      <c r="CF277" s="114">
        <f t="shared" si="185"/>
        <v>0</v>
      </c>
      <c r="CG277" s="114"/>
      <c r="CH277" s="114">
        <v>33</v>
      </c>
      <c r="CI277" s="113">
        <v>29</v>
      </c>
      <c r="CJ277" s="113">
        <f t="shared" si="183"/>
        <v>30</v>
      </c>
      <c r="CK277" s="113">
        <f t="shared" si="183"/>
        <v>31</v>
      </c>
      <c r="CL277" s="113">
        <f t="shared" si="183"/>
        <v>32</v>
      </c>
      <c r="CY277" s="88"/>
      <c r="CZ277" s="88"/>
      <c r="DA277" s="88"/>
      <c r="DB277" s="88"/>
      <c r="DC277" s="88"/>
      <c r="DD277" s="88"/>
      <c r="DE277" s="88"/>
    </row>
    <row r="278" spans="81:109" x14ac:dyDescent="0.25">
      <c r="CC278" s="114">
        <f t="shared" si="184"/>
        <v>4.2796134594653301</v>
      </c>
      <c r="CD278" s="114">
        <f t="shared" si="185"/>
        <v>0</v>
      </c>
      <c r="CE278" s="114">
        <f t="shared" si="185"/>
        <v>0</v>
      </c>
      <c r="CF278" s="114">
        <f t="shared" si="185"/>
        <v>0</v>
      </c>
      <c r="CG278" s="114"/>
      <c r="CH278" s="114">
        <v>34</v>
      </c>
      <c r="CI278" s="113">
        <v>1</v>
      </c>
      <c r="CJ278" s="113">
        <f t="shared" si="183"/>
        <v>2</v>
      </c>
      <c r="CK278" s="113">
        <f t="shared" si="183"/>
        <v>3</v>
      </c>
      <c r="CL278" s="113">
        <f t="shared" si="183"/>
        <v>4</v>
      </c>
      <c r="CY278" s="88"/>
      <c r="CZ278" s="88"/>
      <c r="DA278" s="88"/>
      <c r="DB278" s="88"/>
      <c r="DC278" s="88"/>
      <c r="DD278" s="88"/>
      <c r="DE278" s="88"/>
    </row>
    <row r="279" spans="81:109" x14ac:dyDescent="0.25">
      <c r="CC279" s="114">
        <f t="shared" si="184"/>
        <v>4.2796134594653301</v>
      </c>
      <c r="CD279" s="114">
        <f t="shared" si="185"/>
        <v>0</v>
      </c>
      <c r="CE279" s="114">
        <f t="shared" si="185"/>
        <v>0</v>
      </c>
      <c r="CF279" s="114">
        <f t="shared" si="185"/>
        <v>0</v>
      </c>
      <c r="CG279" s="114"/>
      <c r="CH279" s="114">
        <v>34</v>
      </c>
      <c r="CI279" s="113">
        <v>5</v>
      </c>
      <c r="CJ279" s="113">
        <f t="shared" si="183"/>
        <v>6</v>
      </c>
      <c r="CK279" s="113">
        <f t="shared" si="183"/>
        <v>7</v>
      </c>
      <c r="CL279" s="113">
        <f t="shared" si="183"/>
        <v>8</v>
      </c>
      <c r="CY279" s="88"/>
      <c r="CZ279" s="88"/>
      <c r="DA279" s="88"/>
      <c r="DB279" s="88"/>
      <c r="DC279" s="88"/>
      <c r="DD279" s="88"/>
      <c r="DE279" s="88"/>
    </row>
    <row r="280" spans="81:109" x14ac:dyDescent="0.25">
      <c r="CC280" s="114">
        <f t="shared" si="184"/>
        <v>4.2796134594653301</v>
      </c>
      <c r="CD280" s="114">
        <f t="shared" si="185"/>
        <v>0</v>
      </c>
      <c r="CE280" s="114">
        <f t="shared" si="185"/>
        <v>0</v>
      </c>
      <c r="CF280" s="114">
        <f t="shared" si="185"/>
        <v>0</v>
      </c>
      <c r="CG280" s="114"/>
      <c r="CH280" s="114">
        <v>34</v>
      </c>
      <c r="CI280" s="113">
        <v>9</v>
      </c>
      <c r="CJ280" s="113">
        <f t="shared" si="183"/>
        <v>10</v>
      </c>
      <c r="CK280" s="113">
        <f t="shared" si="183"/>
        <v>11</v>
      </c>
      <c r="CL280" s="113">
        <f t="shared" si="183"/>
        <v>12</v>
      </c>
      <c r="CY280" s="88"/>
      <c r="CZ280" s="88"/>
      <c r="DA280" s="88"/>
      <c r="DB280" s="88"/>
      <c r="DC280" s="88"/>
      <c r="DD280" s="88"/>
      <c r="DE280" s="88"/>
    </row>
    <row r="281" spans="81:109" x14ac:dyDescent="0.25">
      <c r="CC281" s="114">
        <f t="shared" si="184"/>
        <v>4.2796134594653301</v>
      </c>
      <c r="CD281" s="114">
        <f t="shared" si="185"/>
        <v>0</v>
      </c>
      <c r="CE281" s="114">
        <f t="shared" si="185"/>
        <v>0</v>
      </c>
      <c r="CF281" s="114">
        <f t="shared" si="185"/>
        <v>0</v>
      </c>
      <c r="CG281" s="114"/>
      <c r="CH281" s="114">
        <v>34</v>
      </c>
      <c r="CI281" s="113">
        <v>13</v>
      </c>
      <c r="CJ281" s="113">
        <f t="shared" si="183"/>
        <v>14</v>
      </c>
      <c r="CK281" s="113">
        <f t="shared" si="183"/>
        <v>15</v>
      </c>
      <c r="CL281" s="113">
        <f t="shared" si="183"/>
        <v>16</v>
      </c>
      <c r="CY281" s="88"/>
      <c r="CZ281" s="88"/>
      <c r="DA281" s="88"/>
      <c r="DB281" s="88"/>
      <c r="DC281" s="88"/>
      <c r="DD281" s="88"/>
      <c r="DE281" s="88"/>
    </row>
    <row r="282" spans="81:109" x14ac:dyDescent="0.25">
      <c r="CC282" s="114">
        <f t="shared" si="184"/>
        <v>4.2796134594653301</v>
      </c>
      <c r="CD282" s="114">
        <f t="shared" si="185"/>
        <v>0</v>
      </c>
      <c r="CE282" s="114">
        <f t="shared" si="185"/>
        <v>0</v>
      </c>
      <c r="CF282" s="114">
        <f t="shared" si="185"/>
        <v>0</v>
      </c>
      <c r="CG282" s="114"/>
      <c r="CH282" s="114">
        <v>34</v>
      </c>
      <c r="CI282" s="113">
        <v>17</v>
      </c>
      <c r="CJ282" s="113">
        <f t="shared" si="183"/>
        <v>18</v>
      </c>
      <c r="CK282" s="113">
        <f t="shared" si="183"/>
        <v>19</v>
      </c>
      <c r="CL282" s="113">
        <f t="shared" si="183"/>
        <v>20</v>
      </c>
      <c r="CY282" s="88"/>
      <c r="CZ282" s="88"/>
      <c r="DA282" s="88"/>
      <c r="DB282" s="88"/>
      <c r="DC282" s="88"/>
      <c r="DD282" s="88"/>
      <c r="DE282" s="88"/>
    </row>
    <row r="283" spans="81:109" x14ac:dyDescent="0.25">
      <c r="CC283" s="114">
        <f t="shared" si="184"/>
        <v>4.2796134594653301</v>
      </c>
      <c r="CD283" s="114">
        <f t="shared" si="185"/>
        <v>0</v>
      </c>
      <c r="CE283" s="114">
        <f t="shared" si="185"/>
        <v>0</v>
      </c>
      <c r="CF283" s="114">
        <f t="shared" si="185"/>
        <v>0</v>
      </c>
      <c r="CG283" s="114"/>
      <c r="CH283" s="114">
        <v>34</v>
      </c>
      <c r="CI283" s="113">
        <v>21</v>
      </c>
      <c r="CJ283" s="113">
        <f t="shared" si="183"/>
        <v>22</v>
      </c>
      <c r="CK283" s="113">
        <f t="shared" si="183"/>
        <v>23</v>
      </c>
      <c r="CL283" s="113">
        <f t="shared" si="183"/>
        <v>24</v>
      </c>
      <c r="CY283" s="88"/>
      <c r="CZ283" s="88"/>
      <c r="DA283" s="88"/>
      <c r="DB283" s="88"/>
      <c r="DC283" s="88"/>
      <c r="DD283" s="88"/>
      <c r="DE283" s="88"/>
    </row>
    <row r="284" spans="81:109" x14ac:dyDescent="0.25">
      <c r="CC284" s="114">
        <f t="shared" si="184"/>
        <v>4.2796134594653301</v>
      </c>
      <c r="CD284" s="114">
        <f t="shared" si="185"/>
        <v>0</v>
      </c>
      <c r="CE284" s="114">
        <f t="shared" si="185"/>
        <v>0</v>
      </c>
      <c r="CF284" s="114">
        <f t="shared" si="185"/>
        <v>0</v>
      </c>
      <c r="CG284" s="114"/>
      <c r="CH284" s="114">
        <v>34</v>
      </c>
      <c r="CI284" s="113">
        <v>25</v>
      </c>
      <c r="CJ284" s="113">
        <f t="shared" si="183"/>
        <v>26</v>
      </c>
      <c r="CK284" s="113">
        <f t="shared" si="183"/>
        <v>27</v>
      </c>
      <c r="CL284" s="113">
        <f t="shared" si="183"/>
        <v>28</v>
      </c>
      <c r="CY284" s="88"/>
      <c r="CZ284" s="88"/>
      <c r="DA284" s="88"/>
      <c r="DB284" s="88"/>
      <c r="DC284" s="88"/>
      <c r="DD284" s="88"/>
      <c r="DE284" s="88"/>
    </row>
    <row r="285" spans="81:109" x14ac:dyDescent="0.25">
      <c r="CC285" s="114">
        <f t="shared" si="184"/>
        <v>4.2796134594653301</v>
      </c>
      <c r="CD285" s="114">
        <f t="shared" si="185"/>
        <v>0</v>
      </c>
      <c r="CE285" s="114">
        <f t="shared" si="185"/>
        <v>0</v>
      </c>
      <c r="CF285" s="114">
        <f t="shared" si="185"/>
        <v>0</v>
      </c>
      <c r="CG285" s="114"/>
      <c r="CH285" s="114">
        <v>34</v>
      </c>
      <c r="CI285" s="113">
        <v>29</v>
      </c>
      <c r="CJ285" s="113">
        <f t="shared" si="183"/>
        <v>30</v>
      </c>
      <c r="CK285" s="113">
        <f t="shared" si="183"/>
        <v>31</v>
      </c>
      <c r="CL285" s="113">
        <f t="shared" si="183"/>
        <v>32</v>
      </c>
      <c r="CY285" s="88"/>
      <c r="CZ285" s="88"/>
      <c r="DA285" s="88"/>
      <c r="DB285" s="88"/>
      <c r="DC285" s="88"/>
      <c r="DD285" s="88"/>
      <c r="DE285" s="88"/>
    </row>
    <row r="286" spans="81:109" x14ac:dyDescent="0.25">
      <c r="CC286" s="114">
        <f t="shared" si="184"/>
        <v>4.2796134594653301</v>
      </c>
      <c r="CD286" s="114">
        <f t="shared" si="185"/>
        <v>0</v>
      </c>
      <c r="CE286" s="114">
        <f t="shared" si="185"/>
        <v>0</v>
      </c>
      <c r="CF286" s="114">
        <f t="shared" si="185"/>
        <v>0</v>
      </c>
      <c r="CG286" s="114"/>
      <c r="CH286" s="114">
        <v>35</v>
      </c>
      <c r="CI286" s="113">
        <v>1</v>
      </c>
      <c r="CJ286" s="113">
        <f t="shared" si="183"/>
        <v>2</v>
      </c>
      <c r="CK286" s="113">
        <f t="shared" si="183"/>
        <v>3</v>
      </c>
      <c r="CL286" s="113">
        <f t="shared" si="183"/>
        <v>4</v>
      </c>
      <c r="CY286" s="88"/>
      <c r="CZ286" s="88"/>
      <c r="DA286" s="88"/>
      <c r="DB286" s="88"/>
      <c r="DC286" s="88"/>
      <c r="DD286" s="88"/>
      <c r="DE286" s="88"/>
    </row>
    <row r="287" spans="81:109" x14ac:dyDescent="0.25">
      <c r="CC287" s="114">
        <f t="shared" si="184"/>
        <v>4.2796134594653301</v>
      </c>
      <c r="CD287" s="114">
        <f t="shared" si="185"/>
        <v>0</v>
      </c>
      <c r="CE287" s="114">
        <f t="shared" si="185"/>
        <v>0</v>
      </c>
      <c r="CF287" s="114">
        <f t="shared" si="185"/>
        <v>0</v>
      </c>
      <c r="CG287" s="114"/>
      <c r="CH287" s="114">
        <v>35</v>
      </c>
      <c r="CI287" s="113">
        <v>5</v>
      </c>
      <c r="CJ287" s="113">
        <f t="shared" si="183"/>
        <v>6</v>
      </c>
      <c r="CK287" s="113">
        <f t="shared" si="183"/>
        <v>7</v>
      </c>
      <c r="CL287" s="113">
        <f t="shared" si="183"/>
        <v>8</v>
      </c>
      <c r="CY287" s="88"/>
      <c r="CZ287" s="88"/>
      <c r="DA287" s="88"/>
      <c r="DB287" s="88"/>
      <c r="DC287" s="88"/>
      <c r="DD287" s="88"/>
      <c r="DE287" s="88"/>
    </row>
    <row r="288" spans="81:109" x14ac:dyDescent="0.25">
      <c r="CC288" s="114">
        <f t="shared" si="184"/>
        <v>4.2796134594653301</v>
      </c>
      <c r="CD288" s="114">
        <f t="shared" si="185"/>
        <v>0</v>
      </c>
      <c r="CE288" s="114">
        <f t="shared" si="185"/>
        <v>0</v>
      </c>
      <c r="CF288" s="114">
        <f t="shared" si="185"/>
        <v>0</v>
      </c>
      <c r="CG288" s="114"/>
      <c r="CH288" s="114">
        <v>35</v>
      </c>
      <c r="CI288" s="113">
        <v>9</v>
      </c>
      <c r="CJ288" s="113">
        <f t="shared" ref="CJ288:CL307" si="186">CI288+1</f>
        <v>10</v>
      </c>
      <c r="CK288" s="113">
        <f t="shared" si="186"/>
        <v>11</v>
      </c>
      <c r="CL288" s="113">
        <f t="shared" si="186"/>
        <v>12</v>
      </c>
      <c r="CY288" s="88"/>
      <c r="CZ288" s="88"/>
      <c r="DA288" s="88"/>
      <c r="DB288" s="88"/>
      <c r="DC288" s="88"/>
      <c r="DD288" s="88"/>
      <c r="DE288" s="88"/>
    </row>
    <row r="289" spans="81:109" x14ac:dyDescent="0.25">
      <c r="CC289" s="114">
        <f t="shared" si="184"/>
        <v>4.2796134594653301</v>
      </c>
      <c r="CD289" s="114">
        <f t="shared" si="185"/>
        <v>0</v>
      </c>
      <c r="CE289" s="114">
        <f t="shared" si="185"/>
        <v>0</v>
      </c>
      <c r="CF289" s="114">
        <f t="shared" si="185"/>
        <v>0</v>
      </c>
      <c r="CG289" s="114"/>
      <c r="CH289" s="114">
        <v>35</v>
      </c>
      <c r="CI289" s="113">
        <v>13</v>
      </c>
      <c r="CJ289" s="113">
        <f t="shared" si="186"/>
        <v>14</v>
      </c>
      <c r="CK289" s="113">
        <f t="shared" si="186"/>
        <v>15</v>
      </c>
      <c r="CL289" s="113">
        <f t="shared" si="186"/>
        <v>16</v>
      </c>
      <c r="CY289" s="88"/>
      <c r="CZ289" s="88"/>
      <c r="DA289" s="88"/>
      <c r="DB289" s="88"/>
      <c r="DC289" s="88"/>
      <c r="DD289" s="88"/>
      <c r="DE289" s="88"/>
    </row>
    <row r="290" spans="81:109" x14ac:dyDescent="0.25">
      <c r="CC290" s="114">
        <f t="shared" si="184"/>
        <v>4.2796134594653301</v>
      </c>
      <c r="CD290" s="114">
        <f t="shared" si="185"/>
        <v>0</v>
      </c>
      <c r="CE290" s="114">
        <f t="shared" si="185"/>
        <v>0</v>
      </c>
      <c r="CF290" s="114">
        <f t="shared" si="185"/>
        <v>0</v>
      </c>
      <c r="CG290" s="114"/>
      <c r="CH290" s="114">
        <v>35</v>
      </c>
      <c r="CI290" s="113">
        <v>17</v>
      </c>
      <c r="CJ290" s="113">
        <f t="shared" si="186"/>
        <v>18</v>
      </c>
      <c r="CK290" s="113">
        <f t="shared" si="186"/>
        <v>19</v>
      </c>
      <c r="CL290" s="113">
        <f t="shared" si="186"/>
        <v>20</v>
      </c>
      <c r="CY290" s="88"/>
      <c r="CZ290" s="88"/>
      <c r="DA290" s="88"/>
      <c r="DB290" s="88"/>
      <c r="DC290" s="88"/>
      <c r="DD290" s="88"/>
      <c r="DE290" s="88"/>
    </row>
    <row r="291" spans="81:109" x14ac:dyDescent="0.25">
      <c r="CC291" s="114">
        <f t="shared" si="184"/>
        <v>4.2796134594653301</v>
      </c>
      <c r="CD291" s="114">
        <f t="shared" si="185"/>
        <v>0</v>
      </c>
      <c r="CE291" s="114">
        <f t="shared" si="185"/>
        <v>0</v>
      </c>
      <c r="CF291" s="114">
        <f t="shared" si="185"/>
        <v>0</v>
      </c>
      <c r="CG291" s="114"/>
      <c r="CH291" s="114">
        <v>35</v>
      </c>
      <c r="CI291" s="113">
        <v>21</v>
      </c>
      <c r="CJ291" s="113">
        <f t="shared" si="186"/>
        <v>22</v>
      </c>
      <c r="CK291" s="113">
        <f t="shared" si="186"/>
        <v>23</v>
      </c>
      <c r="CL291" s="113">
        <f t="shared" si="186"/>
        <v>24</v>
      </c>
      <c r="CY291" s="88"/>
      <c r="CZ291" s="88"/>
      <c r="DA291" s="88"/>
      <c r="DB291" s="88"/>
      <c r="DC291" s="88"/>
      <c r="DD291" s="88"/>
      <c r="DE291" s="88"/>
    </row>
    <row r="292" spans="81:109" x14ac:dyDescent="0.25">
      <c r="CC292" s="114">
        <f t="shared" si="184"/>
        <v>4.2796134594653301</v>
      </c>
      <c r="CD292" s="114">
        <f t="shared" si="185"/>
        <v>0</v>
      </c>
      <c r="CE292" s="114">
        <f t="shared" si="185"/>
        <v>0</v>
      </c>
      <c r="CF292" s="114">
        <f t="shared" si="185"/>
        <v>0</v>
      </c>
      <c r="CG292" s="114"/>
      <c r="CH292" s="114">
        <v>35</v>
      </c>
      <c r="CI292" s="113">
        <v>25</v>
      </c>
      <c r="CJ292" s="113">
        <f t="shared" si="186"/>
        <v>26</v>
      </c>
      <c r="CK292" s="113">
        <f t="shared" si="186"/>
        <v>27</v>
      </c>
      <c r="CL292" s="113">
        <f t="shared" si="186"/>
        <v>28</v>
      </c>
      <c r="CY292" s="88"/>
      <c r="CZ292" s="88"/>
      <c r="DA292" s="88"/>
      <c r="DB292" s="88"/>
      <c r="DC292" s="88"/>
      <c r="DD292" s="88"/>
      <c r="DE292" s="88"/>
    </row>
    <row r="293" spans="81:109" x14ac:dyDescent="0.25">
      <c r="CC293" s="114">
        <f t="shared" si="184"/>
        <v>4.2796134594653301</v>
      </c>
      <c r="CD293" s="114">
        <f t="shared" si="185"/>
        <v>0</v>
      </c>
      <c r="CE293" s="114">
        <f t="shared" si="185"/>
        <v>0</v>
      </c>
      <c r="CF293" s="114">
        <f t="shared" si="185"/>
        <v>0</v>
      </c>
      <c r="CG293" s="114"/>
      <c r="CH293" s="114">
        <v>35</v>
      </c>
      <c r="CI293" s="113">
        <v>29</v>
      </c>
      <c r="CJ293" s="113">
        <f t="shared" si="186"/>
        <v>30</v>
      </c>
      <c r="CK293" s="113">
        <f t="shared" si="186"/>
        <v>31</v>
      </c>
      <c r="CL293" s="113">
        <f t="shared" si="186"/>
        <v>32</v>
      </c>
      <c r="CY293" s="88"/>
      <c r="CZ293" s="88"/>
      <c r="DA293" s="88"/>
      <c r="DB293" s="88"/>
      <c r="DC293" s="88"/>
      <c r="DD293" s="88"/>
      <c r="DE293" s="88"/>
    </row>
    <row r="294" spans="81:109" x14ac:dyDescent="0.25">
      <c r="CC294" s="114">
        <f t="shared" si="184"/>
        <v>4.2796134594653301</v>
      </c>
      <c r="CD294" s="114">
        <f t="shared" si="185"/>
        <v>0</v>
      </c>
      <c r="CE294" s="114">
        <f t="shared" si="185"/>
        <v>0</v>
      </c>
      <c r="CF294" s="114">
        <f t="shared" si="185"/>
        <v>0</v>
      </c>
      <c r="CG294" s="114"/>
      <c r="CH294" s="114">
        <v>36</v>
      </c>
      <c r="CI294" s="113">
        <v>1</v>
      </c>
      <c r="CJ294" s="113">
        <f t="shared" si="186"/>
        <v>2</v>
      </c>
      <c r="CK294" s="113">
        <f t="shared" si="186"/>
        <v>3</v>
      </c>
      <c r="CL294" s="113">
        <f t="shared" si="186"/>
        <v>4</v>
      </c>
      <c r="CY294" s="88"/>
      <c r="CZ294" s="88"/>
      <c r="DA294" s="88"/>
      <c r="DB294" s="88"/>
      <c r="DC294" s="88"/>
      <c r="DD294" s="88"/>
      <c r="DE294" s="88"/>
    </row>
    <row r="295" spans="81:109" x14ac:dyDescent="0.25">
      <c r="CC295" s="114">
        <f t="shared" si="184"/>
        <v>4.2796134594653301</v>
      </c>
      <c r="CD295" s="114">
        <f t="shared" si="185"/>
        <v>0</v>
      </c>
      <c r="CE295" s="114">
        <f t="shared" si="185"/>
        <v>0</v>
      </c>
      <c r="CF295" s="114">
        <f t="shared" si="185"/>
        <v>0</v>
      </c>
      <c r="CG295" s="114"/>
      <c r="CH295" s="114">
        <v>36</v>
      </c>
      <c r="CI295" s="113">
        <v>5</v>
      </c>
      <c r="CJ295" s="113">
        <f t="shared" si="186"/>
        <v>6</v>
      </c>
      <c r="CK295" s="113">
        <f t="shared" si="186"/>
        <v>7</v>
      </c>
      <c r="CL295" s="113">
        <f t="shared" si="186"/>
        <v>8</v>
      </c>
      <c r="CY295" s="88"/>
      <c r="CZ295" s="88"/>
      <c r="DA295" s="88"/>
      <c r="DB295" s="88"/>
      <c r="DC295" s="88"/>
      <c r="DD295" s="88"/>
      <c r="DE295" s="88"/>
    </row>
    <row r="296" spans="81:109" x14ac:dyDescent="0.25">
      <c r="CC296" s="114">
        <f t="shared" si="184"/>
        <v>4.2796134594653301</v>
      </c>
      <c r="CD296" s="114">
        <f t="shared" si="185"/>
        <v>0</v>
      </c>
      <c r="CE296" s="114">
        <f t="shared" si="185"/>
        <v>0</v>
      </c>
      <c r="CF296" s="114">
        <f t="shared" si="185"/>
        <v>0</v>
      </c>
      <c r="CG296" s="114"/>
      <c r="CH296" s="114">
        <v>36</v>
      </c>
      <c r="CI296" s="113">
        <v>9</v>
      </c>
      <c r="CJ296" s="113">
        <f t="shared" si="186"/>
        <v>10</v>
      </c>
      <c r="CK296" s="113">
        <f t="shared" si="186"/>
        <v>11</v>
      </c>
      <c r="CL296" s="113">
        <f t="shared" si="186"/>
        <v>12</v>
      </c>
      <c r="CY296" s="88"/>
      <c r="CZ296" s="88"/>
      <c r="DA296" s="88"/>
      <c r="DB296" s="88"/>
      <c r="DC296" s="88"/>
      <c r="DD296" s="88"/>
      <c r="DE296" s="88"/>
    </row>
    <row r="297" spans="81:109" x14ac:dyDescent="0.25">
      <c r="CC297" s="114">
        <f t="shared" si="184"/>
        <v>4.2796134594653301</v>
      </c>
      <c r="CD297" s="114">
        <f t="shared" si="185"/>
        <v>0</v>
      </c>
      <c r="CE297" s="114">
        <f t="shared" si="185"/>
        <v>0</v>
      </c>
      <c r="CF297" s="114">
        <f t="shared" si="185"/>
        <v>0</v>
      </c>
      <c r="CG297" s="114"/>
      <c r="CH297" s="114">
        <v>36</v>
      </c>
      <c r="CI297" s="113">
        <v>13</v>
      </c>
      <c r="CJ297" s="113">
        <f t="shared" si="186"/>
        <v>14</v>
      </c>
      <c r="CK297" s="113">
        <f t="shared" si="186"/>
        <v>15</v>
      </c>
      <c r="CL297" s="113">
        <f t="shared" si="186"/>
        <v>16</v>
      </c>
      <c r="CY297" s="88"/>
      <c r="CZ297" s="88"/>
      <c r="DA297" s="88"/>
      <c r="DB297" s="88"/>
      <c r="DC297" s="88"/>
      <c r="DD297" s="88"/>
      <c r="DE297" s="88"/>
    </row>
    <row r="298" spans="81:109" x14ac:dyDescent="0.25">
      <c r="CC298" s="114">
        <f t="shared" si="184"/>
        <v>4.2796134594653301</v>
      </c>
      <c r="CD298" s="114">
        <f t="shared" si="185"/>
        <v>0</v>
      </c>
      <c r="CE298" s="114">
        <f t="shared" si="185"/>
        <v>0</v>
      </c>
      <c r="CF298" s="114">
        <f t="shared" si="185"/>
        <v>0</v>
      </c>
      <c r="CG298" s="114"/>
      <c r="CH298" s="114">
        <v>36</v>
      </c>
      <c r="CI298" s="113">
        <v>17</v>
      </c>
      <c r="CJ298" s="113">
        <f t="shared" si="186"/>
        <v>18</v>
      </c>
      <c r="CK298" s="113">
        <f t="shared" si="186"/>
        <v>19</v>
      </c>
      <c r="CL298" s="113">
        <f t="shared" si="186"/>
        <v>20</v>
      </c>
      <c r="CY298" s="88"/>
      <c r="CZ298" s="88"/>
      <c r="DA298" s="88"/>
      <c r="DB298" s="88"/>
      <c r="DC298" s="88"/>
      <c r="DD298" s="88"/>
      <c r="DE298" s="88"/>
    </row>
    <row r="299" spans="81:109" x14ac:dyDescent="0.25">
      <c r="CC299" s="114">
        <f t="shared" si="184"/>
        <v>4.2796134594653301</v>
      </c>
      <c r="CD299" s="114">
        <f t="shared" si="185"/>
        <v>0</v>
      </c>
      <c r="CE299" s="114">
        <f t="shared" si="185"/>
        <v>0</v>
      </c>
      <c r="CF299" s="114">
        <f t="shared" si="185"/>
        <v>0</v>
      </c>
      <c r="CG299" s="114"/>
      <c r="CH299" s="114">
        <v>36</v>
      </c>
      <c r="CI299" s="113">
        <v>21</v>
      </c>
      <c r="CJ299" s="113">
        <f t="shared" si="186"/>
        <v>22</v>
      </c>
      <c r="CK299" s="113">
        <f t="shared" si="186"/>
        <v>23</v>
      </c>
      <c r="CL299" s="113">
        <f t="shared" si="186"/>
        <v>24</v>
      </c>
      <c r="CY299" s="88"/>
      <c r="CZ299" s="88"/>
      <c r="DA299" s="88"/>
      <c r="DB299" s="88"/>
      <c r="DC299" s="88"/>
      <c r="DD299" s="88"/>
      <c r="DE299" s="88"/>
    </row>
    <row r="300" spans="81:109" x14ac:dyDescent="0.25">
      <c r="CC300" s="114">
        <f t="shared" si="184"/>
        <v>4.2796134594653301</v>
      </c>
      <c r="CD300" s="114">
        <f t="shared" si="185"/>
        <v>0</v>
      </c>
      <c r="CE300" s="114">
        <f t="shared" si="185"/>
        <v>0</v>
      </c>
      <c r="CF300" s="114">
        <f t="shared" si="185"/>
        <v>0</v>
      </c>
      <c r="CG300" s="114"/>
      <c r="CH300" s="114">
        <v>36</v>
      </c>
      <c r="CI300" s="113">
        <v>25</v>
      </c>
      <c r="CJ300" s="113">
        <f t="shared" si="186"/>
        <v>26</v>
      </c>
      <c r="CK300" s="113">
        <f t="shared" si="186"/>
        <v>27</v>
      </c>
      <c r="CL300" s="113">
        <f t="shared" si="186"/>
        <v>28</v>
      </c>
      <c r="CY300" s="88"/>
      <c r="CZ300" s="88"/>
      <c r="DA300" s="88"/>
      <c r="DB300" s="88"/>
      <c r="DC300" s="88"/>
      <c r="DD300" s="88"/>
      <c r="DE300" s="88"/>
    </row>
    <row r="301" spans="81:109" x14ac:dyDescent="0.25">
      <c r="CC301" s="114">
        <f t="shared" si="184"/>
        <v>4.2796134594653301</v>
      </c>
      <c r="CD301" s="114">
        <f t="shared" si="185"/>
        <v>0</v>
      </c>
      <c r="CE301" s="114">
        <f t="shared" si="185"/>
        <v>0</v>
      </c>
      <c r="CF301" s="114">
        <f t="shared" si="185"/>
        <v>0</v>
      </c>
      <c r="CG301" s="114"/>
      <c r="CH301" s="114">
        <v>36</v>
      </c>
      <c r="CI301" s="113">
        <v>29</v>
      </c>
      <c r="CJ301" s="113">
        <f t="shared" si="186"/>
        <v>30</v>
      </c>
      <c r="CK301" s="113">
        <f t="shared" si="186"/>
        <v>31</v>
      </c>
      <c r="CL301" s="113">
        <f t="shared" si="186"/>
        <v>32</v>
      </c>
      <c r="CY301" s="88"/>
      <c r="CZ301" s="88"/>
      <c r="DA301" s="88"/>
      <c r="DB301" s="88"/>
      <c r="DC301" s="88"/>
      <c r="DD301" s="88"/>
      <c r="DE301" s="88"/>
    </row>
    <row r="302" spans="81:109" x14ac:dyDescent="0.25">
      <c r="CC302" s="114">
        <f t="shared" si="184"/>
        <v>4.2796134594653301</v>
      </c>
      <c r="CD302" s="114">
        <f t="shared" si="185"/>
        <v>0</v>
      </c>
      <c r="CE302" s="114">
        <f t="shared" si="185"/>
        <v>0</v>
      </c>
      <c r="CF302" s="114">
        <f t="shared" si="185"/>
        <v>0</v>
      </c>
      <c r="CH302" s="114">
        <v>37</v>
      </c>
      <c r="CI302" s="113">
        <v>1</v>
      </c>
      <c r="CJ302" s="113">
        <f t="shared" si="186"/>
        <v>2</v>
      </c>
      <c r="CK302" s="113">
        <f t="shared" si="186"/>
        <v>3</v>
      </c>
      <c r="CL302" s="113">
        <f t="shared" si="186"/>
        <v>4</v>
      </c>
      <c r="CY302" s="88"/>
      <c r="CZ302" s="88"/>
      <c r="DA302" s="88"/>
      <c r="DB302" s="88"/>
      <c r="DC302" s="88"/>
      <c r="DD302" s="88"/>
      <c r="DE302" s="88"/>
    </row>
    <row r="303" spans="81:109" x14ac:dyDescent="0.25">
      <c r="CC303" s="114">
        <f t="shared" si="184"/>
        <v>4.2796134594653301</v>
      </c>
      <c r="CD303" s="114">
        <f t="shared" si="185"/>
        <v>0</v>
      </c>
      <c r="CE303" s="114">
        <f t="shared" si="185"/>
        <v>0</v>
      </c>
      <c r="CF303" s="114">
        <f t="shared" si="185"/>
        <v>0</v>
      </c>
      <c r="CH303" s="114">
        <v>37</v>
      </c>
      <c r="CI303" s="113">
        <v>5</v>
      </c>
      <c r="CJ303" s="113">
        <f t="shared" si="186"/>
        <v>6</v>
      </c>
      <c r="CK303" s="113">
        <f t="shared" si="186"/>
        <v>7</v>
      </c>
      <c r="CL303" s="113">
        <f t="shared" si="186"/>
        <v>8</v>
      </c>
      <c r="CY303" s="88"/>
      <c r="CZ303" s="88"/>
      <c r="DA303" s="88"/>
      <c r="DB303" s="88"/>
      <c r="DC303" s="88"/>
      <c r="DD303" s="88"/>
      <c r="DE303" s="88"/>
    </row>
    <row r="304" spans="81:109" x14ac:dyDescent="0.25">
      <c r="CC304" s="114">
        <f t="shared" si="184"/>
        <v>4.2796134594653301</v>
      </c>
      <c r="CD304" s="114">
        <f t="shared" si="185"/>
        <v>0</v>
      </c>
      <c r="CE304" s="114">
        <f t="shared" si="185"/>
        <v>0</v>
      </c>
      <c r="CF304" s="114">
        <f t="shared" si="185"/>
        <v>0</v>
      </c>
      <c r="CH304" s="114">
        <v>37</v>
      </c>
      <c r="CI304" s="113">
        <v>9</v>
      </c>
      <c r="CJ304" s="113">
        <f t="shared" si="186"/>
        <v>10</v>
      </c>
      <c r="CK304" s="113">
        <f t="shared" si="186"/>
        <v>11</v>
      </c>
      <c r="CL304" s="113">
        <f t="shared" si="186"/>
        <v>12</v>
      </c>
      <c r="CY304" s="88"/>
      <c r="CZ304" s="88"/>
      <c r="DA304" s="88"/>
      <c r="DB304" s="88"/>
      <c r="DC304" s="88"/>
      <c r="DD304" s="88"/>
      <c r="DE304" s="88"/>
    </row>
    <row r="305" spans="81:109" x14ac:dyDescent="0.25">
      <c r="CC305" s="114">
        <f t="shared" si="184"/>
        <v>4.2796134594653301</v>
      </c>
      <c r="CD305" s="114">
        <f t="shared" si="185"/>
        <v>0</v>
      </c>
      <c r="CE305" s="114">
        <f t="shared" si="185"/>
        <v>0</v>
      </c>
      <c r="CF305" s="114">
        <f t="shared" si="185"/>
        <v>0</v>
      </c>
      <c r="CH305" s="114">
        <v>37</v>
      </c>
      <c r="CI305" s="113">
        <v>13</v>
      </c>
      <c r="CJ305" s="113">
        <f t="shared" si="186"/>
        <v>14</v>
      </c>
      <c r="CK305" s="113">
        <f t="shared" si="186"/>
        <v>15</v>
      </c>
      <c r="CL305" s="113">
        <f t="shared" si="186"/>
        <v>16</v>
      </c>
      <c r="CY305" s="88"/>
      <c r="CZ305" s="88"/>
      <c r="DA305" s="88"/>
      <c r="DB305" s="88"/>
      <c r="DC305" s="88"/>
      <c r="DD305" s="88"/>
      <c r="DE305" s="88"/>
    </row>
    <row r="306" spans="81:109" x14ac:dyDescent="0.25">
      <c r="CC306" s="114">
        <f t="shared" si="184"/>
        <v>4.2796134594653301</v>
      </c>
      <c r="CD306" s="114">
        <f t="shared" si="185"/>
        <v>0</v>
      </c>
      <c r="CE306" s="114">
        <f t="shared" si="185"/>
        <v>0</v>
      </c>
      <c r="CF306" s="114">
        <f t="shared" si="185"/>
        <v>0</v>
      </c>
      <c r="CH306" s="114">
        <v>37</v>
      </c>
      <c r="CI306" s="113">
        <v>17</v>
      </c>
      <c r="CJ306" s="113">
        <f t="shared" si="186"/>
        <v>18</v>
      </c>
      <c r="CK306" s="113">
        <f t="shared" si="186"/>
        <v>19</v>
      </c>
      <c r="CL306" s="113">
        <f t="shared" si="186"/>
        <v>20</v>
      </c>
      <c r="CY306" s="88"/>
      <c r="CZ306" s="88"/>
      <c r="DA306" s="88"/>
      <c r="DB306" s="88"/>
      <c r="DC306" s="88"/>
      <c r="DD306" s="88"/>
      <c r="DE306" s="88"/>
    </row>
    <row r="307" spans="81:109" x14ac:dyDescent="0.25">
      <c r="CC307" s="114">
        <f t="shared" si="184"/>
        <v>4.2796134594653301</v>
      </c>
      <c r="CD307" s="114">
        <f t="shared" si="185"/>
        <v>0</v>
      </c>
      <c r="CE307" s="114">
        <f t="shared" si="185"/>
        <v>0</v>
      </c>
      <c r="CF307" s="114">
        <f t="shared" si="185"/>
        <v>0</v>
      </c>
      <c r="CH307" s="114">
        <v>37</v>
      </c>
      <c r="CI307" s="113">
        <v>21</v>
      </c>
      <c r="CJ307" s="113">
        <f t="shared" si="186"/>
        <v>22</v>
      </c>
      <c r="CK307" s="113">
        <f t="shared" si="186"/>
        <v>23</v>
      </c>
      <c r="CL307" s="113">
        <f t="shared" si="186"/>
        <v>24</v>
      </c>
      <c r="CY307" s="88"/>
      <c r="CZ307" s="88"/>
      <c r="DA307" s="88"/>
      <c r="DB307" s="88"/>
      <c r="DC307" s="88"/>
      <c r="DD307" s="88"/>
      <c r="DE307" s="88"/>
    </row>
    <row r="308" spans="81:109" x14ac:dyDescent="0.25">
      <c r="CC308" s="114">
        <f t="shared" si="184"/>
        <v>4.2796134594653301</v>
      </c>
      <c r="CD308" s="114">
        <f t="shared" si="185"/>
        <v>0</v>
      </c>
      <c r="CE308" s="114">
        <f t="shared" si="185"/>
        <v>0</v>
      </c>
      <c r="CF308" s="114">
        <f t="shared" si="185"/>
        <v>0</v>
      </c>
      <c r="CH308" s="114">
        <v>37</v>
      </c>
      <c r="CI308" s="113">
        <v>25</v>
      </c>
      <c r="CJ308" s="113">
        <f t="shared" ref="CJ308:CL323" si="187">CI308+1</f>
        <v>26</v>
      </c>
      <c r="CK308" s="113">
        <f t="shared" si="187"/>
        <v>27</v>
      </c>
      <c r="CL308" s="113">
        <f t="shared" si="187"/>
        <v>28</v>
      </c>
      <c r="CY308" s="88"/>
      <c r="CZ308" s="88"/>
      <c r="DA308" s="88"/>
      <c r="DB308" s="88"/>
      <c r="DC308" s="88"/>
      <c r="DD308" s="88"/>
      <c r="DE308" s="88"/>
    </row>
    <row r="309" spans="81:109" x14ac:dyDescent="0.25">
      <c r="CC309" s="114">
        <f t="shared" si="184"/>
        <v>4.2796134594653301</v>
      </c>
      <c r="CD309" s="114">
        <f t="shared" si="185"/>
        <v>0</v>
      </c>
      <c r="CE309" s="114">
        <f t="shared" si="185"/>
        <v>0</v>
      </c>
      <c r="CF309" s="114">
        <f t="shared" si="185"/>
        <v>0</v>
      </c>
      <c r="CH309" s="114">
        <v>37</v>
      </c>
      <c r="CI309" s="113">
        <v>29</v>
      </c>
      <c r="CJ309" s="113">
        <f t="shared" si="187"/>
        <v>30</v>
      </c>
      <c r="CK309" s="113">
        <f t="shared" si="187"/>
        <v>31</v>
      </c>
      <c r="CL309" s="113">
        <f t="shared" si="187"/>
        <v>32</v>
      </c>
      <c r="CY309" s="88"/>
      <c r="CZ309" s="88"/>
      <c r="DA309" s="88"/>
      <c r="DB309" s="88"/>
      <c r="DC309" s="88"/>
      <c r="DD309" s="88"/>
      <c r="DE309" s="88"/>
    </row>
    <row r="310" spans="81:109" x14ac:dyDescent="0.25">
      <c r="CC310" s="114">
        <f t="shared" si="184"/>
        <v>4.2796134594653301</v>
      </c>
      <c r="CD310" s="114">
        <f t="shared" si="185"/>
        <v>0</v>
      </c>
      <c r="CE310" s="114">
        <f t="shared" si="185"/>
        <v>0</v>
      </c>
      <c r="CF310" s="114">
        <f t="shared" si="185"/>
        <v>0</v>
      </c>
      <c r="CH310" s="114">
        <v>38</v>
      </c>
      <c r="CI310" s="113">
        <v>1</v>
      </c>
      <c r="CJ310" s="113">
        <f t="shared" si="187"/>
        <v>2</v>
      </c>
      <c r="CK310" s="113">
        <f t="shared" si="187"/>
        <v>3</v>
      </c>
      <c r="CL310" s="113">
        <f t="shared" si="187"/>
        <v>4</v>
      </c>
      <c r="CY310" s="88"/>
      <c r="CZ310" s="88"/>
      <c r="DA310" s="88"/>
      <c r="DB310" s="88"/>
      <c r="DC310" s="88"/>
      <c r="DD310" s="88"/>
      <c r="DE310" s="88"/>
    </row>
    <row r="311" spans="81:109" x14ac:dyDescent="0.25">
      <c r="CC311" s="114">
        <f t="shared" si="184"/>
        <v>4.2796134594653301</v>
      </c>
      <c r="CD311" s="114">
        <f t="shared" si="185"/>
        <v>0</v>
      </c>
      <c r="CE311" s="114">
        <f t="shared" si="185"/>
        <v>0</v>
      </c>
      <c r="CF311" s="114">
        <f t="shared" si="185"/>
        <v>0</v>
      </c>
      <c r="CH311" s="114">
        <v>38</v>
      </c>
      <c r="CI311" s="113">
        <v>5</v>
      </c>
      <c r="CJ311" s="113">
        <f t="shared" si="187"/>
        <v>6</v>
      </c>
      <c r="CK311" s="113">
        <f t="shared" si="187"/>
        <v>7</v>
      </c>
      <c r="CL311" s="113">
        <f t="shared" si="187"/>
        <v>8</v>
      </c>
      <c r="CY311" s="88"/>
      <c r="CZ311" s="88"/>
      <c r="DA311" s="88"/>
      <c r="DB311" s="88"/>
      <c r="DC311" s="88"/>
      <c r="DD311" s="88"/>
      <c r="DE311" s="88"/>
    </row>
    <row r="312" spans="81:109" x14ac:dyDescent="0.25">
      <c r="CC312" s="114">
        <f t="shared" si="184"/>
        <v>4.2796134594653301</v>
      </c>
      <c r="CD312" s="114">
        <f t="shared" si="185"/>
        <v>0</v>
      </c>
      <c r="CE312" s="114">
        <f t="shared" si="185"/>
        <v>0</v>
      </c>
      <c r="CF312" s="114">
        <f t="shared" si="185"/>
        <v>0</v>
      </c>
      <c r="CH312" s="114">
        <v>38</v>
      </c>
      <c r="CI312" s="113">
        <v>9</v>
      </c>
      <c r="CJ312" s="113">
        <f t="shared" si="187"/>
        <v>10</v>
      </c>
      <c r="CK312" s="113">
        <f t="shared" si="187"/>
        <v>11</v>
      </c>
      <c r="CL312" s="113">
        <f t="shared" si="187"/>
        <v>12</v>
      </c>
      <c r="CY312" s="88"/>
      <c r="CZ312" s="88"/>
      <c r="DA312" s="88"/>
      <c r="DB312" s="88"/>
      <c r="DC312" s="88"/>
      <c r="DD312" s="88"/>
      <c r="DE312" s="88"/>
    </row>
    <row r="313" spans="81:109" x14ac:dyDescent="0.25">
      <c r="CC313" s="114">
        <f t="shared" si="184"/>
        <v>4.2796134594653301</v>
      </c>
      <c r="CD313" s="114">
        <f t="shared" si="185"/>
        <v>0</v>
      </c>
      <c r="CE313" s="114">
        <f t="shared" si="185"/>
        <v>0</v>
      </c>
      <c r="CF313" s="114">
        <f t="shared" si="185"/>
        <v>0</v>
      </c>
      <c r="CH313" s="114">
        <v>38</v>
      </c>
      <c r="CI313" s="113">
        <v>13</v>
      </c>
      <c r="CJ313" s="113">
        <f t="shared" si="187"/>
        <v>14</v>
      </c>
      <c r="CK313" s="113">
        <f t="shared" si="187"/>
        <v>15</v>
      </c>
      <c r="CL313" s="113">
        <f t="shared" si="187"/>
        <v>16</v>
      </c>
      <c r="CY313" s="88"/>
      <c r="CZ313" s="88"/>
      <c r="DA313" s="88"/>
      <c r="DB313" s="88"/>
      <c r="DC313" s="88"/>
      <c r="DD313" s="88"/>
      <c r="DE313" s="88"/>
    </row>
    <row r="314" spans="81:109" x14ac:dyDescent="0.25">
      <c r="CC314" s="114">
        <f t="shared" si="184"/>
        <v>4.2796134594653301</v>
      </c>
      <c r="CD314" s="114">
        <f t="shared" si="185"/>
        <v>0</v>
      </c>
      <c r="CE314" s="114">
        <f t="shared" si="185"/>
        <v>0</v>
      </c>
      <c r="CF314" s="114">
        <f t="shared" si="185"/>
        <v>0</v>
      </c>
      <c r="CH314" s="114">
        <v>38</v>
      </c>
      <c r="CI314" s="113">
        <v>17</v>
      </c>
      <c r="CJ314" s="113">
        <f t="shared" si="187"/>
        <v>18</v>
      </c>
      <c r="CK314" s="113">
        <f t="shared" si="187"/>
        <v>19</v>
      </c>
      <c r="CL314" s="113">
        <f t="shared" si="187"/>
        <v>20</v>
      </c>
      <c r="CY314" s="88"/>
      <c r="CZ314" s="88"/>
      <c r="DA314" s="88"/>
      <c r="DB314" s="88"/>
      <c r="DC314" s="88"/>
      <c r="DD314" s="88"/>
      <c r="DE314" s="88"/>
    </row>
    <row r="315" spans="81:109" x14ac:dyDescent="0.25">
      <c r="CC315" s="114">
        <f t="shared" si="184"/>
        <v>4.2796134594653301</v>
      </c>
      <c r="CD315" s="114">
        <f t="shared" si="185"/>
        <v>0</v>
      </c>
      <c r="CE315" s="114">
        <f t="shared" si="185"/>
        <v>0</v>
      </c>
      <c r="CF315" s="114">
        <f t="shared" si="185"/>
        <v>0</v>
      </c>
      <c r="CH315" s="114">
        <v>38</v>
      </c>
      <c r="CI315" s="113">
        <v>21</v>
      </c>
      <c r="CJ315" s="113">
        <f t="shared" si="187"/>
        <v>22</v>
      </c>
      <c r="CK315" s="113">
        <f t="shared" si="187"/>
        <v>23</v>
      </c>
      <c r="CL315" s="113">
        <f t="shared" si="187"/>
        <v>24</v>
      </c>
      <c r="CY315" s="88"/>
      <c r="CZ315" s="88"/>
      <c r="DA315" s="88"/>
      <c r="DB315" s="88"/>
      <c r="DC315" s="88"/>
      <c r="DD315" s="88"/>
      <c r="DE315" s="88"/>
    </row>
    <row r="316" spans="81:109" x14ac:dyDescent="0.25">
      <c r="CC316" s="114">
        <f t="shared" si="184"/>
        <v>4.2796134594653301</v>
      </c>
      <c r="CD316" s="114">
        <f t="shared" si="185"/>
        <v>0</v>
      </c>
      <c r="CE316" s="114">
        <f t="shared" si="185"/>
        <v>0</v>
      </c>
      <c r="CF316" s="114">
        <f t="shared" si="185"/>
        <v>0</v>
      </c>
      <c r="CH316" s="114">
        <v>38</v>
      </c>
      <c r="CI316" s="113">
        <v>25</v>
      </c>
      <c r="CJ316" s="113">
        <f t="shared" si="187"/>
        <v>26</v>
      </c>
      <c r="CK316" s="113">
        <f t="shared" si="187"/>
        <v>27</v>
      </c>
      <c r="CL316" s="113">
        <f t="shared" si="187"/>
        <v>28</v>
      </c>
      <c r="CY316" s="88"/>
      <c r="CZ316" s="88"/>
      <c r="DA316" s="88"/>
      <c r="DB316" s="88"/>
      <c r="DC316" s="88"/>
      <c r="DD316" s="88"/>
      <c r="DE316" s="88"/>
    </row>
    <row r="317" spans="81:109" x14ac:dyDescent="0.25">
      <c r="CC317" s="114">
        <f t="shared" si="184"/>
        <v>4.2796134594653301</v>
      </c>
      <c r="CD317" s="114">
        <f t="shared" si="185"/>
        <v>0</v>
      </c>
      <c r="CE317" s="114">
        <f t="shared" si="185"/>
        <v>0</v>
      </c>
      <c r="CF317" s="114">
        <f t="shared" si="185"/>
        <v>0</v>
      </c>
      <c r="CH317" s="114">
        <v>38</v>
      </c>
      <c r="CI317" s="113">
        <v>29</v>
      </c>
      <c r="CJ317" s="113">
        <f t="shared" si="187"/>
        <v>30</v>
      </c>
      <c r="CK317" s="113">
        <f t="shared" si="187"/>
        <v>31</v>
      </c>
      <c r="CL317" s="113">
        <f t="shared" si="187"/>
        <v>32</v>
      </c>
      <c r="CY317" s="88"/>
      <c r="CZ317" s="88"/>
      <c r="DA317" s="88"/>
      <c r="DB317" s="88"/>
      <c r="DC317" s="88"/>
      <c r="DD317" s="88"/>
      <c r="DE317" s="88"/>
    </row>
    <row r="318" spans="81:109" x14ac:dyDescent="0.25">
      <c r="CC318" s="114">
        <f t="shared" si="184"/>
        <v>4.2796134594653301</v>
      </c>
      <c r="CD318" s="114">
        <f t="shared" si="185"/>
        <v>0</v>
      </c>
      <c r="CE318" s="114">
        <f t="shared" si="185"/>
        <v>0</v>
      </c>
      <c r="CF318" s="114">
        <f t="shared" si="185"/>
        <v>0</v>
      </c>
      <c r="CH318" s="114">
        <v>39</v>
      </c>
      <c r="CI318" s="113">
        <v>1</v>
      </c>
      <c r="CJ318" s="113">
        <f t="shared" si="187"/>
        <v>2</v>
      </c>
      <c r="CK318" s="113">
        <f t="shared" si="187"/>
        <v>3</v>
      </c>
      <c r="CL318" s="113">
        <f t="shared" si="187"/>
        <v>4</v>
      </c>
      <c r="CY318" s="88"/>
      <c r="CZ318" s="88"/>
      <c r="DA318" s="88"/>
      <c r="DB318" s="88"/>
      <c r="DC318" s="88"/>
      <c r="DD318" s="88"/>
      <c r="DE318" s="88"/>
    </row>
    <row r="319" spans="81:109" x14ac:dyDescent="0.25">
      <c r="CC319" s="114">
        <f t="shared" si="184"/>
        <v>4.2796134594653301</v>
      </c>
      <c r="CD319" s="114">
        <f t="shared" si="185"/>
        <v>0</v>
      </c>
      <c r="CE319" s="114">
        <f t="shared" si="185"/>
        <v>0</v>
      </c>
      <c r="CF319" s="114">
        <f t="shared" si="185"/>
        <v>0</v>
      </c>
      <c r="CH319" s="114">
        <v>39</v>
      </c>
      <c r="CI319" s="113">
        <v>5</v>
      </c>
      <c r="CJ319" s="113">
        <f t="shared" si="187"/>
        <v>6</v>
      </c>
      <c r="CK319" s="113">
        <f t="shared" si="187"/>
        <v>7</v>
      </c>
      <c r="CL319" s="113">
        <f t="shared" si="187"/>
        <v>8</v>
      </c>
      <c r="CY319" s="88"/>
      <c r="CZ319" s="88"/>
      <c r="DA319" s="88"/>
      <c r="DB319" s="88"/>
      <c r="DC319" s="88"/>
      <c r="DD319" s="88"/>
      <c r="DE319" s="88"/>
    </row>
    <row r="320" spans="81:109" x14ac:dyDescent="0.25">
      <c r="CC320" s="114">
        <f t="shared" si="184"/>
        <v>4.2796134594653301</v>
      </c>
      <c r="CD320" s="114">
        <f t="shared" si="185"/>
        <v>0</v>
      </c>
      <c r="CE320" s="114">
        <f t="shared" si="185"/>
        <v>0</v>
      </c>
      <c r="CF320" s="114">
        <f t="shared" si="185"/>
        <v>0</v>
      </c>
      <c r="CH320" s="114">
        <v>39</v>
      </c>
      <c r="CI320" s="113">
        <v>9</v>
      </c>
      <c r="CJ320" s="113">
        <f t="shared" si="187"/>
        <v>10</v>
      </c>
      <c r="CK320" s="113">
        <f t="shared" si="187"/>
        <v>11</v>
      </c>
      <c r="CL320" s="113">
        <f t="shared" si="187"/>
        <v>12</v>
      </c>
      <c r="CY320" s="88"/>
      <c r="CZ320" s="88"/>
      <c r="DA320" s="88"/>
      <c r="DB320" s="88"/>
      <c r="DC320" s="88"/>
      <c r="DD320" s="88"/>
      <c r="DE320" s="88"/>
    </row>
    <row r="321" spans="81:109" x14ac:dyDescent="0.25">
      <c r="CC321" s="114">
        <f t="shared" si="184"/>
        <v>4.2796134594653301</v>
      </c>
      <c r="CD321" s="114">
        <f t="shared" si="185"/>
        <v>0</v>
      </c>
      <c r="CE321" s="114">
        <f t="shared" si="185"/>
        <v>0</v>
      </c>
      <c r="CF321" s="114">
        <f t="shared" si="185"/>
        <v>0</v>
      </c>
      <c r="CH321" s="114">
        <v>39</v>
      </c>
      <c r="CI321" s="113">
        <v>13</v>
      </c>
      <c r="CJ321" s="113">
        <f t="shared" si="187"/>
        <v>14</v>
      </c>
      <c r="CK321" s="113">
        <f t="shared" si="187"/>
        <v>15</v>
      </c>
      <c r="CL321" s="113">
        <f t="shared" si="187"/>
        <v>16</v>
      </c>
      <c r="CY321" s="88"/>
      <c r="CZ321" s="88"/>
      <c r="DA321" s="88"/>
      <c r="DB321" s="88"/>
      <c r="DC321" s="88"/>
      <c r="DD321" s="88"/>
      <c r="DE321" s="88"/>
    </row>
    <row r="322" spans="81:109" x14ac:dyDescent="0.25">
      <c r="CC322" s="114">
        <f t="shared" si="184"/>
        <v>4.2796134594653301</v>
      </c>
      <c r="CD322" s="114">
        <f t="shared" si="185"/>
        <v>0</v>
      </c>
      <c r="CE322" s="114">
        <f t="shared" si="185"/>
        <v>0</v>
      </c>
      <c r="CF322" s="114">
        <f t="shared" si="185"/>
        <v>0</v>
      </c>
      <c r="CH322" s="114">
        <v>39</v>
      </c>
      <c r="CI322" s="113">
        <v>17</v>
      </c>
      <c r="CJ322" s="113">
        <f t="shared" si="187"/>
        <v>18</v>
      </c>
      <c r="CK322" s="113">
        <f t="shared" si="187"/>
        <v>19</v>
      </c>
      <c r="CL322" s="113">
        <f t="shared" si="187"/>
        <v>20</v>
      </c>
      <c r="CY322" s="88"/>
      <c r="CZ322" s="88"/>
      <c r="DA322" s="88"/>
      <c r="DB322" s="88"/>
      <c r="DC322" s="88"/>
      <c r="DD322" s="88"/>
      <c r="DE322" s="88"/>
    </row>
    <row r="323" spans="81:109" x14ac:dyDescent="0.25">
      <c r="CC323" s="114">
        <f t="shared" si="184"/>
        <v>4.2796134594653301</v>
      </c>
      <c r="CD323" s="114">
        <f t="shared" si="185"/>
        <v>0</v>
      </c>
      <c r="CE323" s="114">
        <f t="shared" si="185"/>
        <v>0</v>
      </c>
      <c r="CF323" s="114">
        <f t="shared" si="185"/>
        <v>0</v>
      </c>
      <c r="CH323" s="114">
        <v>39</v>
      </c>
      <c r="CI323" s="113">
        <v>21</v>
      </c>
      <c r="CJ323" s="113">
        <f t="shared" si="187"/>
        <v>22</v>
      </c>
      <c r="CK323" s="113">
        <f t="shared" si="187"/>
        <v>23</v>
      </c>
      <c r="CL323" s="113">
        <f t="shared" si="187"/>
        <v>24</v>
      </c>
      <c r="CY323" s="88"/>
      <c r="CZ323" s="88"/>
      <c r="DA323" s="88"/>
      <c r="DB323" s="88"/>
      <c r="DC323" s="88"/>
      <c r="DD323" s="88"/>
      <c r="DE323" s="88"/>
    </row>
    <row r="324" spans="81:109" x14ac:dyDescent="0.25">
      <c r="CC324" s="114">
        <f t="shared" si="184"/>
        <v>4.2796134594653301</v>
      </c>
      <c r="CD324" s="114">
        <f t="shared" si="185"/>
        <v>0</v>
      </c>
      <c r="CE324" s="114">
        <f t="shared" si="185"/>
        <v>0</v>
      </c>
      <c r="CF324" s="114">
        <f t="shared" si="185"/>
        <v>0</v>
      </c>
      <c r="CH324" s="114">
        <v>39</v>
      </c>
      <c r="CI324" s="113">
        <v>25</v>
      </c>
      <c r="CJ324" s="113">
        <f t="shared" ref="CJ324:CL387" si="188">CI324+1</f>
        <v>26</v>
      </c>
      <c r="CK324" s="113">
        <f t="shared" si="188"/>
        <v>27</v>
      </c>
      <c r="CL324" s="113">
        <f t="shared" si="188"/>
        <v>28</v>
      </c>
      <c r="CY324" s="88"/>
      <c r="CZ324" s="88"/>
      <c r="DA324" s="88"/>
      <c r="DB324" s="88"/>
      <c r="DC324" s="88"/>
      <c r="DD324" s="88"/>
      <c r="DE324" s="88"/>
    </row>
    <row r="325" spans="81:109" x14ac:dyDescent="0.25">
      <c r="CC325" s="114">
        <f t="shared" si="184"/>
        <v>4.2796134594653301</v>
      </c>
      <c r="CD325" s="114">
        <f t="shared" si="185"/>
        <v>0</v>
      </c>
      <c r="CE325" s="114">
        <f t="shared" si="185"/>
        <v>0</v>
      </c>
      <c r="CF325" s="114">
        <f t="shared" si="185"/>
        <v>0</v>
      </c>
      <c r="CH325" s="114">
        <v>39</v>
      </c>
      <c r="CI325" s="113">
        <v>29</v>
      </c>
      <c r="CJ325" s="113">
        <f t="shared" si="188"/>
        <v>30</v>
      </c>
      <c r="CK325" s="113">
        <f t="shared" si="188"/>
        <v>31</v>
      </c>
      <c r="CL325" s="113">
        <f t="shared" si="188"/>
        <v>32</v>
      </c>
      <c r="CY325" s="88"/>
      <c r="CZ325" s="88"/>
      <c r="DA325" s="88"/>
      <c r="DB325" s="88"/>
      <c r="DC325" s="88"/>
      <c r="DD325" s="88"/>
      <c r="DE325" s="88"/>
    </row>
    <row r="326" spans="81:109" x14ac:dyDescent="0.25">
      <c r="CC326" s="114">
        <f t="shared" si="184"/>
        <v>4.2796134594653301</v>
      </c>
      <c r="CD326" s="114">
        <f t="shared" si="185"/>
        <v>0</v>
      </c>
      <c r="CE326" s="114">
        <f t="shared" si="185"/>
        <v>0</v>
      </c>
      <c r="CF326" s="114">
        <f t="shared" si="185"/>
        <v>0</v>
      </c>
      <c r="CH326" s="114">
        <v>40</v>
      </c>
      <c r="CI326" s="113">
        <v>1</v>
      </c>
      <c r="CJ326" s="113">
        <f t="shared" si="188"/>
        <v>2</v>
      </c>
      <c r="CK326" s="113">
        <f t="shared" si="188"/>
        <v>3</v>
      </c>
      <c r="CL326" s="113">
        <f t="shared" si="188"/>
        <v>4</v>
      </c>
      <c r="CY326" s="88"/>
      <c r="CZ326" s="88"/>
      <c r="DA326" s="88"/>
      <c r="DB326" s="88"/>
      <c r="DC326" s="88"/>
      <c r="DD326" s="88"/>
      <c r="DE326" s="88"/>
    </row>
    <row r="327" spans="81:109" x14ac:dyDescent="0.25">
      <c r="CC327" s="114">
        <f t="shared" si="184"/>
        <v>4.2796134594653301</v>
      </c>
      <c r="CD327" s="114">
        <f t="shared" si="185"/>
        <v>0</v>
      </c>
      <c r="CE327" s="114">
        <f t="shared" si="185"/>
        <v>0</v>
      </c>
      <c r="CF327" s="114">
        <f t="shared" si="185"/>
        <v>0</v>
      </c>
      <c r="CH327" s="114">
        <v>40</v>
      </c>
      <c r="CI327" s="113">
        <v>5</v>
      </c>
      <c r="CJ327" s="113">
        <f t="shared" si="188"/>
        <v>6</v>
      </c>
      <c r="CK327" s="113">
        <f t="shared" si="188"/>
        <v>7</v>
      </c>
      <c r="CL327" s="113">
        <f t="shared" si="188"/>
        <v>8</v>
      </c>
      <c r="CY327" s="88"/>
      <c r="CZ327" s="88"/>
      <c r="DA327" s="88"/>
      <c r="DB327" s="88"/>
      <c r="DC327" s="88"/>
      <c r="DD327" s="88"/>
      <c r="DE327" s="88"/>
    </row>
    <row r="328" spans="81:109" x14ac:dyDescent="0.25">
      <c r="CC328" s="114">
        <f t="shared" si="184"/>
        <v>4.2796134594653301</v>
      </c>
      <c r="CD328" s="114">
        <f t="shared" si="185"/>
        <v>0</v>
      </c>
      <c r="CE328" s="114">
        <f t="shared" si="185"/>
        <v>0</v>
      </c>
      <c r="CF328" s="114">
        <f t="shared" si="185"/>
        <v>0</v>
      </c>
      <c r="CH328" s="114">
        <v>40</v>
      </c>
      <c r="CI328" s="113">
        <v>9</v>
      </c>
      <c r="CJ328" s="113">
        <f t="shared" si="188"/>
        <v>10</v>
      </c>
      <c r="CK328" s="113">
        <f t="shared" si="188"/>
        <v>11</v>
      </c>
      <c r="CL328" s="113">
        <f t="shared" si="188"/>
        <v>12</v>
      </c>
      <c r="CY328" s="88"/>
      <c r="CZ328" s="88"/>
      <c r="DA328" s="88"/>
      <c r="DB328" s="88"/>
      <c r="DC328" s="88"/>
      <c r="DD328" s="88"/>
      <c r="DE328" s="88"/>
    </row>
    <row r="329" spans="81:109" x14ac:dyDescent="0.25">
      <c r="CC329" s="114">
        <f t="shared" si="184"/>
        <v>4.2796134594653301</v>
      </c>
      <c r="CD329" s="114">
        <f t="shared" si="185"/>
        <v>0</v>
      </c>
      <c r="CE329" s="114">
        <f t="shared" si="185"/>
        <v>0</v>
      </c>
      <c r="CF329" s="114">
        <f t="shared" si="185"/>
        <v>0</v>
      </c>
      <c r="CH329" s="114">
        <v>40</v>
      </c>
      <c r="CI329" s="113">
        <v>13</v>
      </c>
      <c r="CJ329" s="113">
        <f t="shared" si="188"/>
        <v>14</v>
      </c>
      <c r="CK329" s="113">
        <f t="shared" si="188"/>
        <v>15</v>
      </c>
      <c r="CL329" s="113">
        <f t="shared" si="188"/>
        <v>16</v>
      </c>
      <c r="CY329" s="88"/>
      <c r="CZ329" s="88"/>
      <c r="DA329" s="88"/>
      <c r="DB329" s="88"/>
      <c r="DC329" s="88"/>
      <c r="DD329" s="88"/>
      <c r="DE329" s="88"/>
    </row>
    <row r="330" spans="81:109" x14ac:dyDescent="0.25">
      <c r="CC330" s="114">
        <f t="shared" si="184"/>
        <v>4.2796134594653301</v>
      </c>
      <c r="CD330" s="114">
        <f t="shared" si="185"/>
        <v>0</v>
      </c>
      <c r="CE330" s="114">
        <f t="shared" si="185"/>
        <v>0</v>
      </c>
      <c r="CF330" s="114">
        <f t="shared" si="185"/>
        <v>0</v>
      </c>
      <c r="CH330" s="114">
        <v>40</v>
      </c>
      <c r="CI330" s="113">
        <v>17</v>
      </c>
      <c r="CJ330" s="113">
        <f t="shared" si="188"/>
        <v>18</v>
      </c>
      <c r="CK330" s="113">
        <f t="shared" si="188"/>
        <v>19</v>
      </c>
      <c r="CL330" s="113">
        <f t="shared" si="188"/>
        <v>20</v>
      </c>
      <c r="CY330" s="88"/>
      <c r="CZ330" s="88"/>
      <c r="DA330" s="88"/>
      <c r="DB330" s="88"/>
      <c r="DC330" s="88"/>
      <c r="DD330" s="88"/>
      <c r="DE330" s="88"/>
    </row>
    <row r="331" spans="81:109" x14ac:dyDescent="0.25">
      <c r="CC331" s="114">
        <f t="shared" si="184"/>
        <v>4.2796134594653301</v>
      </c>
      <c r="CD331" s="114">
        <f t="shared" si="185"/>
        <v>0</v>
      </c>
      <c r="CE331" s="114">
        <f t="shared" si="185"/>
        <v>0</v>
      </c>
      <c r="CF331" s="114">
        <f t="shared" si="185"/>
        <v>0</v>
      </c>
      <c r="CH331" s="114">
        <v>40</v>
      </c>
      <c r="CI331" s="113">
        <v>21</v>
      </c>
      <c r="CJ331" s="113">
        <f t="shared" si="188"/>
        <v>22</v>
      </c>
      <c r="CK331" s="113">
        <f t="shared" si="188"/>
        <v>23</v>
      </c>
      <c r="CL331" s="113">
        <f t="shared" si="188"/>
        <v>24</v>
      </c>
      <c r="CY331" s="88"/>
      <c r="CZ331" s="88"/>
      <c r="DA331" s="88"/>
      <c r="DB331" s="88"/>
      <c r="DC331" s="88"/>
      <c r="DD331" s="88"/>
      <c r="DE331" s="88"/>
    </row>
    <row r="332" spans="81:109" x14ac:dyDescent="0.25">
      <c r="CC332" s="114">
        <f t="shared" si="184"/>
        <v>4.2796134594653301</v>
      </c>
      <c r="CD332" s="114">
        <f t="shared" si="185"/>
        <v>0</v>
      </c>
      <c r="CE332" s="114">
        <f t="shared" si="185"/>
        <v>0</v>
      </c>
      <c r="CF332" s="114">
        <f t="shared" si="185"/>
        <v>0</v>
      </c>
      <c r="CH332" s="114">
        <v>40</v>
      </c>
      <c r="CI332" s="113">
        <v>25</v>
      </c>
      <c r="CJ332" s="113">
        <f t="shared" si="188"/>
        <v>26</v>
      </c>
      <c r="CK332" s="113">
        <f t="shared" si="188"/>
        <v>27</v>
      </c>
      <c r="CL332" s="113">
        <f t="shared" si="188"/>
        <v>28</v>
      </c>
      <c r="CY332" s="88"/>
      <c r="CZ332" s="88"/>
      <c r="DA332" s="88"/>
      <c r="DB332" s="88"/>
      <c r="DC332" s="88"/>
      <c r="DD332" s="88"/>
      <c r="DE332" s="88"/>
    </row>
    <row r="333" spans="81:109" x14ac:dyDescent="0.25">
      <c r="CC333" s="114">
        <f t="shared" si="184"/>
        <v>4.2796134594653301</v>
      </c>
      <c r="CD333" s="114">
        <f t="shared" si="185"/>
        <v>0</v>
      </c>
      <c r="CE333" s="114">
        <f t="shared" si="185"/>
        <v>0</v>
      </c>
      <c r="CF333" s="114">
        <f t="shared" si="185"/>
        <v>0</v>
      </c>
      <c r="CH333" s="114">
        <v>40</v>
      </c>
      <c r="CI333" s="113">
        <v>29</v>
      </c>
      <c r="CJ333" s="113">
        <f t="shared" si="188"/>
        <v>30</v>
      </c>
      <c r="CK333" s="113">
        <f t="shared" si="188"/>
        <v>31</v>
      </c>
      <c r="CL333" s="113">
        <f t="shared" si="188"/>
        <v>32</v>
      </c>
      <c r="CY333" s="88"/>
      <c r="CZ333" s="88"/>
      <c r="DA333" s="88"/>
      <c r="DB333" s="88"/>
      <c r="DC333" s="88"/>
      <c r="DD333" s="88"/>
      <c r="DE333" s="88"/>
    </row>
    <row r="334" spans="81:109" x14ac:dyDescent="0.25">
      <c r="CC334" s="114">
        <f t="shared" si="184"/>
        <v>4.2796134594653301</v>
      </c>
      <c r="CD334" s="114">
        <f t="shared" si="185"/>
        <v>0</v>
      </c>
      <c r="CE334" s="114">
        <f t="shared" si="185"/>
        <v>0</v>
      </c>
      <c r="CF334" s="114">
        <f t="shared" si="185"/>
        <v>0</v>
      </c>
      <c r="CH334" s="114">
        <v>41</v>
      </c>
      <c r="CI334" s="113">
        <v>1</v>
      </c>
      <c r="CJ334" s="113">
        <f t="shared" si="188"/>
        <v>2</v>
      </c>
      <c r="CK334" s="113">
        <f t="shared" si="188"/>
        <v>3</v>
      </c>
      <c r="CL334" s="113">
        <f t="shared" si="188"/>
        <v>4</v>
      </c>
      <c r="CY334" s="88"/>
      <c r="CZ334" s="88"/>
      <c r="DA334" s="88"/>
      <c r="DB334" s="88"/>
      <c r="DC334" s="88"/>
      <c r="DD334" s="88"/>
      <c r="DE334" s="88"/>
    </row>
    <row r="335" spans="81:109" x14ac:dyDescent="0.25">
      <c r="CC335" s="114">
        <f t="shared" ref="CC335:CC398" si="189">INDEX($AU$13:$BZ$122,$CH335,CL335)</f>
        <v>4.2796134594653301</v>
      </c>
      <c r="CD335" s="114">
        <f t="shared" ref="CD335:CF398" si="190">INDEX($AU$13:$BZ$122,$CH335,CI335)</f>
        <v>0</v>
      </c>
      <c r="CE335" s="114">
        <f t="shared" si="190"/>
        <v>0</v>
      </c>
      <c r="CF335" s="114">
        <f t="shared" si="190"/>
        <v>0</v>
      </c>
      <c r="CH335" s="114">
        <v>41</v>
      </c>
      <c r="CI335" s="113">
        <v>5</v>
      </c>
      <c r="CJ335" s="113">
        <f t="shared" si="188"/>
        <v>6</v>
      </c>
      <c r="CK335" s="113">
        <f t="shared" si="188"/>
        <v>7</v>
      </c>
      <c r="CL335" s="113">
        <f t="shared" si="188"/>
        <v>8</v>
      </c>
      <c r="CY335" s="88"/>
      <c r="CZ335" s="88"/>
      <c r="DA335" s="88"/>
      <c r="DB335" s="88"/>
      <c r="DC335" s="88"/>
      <c r="DD335" s="88"/>
      <c r="DE335" s="88"/>
    </row>
    <row r="336" spans="81:109" x14ac:dyDescent="0.25">
      <c r="CC336" s="114">
        <f t="shared" si="189"/>
        <v>4.2796134594653301</v>
      </c>
      <c r="CD336" s="114">
        <f t="shared" si="190"/>
        <v>0</v>
      </c>
      <c r="CE336" s="114">
        <f t="shared" si="190"/>
        <v>0</v>
      </c>
      <c r="CF336" s="114">
        <f t="shared" si="190"/>
        <v>0</v>
      </c>
      <c r="CH336" s="114">
        <v>41</v>
      </c>
      <c r="CI336" s="113">
        <v>9</v>
      </c>
      <c r="CJ336" s="113">
        <f t="shared" si="188"/>
        <v>10</v>
      </c>
      <c r="CK336" s="113">
        <f t="shared" si="188"/>
        <v>11</v>
      </c>
      <c r="CL336" s="113">
        <f t="shared" si="188"/>
        <v>12</v>
      </c>
      <c r="CY336" s="88"/>
      <c r="CZ336" s="88"/>
      <c r="DA336" s="88"/>
      <c r="DB336" s="88"/>
      <c r="DC336" s="88"/>
      <c r="DD336" s="88"/>
      <c r="DE336" s="88"/>
    </row>
    <row r="337" spans="81:109" x14ac:dyDescent="0.25">
      <c r="CC337" s="114">
        <f t="shared" si="189"/>
        <v>4.2796134594653301</v>
      </c>
      <c r="CD337" s="114">
        <f t="shared" si="190"/>
        <v>0</v>
      </c>
      <c r="CE337" s="114">
        <f t="shared" si="190"/>
        <v>0</v>
      </c>
      <c r="CF337" s="114">
        <f t="shared" si="190"/>
        <v>0</v>
      </c>
      <c r="CH337" s="114">
        <v>41</v>
      </c>
      <c r="CI337" s="113">
        <v>13</v>
      </c>
      <c r="CJ337" s="113">
        <f t="shared" si="188"/>
        <v>14</v>
      </c>
      <c r="CK337" s="113">
        <f t="shared" si="188"/>
        <v>15</v>
      </c>
      <c r="CL337" s="113">
        <f t="shared" si="188"/>
        <v>16</v>
      </c>
      <c r="CY337" s="88"/>
      <c r="CZ337" s="88"/>
      <c r="DA337" s="88"/>
      <c r="DB337" s="88"/>
      <c r="DC337" s="88"/>
      <c r="DD337" s="88"/>
      <c r="DE337" s="88"/>
    </row>
    <row r="338" spans="81:109" x14ac:dyDescent="0.25">
      <c r="CC338" s="114">
        <f t="shared" si="189"/>
        <v>4.2796134594653301</v>
      </c>
      <c r="CD338" s="114">
        <f t="shared" si="190"/>
        <v>0</v>
      </c>
      <c r="CE338" s="114">
        <f t="shared" si="190"/>
        <v>0</v>
      </c>
      <c r="CF338" s="114">
        <f t="shared" si="190"/>
        <v>0</v>
      </c>
      <c r="CH338" s="114">
        <v>41</v>
      </c>
      <c r="CI338" s="113">
        <v>17</v>
      </c>
      <c r="CJ338" s="113">
        <f t="shared" si="188"/>
        <v>18</v>
      </c>
      <c r="CK338" s="113">
        <f t="shared" si="188"/>
        <v>19</v>
      </c>
      <c r="CL338" s="113">
        <f t="shared" si="188"/>
        <v>20</v>
      </c>
      <c r="CY338" s="88"/>
      <c r="CZ338" s="88"/>
      <c r="DA338" s="88"/>
      <c r="DB338" s="88"/>
      <c r="DC338" s="88"/>
      <c r="DD338" s="88"/>
      <c r="DE338" s="88"/>
    </row>
    <row r="339" spans="81:109" x14ac:dyDescent="0.25">
      <c r="CC339" s="114">
        <f t="shared" si="189"/>
        <v>4.2796134594653301</v>
      </c>
      <c r="CD339" s="114">
        <f t="shared" si="190"/>
        <v>0</v>
      </c>
      <c r="CE339" s="114">
        <f t="shared" si="190"/>
        <v>0</v>
      </c>
      <c r="CF339" s="114">
        <f t="shared" si="190"/>
        <v>0</v>
      </c>
      <c r="CH339" s="114">
        <v>41</v>
      </c>
      <c r="CI339" s="113">
        <v>21</v>
      </c>
      <c r="CJ339" s="113">
        <f t="shared" si="188"/>
        <v>22</v>
      </c>
      <c r="CK339" s="113">
        <f t="shared" si="188"/>
        <v>23</v>
      </c>
      <c r="CL339" s="113">
        <f t="shared" si="188"/>
        <v>24</v>
      </c>
      <c r="CY339" s="88"/>
      <c r="CZ339" s="88"/>
      <c r="DA339" s="88"/>
      <c r="DB339" s="88"/>
      <c r="DC339" s="88"/>
      <c r="DD339" s="88"/>
      <c r="DE339" s="88"/>
    </row>
    <row r="340" spans="81:109" x14ac:dyDescent="0.25">
      <c r="CC340" s="114">
        <f t="shared" si="189"/>
        <v>4.2796134594653301</v>
      </c>
      <c r="CD340" s="114">
        <f t="shared" si="190"/>
        <v>0</v>
      </c>
      <c r="CE340" s="114">
        <f t="shared" si="190"/>
        <v>0</v>
      </c>
      <c r="CF340" s="114">
        <f t="shared" si="190"/>
        <v>0</v>
      </c>
      <c r="CH340" s="114">
        <v>41</v>
      </c>
      <c r="CI340" s="113">
        <v>25</v>
      </c>
      <c r="CJ340" s="113">
        <f t="shared" si="188"/>
        <v>26</v>
      </c>
      <c r="CK340" s="113">
        <f t="shared" si="188"/>
        <v>27</v>
      </c>
      <c r="CL340" s="113">
        <f t="shared" si="188"/>
        <v>28</v>
      </c>
      <c r="CY340" s="88"/>
      <c r="CZ340" s="88"/>
      <c r="DA340" s="88"/>
      <c r="DB340" s="88"/>
      <c r="DC340" s="88"/>
      <c r="DD340" s="88"/>
      <c r="DE340" s="88"/>
    </row>
    <row r="341" spans="81:109" x14ac:dyDescent="0.25">
      <c r="CC341" s="114">
        <f t="shared" si="189"/>
        <v>4.2796134594653301</v>
      </c>
      <c r="CD341" s="114">
        <f t="shared" si="190"/>
        <v>0</v>
      </c>
      <c r="CE341" s="114">
        <f t="shared" si="190"/>
        <v>0</v>
      </c>
      <c r="CF341" s="114">
        <f t="shared" si="190"/>
        <v>0</v>
      </c>
      <c r="CH341" s="114">
        <v>41</v>
      </c>
      <c r="CI341" s="113">
        <v>29</v>
      </c>
      <c r="CJ341" s="113">
        <f t="shared" si="188"/>
        <v>30</v>
      </c>
      <c r="CK341" s="113">
        <f t="shared" si="188"/>
        <v>31</v>
      </c>
      <c r="CL341" s="113">
        <f t="shared" si="188"/>
        <v>32</v>
      </c>
      <c r="CY341" s="88"/>
      <c r="CZ341" s="88"/>
      <c r="DA341" s="88"/>
      <c r="DB341" s="88"/>
      <c r="DC341" s="88"/>
      <c r="DD341" s="88"/>
      <c r="DE341" s="88"/>
    </row>
    <row r="342" spans="81:109" x14ac:dyDescent="0.25">
      <c r="CC342" s="114">
        <f t="shared" si="189"/>
        <v>4.2796134594653301</v>
      </c>
      <c r="CD342" s="114">
        <f t="shared" si="190"/>
        <v>0</v>
      </c>
      <c r="CE342" s="114">
        <f t="shared" si="190"/>
        <v>0</v>
      </c>
      <c r="CF342" s="114">
        <f t="shared" si="190"/>
        <v>0</v>
      </c>
      <c r="CH342" s="114">
        <v>42</v>
      </c>
      <c r="CI342" s="113">
        <v>1</v>
      </c>
      <c r="CJ342" s="113">
        <f t="shared" si="188"/>
        <v>2</v>
      </c>
      <c r="CK342" s="113">
        <f t="shared" si="188"/>
        <v>3</v>
      </c>
      <c r="CL342" s="113">
        <f t="shared" si="188"/>
        <v>4</v>
      </c>
      <c r="CY342" s="88"/>
      <c r="CZ342" s="88"/>
      <c r="DA342" s="88"/>
      <c r="DB342" s="88"/>
      <c r="DC342" s="88"/>
      <c r="DD342" s="88"/>
      <c r="DE342" s="88"/>
    </row>
    <row r="343" spans="81:109" x14ac:dyDescent="0.25">
      <c r="CC343" s="114">
        <f t="shared" si="189"/>
        <v>4.2796134594653301</v>
      </c>
      <c r="CD343" s="114">
        <f t="shared" si="190"/>
        <v>0</v>
      </c>
      <c r="CE343" s="114">
        <f t="shared" si="190"/>
        <v>0</v>
      </c>
      <c r="CF343" s="114">
        <f t="shared" si="190"/>
        <v>0</v>
      </c>
      <c r="CH343" s="114">
        <v>42</v>
      </c>
      <c r="CI343" s="113">
        <v>5</v>
      </c>
      <c r="CJ343" s="113">
        <f t="shared" si="188"/>
        <v>6</v>
      </c>
      <c r="CK343" s="113">
        <f t="shared" si="188"/>
        <v>7</v>
      </c>
      <c r="CL343" s="113">
        <f t="shared" si="188"/>
        <v>8</v>
      </c>
      <c r="CY343" s="88"/>
      <c r="CZ343" s="88"/>
      <c r="DA343" s="88"/>
      <c r="DB343" s="88"/>
      <c r="DC343" s="88"/>
      <c r="DD343" s="88"/>
      <c r="DE343" s="88"/>
    </row>
    <row r="344" spans="81:109" x14ac:dyDescent="0.25">
      <c r="CC344" s="114">
        <f t="shared" si="189"/>
        <v>4.2796134594653301</v>
      </c>
      <c r="CD344" s="114">
        <f t="shared" si="190"/>
        <v>0</v>
      </c>
      <c r="CE344" s="114">
        <f t="shared" si="190"/>
        <v>0</v>
      </c>
      <c r="CF344" s="114">
        <f t="shared" si="190"/>
        <v>0</v>
      </c>
      <c r="CH344" s="114">
        <v>42</v>
      </c>
      <c r="CI344" s="113">
        <v>9</v>
      </c>
      <c r="CJ344" s="113">
        <f t="shared" si="188"/>
        <v>10</v>
      </c>
      <c r="CK344" s="113">
        <f t="shared" si="188"/>
        <v>11</v>
      </c>
      <c r="CL344" s="113">
        <f t="shared" si="188"/>
        <v>12</v>
      </c>
      <c r="CY344" s="88"/>
      <c r="CZ344" s="88"/>
      <c r="DA344" s="88"/>
      <c r="DB344" s="88"/>
      <c r="DC344" s="88"/>
      <c r="DD344" s="88"/>
      <c r="DE344" s="88"/>
    </row>
    <row r="345" spans="81:109" x14ac:dyDescent="0.25">
      <c r="CC345" s="114">
        <f t="shared" si="189"/>
        <v>4.2796134594653301</v>
      </c>
      <c r="CD345" s="114">
        <f t="shared" si="190"/>
        <v>0</v>
      </c>
      <c r="CE345" s="114">
        <f t="shared" si="190"/>
        <v>0</v>
      </c>
      <c r="CF345" s="114">
        <f t="shared" si="190"/>
        <v>0</v>
      </c>
      <c r="CH345" s="114">
        <v>42</v>
      </c>
      <c r="CI345" s="113">
        <v>13</v>
      </c>
      <c r="CJ345" s="113">
        <f t="shared" si="188"/>
        <v>14</v>
      </c>
      <c r="CK345" s="113">
        <f t="shared" si="188"/>
        <v>15</v>
      </c>
      <c r="CL345" s="113">
        <f t="shared" si="188"/>
        <v>16</v>
      </c>
      <c r="CY345" s="88"/>
      <c r="CZ345" s="88"/>
      <c r="DA345" s="88"/>
      <c r="DB345" s="88"/>
      <c r="DC345" s="88"/>
      <c r="DD345" s="88"/>
      <c r="DE345" s="88"/>
    </row>
    <row r="346" spans="81:109" x14ac:dyDescent="0.25">
      <c r="CC346" s="114">
        <f t="shared" si="189"/>
        <v>4.2796134594653301</v>
      </c>
      <c r="CD346" s="114">
        <f t="shared" si="190"/>
        <v>0</v>
      </c>
      <c r="CE346" s="114">
        <f t="shared" si="190"/>
        <v>0</v>
      </c>
      <c r="CF346" s="114">
        <f t="shared" si="190"/>
        <v>0</v>
      </c>
      <c r="CH346" s="114">
        <v>42</v>
      </c>
      <c r="CI346" s="113">
        <v>17</v>
      </c>
      <c r="CJ346" s="113">
        <f t="shared" si="188"/>
        <v>18</v>
      </c>
      <c r="CK346" s="113">
        <f t="shared" si="188"/>
        <v>19</v>
      </c>
      <c r="CL346" s="113">
        <f t="shared" si="188"/>
        <v>20</v>
      </c>
      <c r="CY346" s="88"/>
      <c r="CZ346" s="88"/>
      <c r="DA346" s="88"/>
      <c r="DB346" s="88"/>
      <c r="DC346" s="88"/>
      <c r="DD346" s="88"/>
      <c r="DE346" s="88"/>
    </row>
    <row r="347" spans="81:109" x14ac:dyDescent="0.25">
      <c r="CC347" s="114">
        <f t="shared" si="189"/>
        <v>4.2796134594653301</v>
      </c>
      <c r="CD347" s="114">
        <f t="shared" si="190"/>
        <v>0</v>
      </c>
      <c r="CE347" s="114">
        <f t="shared" si="190"/>
        <v>0</v>
      </c>
      <c r="CF347" s="114">
        <f t="shared" si="190"/>
        <v>0</v>
      </c>
      <c r="CH347" s="114">
        <v>42</v>
      </c>
      <c r="CI347" s="113">
        <v>21</v>
      </c>
      <c r="CJ347" s="113">
        <f t="shared" si="188"/>
        <v>22</v>
      </c>
      <c r="CK347" s="113">
        <f t="shared" si="188"/>
        <v>23</v>
      </c>
      <c r="CL347" s="113">
        <f t="shared" si="188"/>
        <v>24</v>
      </c>
      <c r="CY347" s="88"/>
      <c r="CZ347" s="88"/>
      <c r="DA347" s="88"/>
      <c r="DB347" s="88"/>
      <c r="DC347" s="88"/>
      <c r="DD347" s="88"/>
      <c r="DE347" s="88"/>
    </row>
    <row r="348" spans="81:109" x14ac:dyDescent="0.25">
      <c r="CC348" s="114">
        <f t="shared" si="189"/>
        <v>4.2796134594653301</v>
      </c>
      <c r="CD348" s="114">
        <f t="shared" si="190"/>
        <v>0</v>
      </c>
      <c r="CE348" s="114">
        <f t="shared" si="190"/>
        <v>0</v>
      </c>
      <c r="CF348" s="114">
        <f t="shared" si="190"/>
        <v>0</v>
      </c>
      <c r="CH348" s="114">
        <v>42</v>
      </c>
      <c r="CI348" s="113">
        <v>25</v>
      </c>
      <c r="CJ348" s="113">
        <f t="shared" si="188"/>
        <v>26</v>
      </c>
      <c r="CK348" s="113">
        <f t="shared" si="188"/>
        <v>27</v>
      </c>
      <c r="CL348" s="113">
        <f t="shared" si="188"/>
        <v>28</v>
      </c>
      <c r="CY348" s="88"/>
      <c r="CZ348" s="88"/>
      <c r="DA348" s="88"/>
      <c r="DB348" s="88"/>
      <c r="DC348" s="88"/>
      <c r="DD348" s="88"/>
      <c r="DE348" s="88"/>
    </row>
    <row r="349" spans="81:109" x14ac:dyDescent="0.25">
      <c r="CC349" s="114">
        <f t="shared" si="189"/>
        <v>4.2796134594653301</v>
      </c>
      <c r="CD349" s="114">
        <f t="shared" si="190"/>
        <v>0</v>
      </c>
      <c r="CE349" s="114">
        <f t="shared" si="190"/>
        <v>0</v>
      </c>
      <c r="CF349" s="114">
        <f t="shared" si="190"/>
        <v>0</v>
      </c>
      <c r="CH349" s="114">
        <v>42</v>
      </c>
      <c r="CI349" s="113">
        <v>29</v>
      </c>
      <c r="CJ349" s="113">
        <f t="shared" si="188"/>
        <v>30</v>
      </c>
      <c r="CK349" s="113">
        <f t="shared" si="188"/>
        <v>31</v>
      </c>
      <c r="CL349" s="113">
        <f t="shared" si="188"/>
        <v>32</v>
      </c>
      <c r="CY349" s="88"/>
      <c r="CZ349" s="88"/>
      <c r="DA349" s="88"/>
      <c r="DB349" s="88"/>
      <c r="DC349" s="88"/>
      <c r="DD349" s="88"/>
      <c r="DE349" s="88"/>
    </row>
    <row r="350" spans="81:109" x14ac:dyDescent="0.25">
      <c r="CC350" s="114">
        <f t="shared" si="189"/>
        <v>4.2796134594653301</v>
      </c>
      <c r="CD350" s="114">
        <f t="shared" si="190"/>
        <v>0</v>
      </c>
      <c r="CE350" s="114">
        <f t="shared" si="190"/>
        <v>0</v>
      </c>
      <c r="CF350" s="114">
        <f t="shared" si="190"/>
        <v>0</v>
      </c>
      <c r="CH350" s="114">
        <v>43</v>
      </c>
      <c r="CI350" s="113">
        <v>1</v>
      </c>
      <c r="CJ350" s="113">
        <f t="shared" si="188"/>
        <v>2</v>
      </c>
      <c r="CK350" s="113">
        <f t="shared" si="188"/>
        <v>3</v>
      </c>
      <c r="CL350" s="113">
        <f t="shared" si="188"/>
        <v>4</v>
      </c>
      <c r="CY350" s="88"/>
      <c r="CZ350" s="88"/>
      <c r="DA350" s="88"/>
      <c r="DB350" s="88"/>
      <c r="DC350" s="88"/>
      <c r="DD350" s="88"/>
      <c r="DE350" s="88"/>
    </row>
    <row r="351" spans="81:109" x14ac:dyDescent="0.25">
      <c r="CC351" s="114">
        <f t="shared" si="189"/>
        <v>4.2796134594653301</v>
      </c>
      <c r="CD351" s="114">
        <f t="shared" si="190"/>
        <v>0</v>
      </c>
      <c r="CE351" s="114">
        <f t="shared" si="190"/>
        <v>0</v>
      </c>
      <c r="CF351" s="114">
        <f t="shared" si="190"/>
        <v>0</v>
      </c>
      <c r="CH351" s="114">
        <v>43</v>
      </c>
      <c r="CI351" s="113">
        <v>5</v>
      </c>
      <c r="CJ351" s="113">
        <f t="shared" si="188"/>
        <v>6</v>
      </c>
      <c r="CK351" s="113">
        <f t="shared" si="188"/>
        <v>7</v>
      </c>
      <c r="CL351" s="113">
        <f t="shared" si="188"/>
        <v>8</v>
      </c>
      <c r="CY351" s="88"/>
      <c r="CZ351" s="88"/>
      <c r="DA351" s="88"/>
      <c r="DB351" s="88"/>
      <c r="DC351" s="88"/>
      <c r="DD351" s="88"/>
      <c r="DE351" s="88"/>
    </row>
    <row r="352" spans="81:109" x14ac:dyDescent="0.25">
      <c r="CC352" s="114">
        <f t="shared" si="189"/>
        <v>4.2796134594653301</v>
      </c>
      <c r="CD352" s="114">
        <f t="shared" si="190"/>
        <v>0</v>
      </c>
      <c r="CE352" s="114">
        <f t="shared" si="190"/>
        <v>0</v>
      </c>
      <c r="CF352" s="114">
        <f t="shared" si="190"/>
        <v>0</v>
      </c>
      <c r="CH352" s="114">
        <v>43</v>
      </c>
      <c r="CI352" s="113">
        <v>9</v>
      </c>
      <c r="CJ352" s="113">
        <f t="shared" si="188"/>
        <v>10</v>
      </c>
      <c r="CK352" s="113">
        <f t="shared" si="188"/>
        <v>11</v>
      </c>
      <c r="CL352" s="113">
        <f t="shared" si="188"/>
        <v>12</v>
      </c>
      <c r="CY352" s="88"/>
      <c r="CZ352" s="88"/>
      <c r="DA352" s="88"/>
      <c r="DB352" s="88"/>
      <c r="DC352" s="88"/>
      <c r="DD352" s="88"/>
      <c r="DE352" s="88"/>
    </row>
    <row r="353" spans="81:109" x14ac:dyDescent="0.25">
      <c r="CC353" s="114">
        <f t="shared" si="189"/>
        <v>4.2796134594653301</v>
      </c>
      <c r="CD353" s="114">
        <f t="shared" si="190"/>
        <v>0</v>
      </c>
      <c r="CE353" s="114">
        <f t="shared" si="190"/>
        <v>0</v>
      </c>
      <c r="CF353" s="114">
        <f t="shared" si="190"/>
        <v>0</v>
      </c>
      <c r="CH353" s="114">
        <v>43</v>
      </c>
      <c r="CI353" s="113">
        <v>13</v>
      </c>
      <c r="CJ353" s="113">
        <f t="shared" si="188"/>
        <v>14</v>
      </c>
      <c r="CK353" s="113">
        <f t="shared" si="188"/>
        <v>15</v>
      </c>
      <c r="CL353" s="113">
        <f t="shared" si="188"/>
        <v>16</v>
      </c>
      <c r="CY353" s="88"/>
      <c r="CZ353" s="88"/>
      <c r="DA353" s="88"/>
      <c r="DB353" s="88"/>
      <c r="DC353" s="88"/>
      <c r="DD353" s="88"/>
      <c r="DE353" s="88"/>
    </row>
    <row r="354" spans="81:109" x14ac:dyDescent="0.25">
      <c r="CC354" s="114">
        <f t="shared" si="189"/>
        <v>4.2796134594653301</v>
      </c>
      <c r="CD354" s="114">
        <f t="shared" si="190"/>
        <v>0</v>
      </c>
      <c r="CE354" s="114">
        <f t="shared" si="190"/>
        <v>0</v>
      </c>
      <c r="CF354" s="114">
        <f t="shared" si="190"/>
        <v>0</v>
      </c>
      <c r="CH354" s="114">
        <v>43</v>
      </c>
      <c r="CI354" s="113">
        <v>17</v>
      </c>
      <c r="CJ354" s="113">
        <f t="shared" si="188"/>
        <v>18</v>
      </c>
      <c r="CK354" s="113">
        <f t="shared" si="188"/>
        <v>19</v>
      </c>
      <c r="CL354" s="113">
        <f t="shared" si="188"/>
        <v>20</v>
      </c>
      <c r="CY354" s="88"/>
      <c r="CZ354" s="88"/>
      <c r="DA354" s="88"/>
      <c r="DB354" s="88"/>
      <c r="DC354" s="88"/>
      <c r="DD354" s="88"/>
      <c r="DE354" s="88"/>
    </row>
    <row r="355" spans="81:109" x14ac:dyDescent="0.25">
      <c r="CC355" s="114">
        <f t="shared" si="189"/>
        <v>4.2796134594653301</v>
      </c>
      <c r="CD355" s="114">
        <f t="shared" si="190"/>
        <v>0</v>
      </c>
      <c r="CE355" s="114">
        <f t="shared" si="190"/>
        <v>0</v>
      </c>
      <c r="CF355" s="114">
        <f t="shared" si="190"/>
        <v>0</v>
      </c>
      <c r="CH355" s="114">
        <v>43</v>
      </c>
      <c r="CI355" s="113">
        <v>21</v>
      </c>
      <c r="CJ355" s="113">
        <f t="shared" si="188"/>
        <v>22</v>
      </c>
      <c r="CK355" s="113">
        <f t="shared" si="188"/>
        <v>23</v>
      </c>
      <c r="CL355" s="113">
        <f t="shared" si="188"/>
        <v>24</v>
      </c>
      <c r="CY355" s="88"/>
      <c r="CZ355" s="88"/>
      <c r="DA355" s="88"/>
      <c r="DB355" s="88"/>
      <c r="DC355" s="88"/>
      <c r="DD355" s="88"/>
      <c r="DE355" s="88"/>
    </row>
    <row r="356" spans="81:109" x14ac:dyDescent="0.25">
      <c r="CC356" s="114">
        <f t="shared" si="189"/>
        <v>4.2796134594653301</v>
      </c>
      <c r="CD356" s="114">
        <f t="shared" si="190"/>
        <v>0</v>
      </c>
      <c r="CE356" s="114">
        <f t="shared" si="190"/>
        <v>0</v>
      </c>
      <c r="CF356" s="114">
        <f t="shared" si="190"/>
        <v>0</v>
      </c>
      <c r="CH356" s="114">
        <v>43</v>
      </c>
      <c r="CI356" s="113">
        <v>25</v>
      </c>
      <c r="CJ356" s="113">
        <f t="shared" si="188"/>
        <v>26</v>
      </c>
      <c r="CK356" s="113">
        <f t="shared" si="188"/>
        <v>27</v>
      </c>
      <c r="CL356" s="113">
        <f t="shared" si="188"/>
        <v>28</v>
      </c>
      <c r="CY356" s="88"/>
      <c r="CZ356" s="88"/>
      <c r="DA356" s="88"/>
      <c r="DB356" s="88"/>
      <c r="DC356" s="88"/>
      <c r="DD356" s="88"/>
      <c r="DE356" s="88"/>
    </row>
    <row r="357" spans="81:109" x14ac:dyDescent="0.25">
      <c r="CC357" s="114">
        <f t="shared" si="189"/>
        <v>4.2796134594653301</v>
      </c>
      <c r="CD357" s="114">
        <f t="shared" si="190"/>
        <v>0</v>
      </c>
      <c r="CE357" s="114">
        <f t="shared" si="190"/>
        <v>0</v>
      </c>
      <c r="CF357" s="114">
        <f t="shared" si="190"/>
        <v>0</v>
      </c>
      <c r="CH357" s="114">
        <v>43</v>
      </c>
      <c r="CI357" s="113">
        <v>29</v>
      </c>
      <c r="CJ357" s="113">
        <f t="shared" si="188"/>
        <v>30</v>
      </c>
      <c r="CK357" s="113">
        <f t="shared" si="188"/>
        <v>31</v>
      </c>
      <c r="CL357" s="113">
        <f t="shared" si="188"/>
        <v>32</v>
      </c>
      <c r="CY357" s="88"/>
      <c r="CZ357" s="88"/>
      <c r="DA357" s="88"/>
      <c r="DB357" s="88"/>
      <c r="DC357" s="88"/>
      <c r="DD357" s="88"/>
      <c r="DE357" s="88"/>
    </row>
    <row r="358" spans="81:109" x14ac:dyDescent="0.25">
      <c r="CC358" s="114">
        <f t="shared" si="189"/>
        <v>4.2796134594653301</v>
      </c>
      <c r="CD358" s="114">
        <f t="shared" si="190"/>
        <v>0</v>
      </c>
      <c r="CE358" s="114">
        <f t="shared" si="190"/>
        <v>0</v>
      </c>
      <c r="CF358" s="114">
        <f t="shared" si="190"/>
        <v>0</v>
      </c>
      <c r="CH358" s="114">
        <v>44</v>
      </c>
      <c r="CI358" s="113">
        <v>1</v>
      </c>
      <c r="CJ358" s="113">
        <f t="shared" si="188"/>
        <v>2</v>
      </c>
      <c r="CK358" s="113">
        <f t="shared" si="188"/>
        <v>3</v>
      </c>
      <c r="CL358" s="113">
        <f t="shared" si="188"/>
        <v>4</v>
      </c>
      <c r="CY358" s="88"/>
      <c r="CZ358" s="88"/>
      <c r="DA358" s="88"/>
      <c r="DB358" s="88"/>
      <c r="DC358" s="88"/>
      <c r="DD358" s="88"/>
      <c r="DE358" s="88"/>
    </row>
    <row r="359" spans="81:109" x14ac:dyDescent="0.25">
      <c r="CC359" s="114">
        <f t="shared" si="189"/>
        <v>4.2796134594653301</v>
      </c>
      <c r="CD359" s="114">
        <f t="shared" si="190"/>
        <v>0</v>
      </c>
      <c r="CE359" s="114">
        <f t="shared" si="190"/>
        <v>0</v>
      </c>
      <c r="CF359" s="114">
        <f t="shared" si="190"/>
        <v>0</v>
      </c>
      <c r="CH359" s="114">
        <v>44</v>
      </c>
      <c r="CI359" s="113">
        <v>5</v>
      </c>
      <c r="CJ359" s="113">
        <f t="shared" si="188"/>
        <v>6</v>
      </c>
      <c r="CK359" s="113">
        <f t="shared" si="188"/>
        <v>7</v>
      </c>
      <c r="CL359" s="113">
        <f t="shared" si="188"/>
        <v>8</v>
      </c>
      <c r="CY359" s="88"/>
      <c r="CZ359" s="88"/>
      <c r="DA359" s="88"/>
      <c r="DB359" s="88"/>
      <c r="DC359" s="88"/>
      <c r="DD359" s="88"/>
      <c r="DE359" s="88"/>
    </row>
    <row r="360" spans="81:109" x14ac:dyDescent="0.25">
      <c r="CC360" s="114">
        <f t="shared" si="189"/>
        <v>4.2796134594653301</v>
      </c>
      <c r="CD360" s="114">
        <f t="shared" si="190"/>
        <v>0</v>
      </c>
      <c r="CE360" s="114">
        <f t="shared" si="190"/>
        <v>0</v>
      </c>
      <c r="CF360" s="114">
        <f t="shared" si="190"/>
        <v>0</v>
      </c>
      <c r="CH360" s="114">
        <v>44</v>
      </c>
      <c r="CI360" s="113">
        <v>9</v>
      </c>
      <c r="CJ360" s="113">
        <f t="shared" si="188"/>
        <v>10</v>
      </c>
      <c r="CK360" s="113">
        <f t="shared" si="188"/>
        <v>11</v>
      </c>
      <c r="CL360" s="113">
        <f t="shared" si="188"/>
        <v>12</v>
      </c>
      <c r="CY360" s="88"/>
      <c r="CZ360" s="88"/>
      <c r="DA360" s="88"/>
      <c r="DB360" s="88"/>
      <c r="DC360" s="88"/>
      <c r="DD360" s="88"/>
      <c r="DE360" s="88"/>
    </row>
    <row r="361" spans="81:109" x14ac:dyDescent="0.25">
      <c r="CC361" s="114">
        <f t="shared" si="189"/>
        <v>4.2796134594653301</v>
      </c>
      <c r="CD361" s="114">
        <f t="shared" si="190"/>
        <v>0</v>
      </c>
      <c r="CE361" s="114">
        <f t="shared" si="190"/>
        <v>0</v>
      </c>
      <c r="CF361" s="114">
        <f t="shared" si="190"/>
        <v>0</v>
      </c>
      <c r="CH361" s="114">
        <v>44</v>
      </c>
      <c r="CI361" s="113">
        <v>13</v>
      </c>
      <c r="CJ361" s="113">
        <f t="shared" si="188"/>
        <v>14</v>
      </c>
      <c r="CK361" s="113">
        <f t="shared" si="188"/>
        <v>15</v>
      </c>
      <c r="CL361" s="113">
        <f t="shared" si="188"/>
        <v>16</v>
      </c>
      <c r="CY361" s="88"/>
      <c r="CZ361" s="88"/>
      <c r="DA361" s="88"/>
      <c r="DB361" s="88"/>
      <c r="DC361" s="88"/>
      <c r="DD361" s="88"/>
      <c r="DE361" s="88"/>
    </row>
    <row r="362" spans="81:109" x14ac:dyDescent="0.25">
      <c r="CC362" s="114">
        <f t="shared" si="189"/>
        <v>4.2796134594653301</v>
      </c>
      <c r="CD362" s="114">
        <f t="shared" si="190"/>
        <v>0</v>
      </c>
      <c r="CE362" s="114">
        <f t="shared" si="190"/>
        <v>0</v>
      </c>
      <c r="CF362" s="114">
        <f t="shared" si="190"/>
        <v>0</v>
      </c>
      <c r="CH362" s="114">
        <v>44</v>
      </c>
      <c r="CI362" s="113">
        <v>17</v>
      </c>
      <c r="CJ362" s="113">
        <f t="shared" si="188"/>
        <v>18</v>
      </c>
      <c r="CK362" s="113">
        <f t="shared" si="188"/>
        <v>19</v>
      </c>
      <c r="CL362" s="113">
        <f t="shared" si="188"/>
        <v>20</v>
      </c>
      <c r="CY362" s="88"/>
      <c r="CZ362" s="88"/>
      <c r="DA362" s="88"/>
      <c r="DB362" s="88"/>
      <c r="DC362" s="88"/>
      <c r="DD362" s="88"/>
      <c r="DE362" s="88"/>
    </row>
    <row r="363" spans="81:109" x14ac:dyDescent="0.25">
      <c r="CC363" s="114">
        <f t="shared" si="189"/>
        <v>4.2796134594653301</v>
      </c>
      <c r="CD363" s="114">
        <f t="shared" si="190"/>
        <v>0</v>
      </c>
      <c r="CE363" s="114">
        <f t="shared" si="190"/>
        <v>0</v>
      </c>
      <c r="CF363" s="114">
        <f t="shared" si="190"/>
        <v>0</v>
      </c>
      <c r="CH363" s="114">
        <v>44</v>
      </c>
      <c r="CI363" s="113">
        <v>21</v>
      </c>
      <c r="CJ363" s="113">
        <f t="shared" si="188"/>
        <v>22</v>
      </c>
      <c r="CK363" s="113">
        <f t="shared" si="188"/>
        <v>23</v>
      </c>
      <c r="CL363" s="113">
        <f t="shared" si="188"/>
        <v>24</v>
      </c>
      <c r="CY363" s="88"/>
      <c r="CZ363" s="88"/>
      <c r="DA363" s="88"/>
      <c r="DB363" s="88"/>
      <c r="DC363" s="88"/>
      <c r="DD363" s="88"/>
      <c r="DE363" s="88"/>
    </row>
    <row r="364" spans="81:109" x14ac:dyDescent="0.25">
      <c r="CC364" s="114">
        <f t="shared" si="189"/>
        <v>4.2796134594653301</v>
      </c>
      <c r="CD364" s="114">
        <f t="shared" si="190"/>
        <v>0</v>
      </c>
      <c r="CE364" s="114">
        <f t="shared" si="190"/>
        <v>0</v>
      </c>
      <c r="CF364" s="114">
        <f t="shared" si="190"/>
        <v>0</v>
      </c>
      <c r="CH364" s="114">
        <v>44</v>
      </c>
      <c r="CI364" s="113">
        <v>25</v>
      </c>
      <c r="CJ364" s="113">
        <f t="shared" si="188"/>
        <v>26</v>
      </c>
      <c r="CK364" s="113">
        <f t="shared" si="188"/>
        <v>27</v>
      </c>
      <c r="CL364" s="113">
        <f t="shared" si="188"/>
        <v>28</v>
      </c>
      <c r="CY364" s="88"/>
      <c r="CZ364" s="88"/>
      <c r="DA364" s="88"/>
      <c r="DB364" s="88"/>
      <c r="DC364" s="88"/>
      <c r="DD364" s="88"/>
      <c r="DE364" s="88"/>
    </row>
    <row r="365" spans="81:109" x14ac:dyDescent="0.25">
      <c r="CC365" s="114">
        <f t="shared" si="189"/>
        <v>4.2796134594653301</v>
      </c>
      <c r="CD365" s="114">
        <f t="shared" si="190"/>
        <v>0</v>
      </c>
      <c r="CE365" s="114">
        <f t="shared" si="190"/>
        <v>0</v>
      </c>
      <c r="CF365" s="114">
        <f t="shared" si="190"/>
        <v>0</v>
      </c>
      <c r="CH365" s="114">
        <v>44</v>
      </c>
      <c r="CI365" s="113">
        <v>29</v>
      </c>
      <c r="CJ365" s="113">
        <f t="shared" si="188"/>
        <v>30</v>
      </c>
      <c r="CK365" s="113">
        <f t="shared" si="188"/>
        <v>31</v>
      </c>
      <c r="CL365" s="113">
        <f t="shared" si="188"/>
        <v>32</v>
      </c>
      <c r="CY365" s="88"/>
      <c r="CZ365" s="88"/>
      <c r="DA365" s="88"/>
      <c r="DB365" s="88"/>
      <c r="DC365" s="88"/>
      <c r="DD365" s="88"/>
      <c r="DE365" s="88"/>
    </row>
    <row r="366" spans="81:109" x14ac:dyDescent="0.25">
      <c r="CC366" s="114">
        <f t="shared" si="189"/>
        <v>4.2796134594653301</v>
      </c>
      <c r="CD366" s="114">
        <f t="shared" si="190"/>
        <v>0</v>
      </c>
      <c r="CE366" s="114">
        <f t="shared" si="190"/>
        <v>0</v>
      </c>
      <c r="CF366" s="114">
        <f t="shared" si="190"/>
        <v>0</v>
      </c>
      <c r="CH366" s="114">
        <v>45</v>
      </c>
      <c r="CI366" s="113">
        <v>1</v>
      </c>
      <c r="CJ366" s="113">
        <f t="shared" si="188"/>
        <v>2</v>
      </c>
      <c r="CK366" s="113">
        <f t="shared" si="188"/>
        <v>3</v>
      </c>
      <c r="CL366" s="113">
        <f t="shared" si="188"/>
        <v>4</v>
      </c>
      <c r="CY366" s="88"/>
      <c r="CZ366" s="88"/>
      <c r="DA366" s="88"/>
      <c r="DB366" s="88"/>
      <c r="DC366" s="88"/>
      <c r="DD366" s="88"/>
      <c r="DE366" s="88"/>
    </row>
    <row r="367" spans="81:109" x14ac:dyDescent="0.25">
      <c r="CC367" s="114">
        <f t="shared" si="189"/>
        <v>4.2796134594653301</v>
      </c>
      <c r="CD367" s="114">
        <f t="shared" si="190"/>
        <v>0</v>
      </c>
      <c r="CE367" s="114">
        <f t="shared" si="190"/>
        <v>0</v>
      </c>
      <c r="CF367" s="114">
        <f t="shared" si="190"/>
        <v>0</v>
      </c>
      <c r="CH367" s="114">
        <v>45</v>
      </c>
      <c r="CI367" s="113">
        <v>5</v>
      </c>
      <c r="CJ367" s="113">
        <f t="shared" si="188"/>
        <v>6</v>
      </c>
      <c r="CK367" s="113">
        <f t="shared" si="188"/>
        <v>7</v>
      </c>
      <c r="CL367" s="113">
        <f t="shared" si="188"/>
        <v>8</v>
      </c>
      <c r="DE367" s="88"/>
    </row>
    <row r="368" spans="81:109" x14ac:dyDescent="0.25">
      <c r="CC368" s="114">
        <f t="shared" si="189"/>
        <v>4.2796134594653301</v>
      </c>
      <c r="CD368" s="114">
        <f t="shared" si="190"/>
        <v>0</v>
      </c>
      <c r="CE368" s="114">
        <f t="shared" si="190"/>
        <v>0</v>
      </c>
      <c r="CF368" s="114">
        <f t="shared" si="190"/>
        <v>0</v>
      </c>
      <c r="CH368" s="114">
        <v>45</v>
      </c>
      <c r="CI368" s="113">
        <v>9</v>
      </c>
      <c r="CJ368" s="113">
        <f t="shared" si="188"/>
        <v>10</v>
      </c>
      <c r="CK368" s="113">
        <f t="shared" si="188"/>
        <v>11</v>
      </c>
      <c r="CL368" s="113">
        <f t="shared" si="188"/>
        <v>12</v>
      </c>
    </row>
    <row r="369" spans="81:90" x14ac:dyDescent="0.25">
      <c r="CC369" s="114">
        <f t="shared" si="189"/>
        <v>4.2796134594653301</v>
      </c>
      <c r="CD369" s="114">
        <f t="shared" si="190"/>
        <v>0</v>
      </c>
      <c r="CE369" s="114">
        <f t="shared" si="190"/>
        <v>0</v>
      </c>
      <c r="CF369" s="114">
        <f t="shared" si="190"/>
        <v>0</v>
      </c>
      <c r="CH369" s="114">
        <v>45</v>
      </c>
      <c r="CI369" s="113">
        <v>13</v>
      </c>
      <c r="CJ369" s="113">
        <f t="shared" si="188"/>
        <v>14</v>
      </c>
      <c r="CK369" s="113">
        <f t="shared" si="188"/>
        <v>15</v>
      </c>
      <c r="CL369" s="113">
        <f t="shared" si="188"/>
        <v>16</v>
      </c>
    </row>
    <row r="370" spans="81:90" x14ac:dyDescent="0.25">
      <c r="CC370" s="114">
        <f t="shared" si="189"/>
        <v>4.2796134594653301</v>
      </c>
      <c r="CD370" s="114">
        <f t="shared" si="190"/>
        <v>0</v>
      </c>
      <c r="CE370" s="114">
        <f t="shared" si="190"/>
        <v>0</v>
      </c>
      <c r="CF370" s="114">
        <f t="shared" si="190"/>
        <v>0</v>
      </c>
      <c r="CH370" s="114">
        <v>45</v>
      </c>
      <c r="CI370" s="113">
        <v>17</v>
      </c>
      <c r="CJ370" s="113">
        <f t="shared" si="188"/>
        <v>18</v>
      </c>
      <c r="CK370" s="113">
        <f t="shared" si="188"/>
        <v>19</v>
      </c>
      <c r="CL370" s="113">
        <f t="shared" si="188"/>
        <v>20</v>
      </c>
    </row>
    <row r="371" spans="81:90" x14ac:dyDescent="0.25">
      <c r="CC371" s="114">
        <f t="shared" si="189"/>
        <v>4.2796134594653301</v>
      </c>
      <c r="CD371" s="114">
        <f t="shared" si="190"/>
        <v>0</v>
      </c>
      <c r="CE371" s="114">
        <f t="shared" si="190"/>
        <v>0</v>
      </c>
      <c r="CF371" s="114">
        <f t="shared" si="190"/>
        <v>0</v>
      </c>
      <c r="CH371" s="114">
        <v>45</v>
      </c>
      <c r="CI371" s="113">
        <v>21</v>
      </c>
      <c r="CJ371" s="113">
        <f t="shared" si="188"/>
        <v>22</v>
      </c>
      <c r="CK371" s="113">
        <f t="shared" si="188"/>
        <v>23</v>
      </c>
      <c r="CL371" s="113">
        <f t="shared" si="188"/>
        <v>24</v>
      </c>
    </row>
    <row r="372" spans="81:90" x14ac:dyDescent="0.25">
      <c r="CC372" s="114">
        <f t="shared" si="189"/>
        <v>4.2796134594653301</v>
      </c>
      <c r="CD372" s="114">
        <f t="shared" si="190"/>
        <v>0</v>
      </c>
      <c r="CE372" s="114">
        <f t="shared" si="190"/>
        <v>0</v>
      </c>
      <c r="CF372" s="114">
        <f t="shared" si="190"/>
        <v>0</v>
      </c>
      <c r="CH372" s="114">
        <v>45</v>
      </c>
      <c r="CI372" s="113">
        <v>25</v>
      </c>
      <c r="CJ372" s="113">
        <f t="shared" si="188"/>
        <v>26</v>
      </c>
      <c r="CK372" s="113">
        <f t="shared" si="188"/>
        <v>27</v>
      </c>
      <c r="CL372" s="113">
        <f t="shared" si="188"/>
        <v>28</v>
      </c>
    </row>
    <row r="373" spans="81:90" x14ac:dyDescent="0.25">
      <c r="CC373" s="114">
        <f t="shared" si="189"/>
        <v>4.2796134594653301</v>
      </c>
      <c r="CD373" s="114">
        <f t="shared" si="190"/>
        <v>0</v>
      </c>
      <c r="CE373" s="114">
        <f t="shared" si="190"/>
        <v>0</v>
      </c>
      <c r="CF373" s="114">
        <f t="shared" si="190"/>
        <v>0</v>
      </c>
      <c r="CH373" s="114">
        <v>45</v>
      </c>
      <c r="CI373" s="113">
        <v>29</v>
      </c>
      <c r="CJ373" s="113">
        <f t="shared" si="188"/>
        <v>30</v>
      </c>
      <c r="CK373" s="113">
        <f t="shared" si="188"/>
        <v>31</v>
      </c>
      <c r="CL373" s="113">
        <f t="shared" si="188"/>
        <v>32</v>
      </c>
    </row>
    <row r="374" spans="81:90" x14ac:dyDescent="0.25">
      <c r="CC374" s="114">
        <f t="shared" si="189"/>
        <v>4.2796134594653301</v>
      </c>
      <c r="CD374" s="114">
        <f t="shared" si="190"/>
        <v>0</v>
      </c>
      <c r="CE374" s="114">
        <f t="shared" si="190"/>
        <v>0</v>
      </c>
      <c r="CF374" s="114">
        <f t="shared" si="190"/>
        <v>0</v>
      </c>
      <c r="CH374" s="114">
        <v>46</v>
      </c>
      <c r="CI374" s="113">
        <v>1</v>
      </c>
      <c r="CJ374" s="113">
        <f t="shared" si="188"/>
        <v>2</v>
      </c>
      <c r="CK374" s="113">
        <f t="shared" si="188"/>
        <v>3</v>
      </c>
      <c r="CL374" s="113">
        <f t="shared" si="188"/>
        <v>4</v>
      </c>
    </row>
    <row r="375" spans="81:90" x14ac:dyDescent="0.25">
      <c r="CC375" s="114">
        <f t="shared" si="189"/>
        <v>4.2796134594653301</v>
      </c>
      <c r="CD375" s="114">
        <f t="shared" si="190"/>
        <v>0</v>
      </c>
      <c r="CE375" s="114">
        <f t="shared" si="190"/>
        <v>0</v>
      </c>
      <c r="CF375" s="114">
        <f t="shared" si="190"/>
        <v>0</v>
      </c>
      <c r="CH375" s="114">
        <v>46</v>
      </c>
      <c r="CI375" s="113">
        <v>5</v>
      </c>
      <c r="CJ375" s="113">
        <f t="shared" si="188"/>
        <v>6</v>
      </c>
      <c r="CK375" s="113">
        <f t="shared" si="188"/>
        <v>7</v>
      </c>
      <c r="CL375" s="113">
        <f t="shared" si="188"/>
        <v>8</v>
      </c>
    </row>
    <row r="376" spans="81:90" x14ac:dyDescent="0.25">
      <c r="CC376" s="114">
        <f t="shared" si="189"/>
        <v>4.2796134594653301</v>
      </c>
      <c r="CD376" s="114">
        <f t="shared" si="190"/>
        <v>0</v>
      </c>
      <c r="CE376" s="114">
        <f t="shared" si="190"/>
        <v>0</v>
      </c>
      <c r="CF376" s="114">
        <f t="shared" si="190"/>
        <v>0</v>
      </c>
      <c r="CH376" s="114">
        <v>46</v>
      </c>
      <c r="CI376" s="113">
        <v>9</v>
      </c>
      <c r="CJ376" s="113">
        <f t="shared" si="188"/>
        <v>10</v>
      </c>
      <c r="CK376" s="113">
        <f t="shared" si="188"/>
        <v>11</v>
      </c>
      <c r="CL376" s="113">
        <f t="shared" si="188"/>
        <v>12</v>
      </c>
    </row>
    <row r="377" spans="81:90" x14ac:dyDescent="0.25">
      <c r="CC377" s="114">
        <f t="shared" si="189"/>
        <v>4.2796134594653301</v>
      </c>
      <c r="CD377" s="114">
        <f t="shared" si="190"/>
        <v>0</v>
      </c>
      <c r="CE377" s="114">
        <f t="shared" si="190"/>
        <v>0</v>
      </c>
      <c r="CF377" s="114">
        <f t="shared" si="190"/>
        <v>0</v>
      </c>
      <c r="CH377" s="114">
        <v>46</v>
      </c>
      <c r="CI377" s="113">
        <v>13</v>
      </c>
      <c r="CJ377" s="113">
        <f t="shared" si="188"/>
        <v>14</v>
      </c>
      <c r="CK377" s="113">
        <f t="shared" si="188"/>
        <v>15</v>
      </c>
      <c r="CL377" s="113">
        <f t="shared" si="188"/>
        <v>16</v>
      </c>
    </row>
    <row r="378" spans="81:90" x14ac:dyDescent="0.25">
      <c r="CC378" s="114">
        <f t="shared" si="189"/>
        <v>4.2796134594653301</v>
      </c>
      <c r="CD378" s="114">
        <f t="shared" si="190"/>
        <v>0</v>
      </c>
      <c r="CE378" s="114">
        <f t="shared" si="190"/>
        <v>0</v>
      </c>
      <c r="CF378" s="114">
        <f t="shared" si="190"/>
        <v>0</v>
      </c>
      <c r="CH378" s="114">
        <v>46</v>
      </c>
      <c r="CI378" s="113">
        <v>17</v>
      </c>
      <c r="CJ378" s="113">
        <f t="shared" si="188"/>
        <v>18</v>
      </c>
      <c r="CK378" s="113">
        <f t="shared" si="188"/>
        <v>19</v>
      </c>
      <c r="CL378" s="113">
        <f t="shared" si="188"/>
        <v>20</v>
      </c>
    </row>
    <row r="379" spans="81:90" x14ac:dyDescent="0.25">
      <c r="CC379" s="114">
        <f t="shared" si="189"/>
        <v>4.2796134594653301</v>
      </c>
      <c r="CD379" s="114">
        <f t="shared" si="190"/>
        <v>0</v>
      </c>
      <c r="CE379" s="114">
        <f t="shared" si="190"/>
        <v>0</v>
      </c>
      <c r="CF379" s="114">
        <f t="shared" si="190"/>
        <v>0</v>
      </c>
      <c r="CH379" s="114">
        <v>46</v>
      </c>
      <c r="CI379" s="113">
        <v>21</v>
      </c>
      <c r="CJ379" s="113">
        <f t="shared" si="188"/>
        <v>22</v>
      </c>
      <c r="CK379" s="113">
        <f t="shared" si="188"/>
        <v>23</v>
      </c>
      <c r="CL379" s="113">
        <f t="shared" si="188"/>
        <v>24</v>
      </c>
    </row>
    <row r="380" spans="81:90" x14ac:dyDescent="0.25">
      <c r="CC380" s="114">
        <f t="shared" si="189"/>
        <v>4.2796134594653301</v>
      </c>
      <c r="CD380" s="114">
        <f t="shared" si="190"/>
        <v>0</v>
      </c>
      <c r="CE380" s="114">
        <f t="shared" si="190"/>
        <v>0</v>
      </c>
      <c r="CF380" s="114">
        <f t="shared" si="190"/>
        <v>0</v>
      </c>
      <c r="CH380" s="114">
        <v>46</v>
      </c>
      <c r="CI380" s="113">
        <v>25</v>
      </c>
      <c r="CJ380" s="113">
        <f t="shared" si="188"/>
        <v>26</v>
      </c>
      <c r="CK380" s="113">
        <f t="shared" si="188"/>
        <v>27</v>
      </c>
      <c r="CL380" s="113">
        <f t="shared" si="188"/>
        <v>28</v>
      </c>
    </row>
    <row r="381" spans="81:90" x14ac:dyDescent="0.25">
      <c r="CC381" s="114">
        <f t="shared" si="189"/>
        <v>4.2796134594653301</v>
      </c>
      <c r="CD381" s="114">
        <f t="shared" si="190"/>
        <v>0</v>
      </c>
      <c r="CE381" s="114">
        <f t="shared" si="190"/>
        <v>0</v>
      </c>
      <c r="CF381" s="114">
        <f t="shared" si="190"/>
        <v>0</v>
      </c>
      <c r="CH381" s="114">
        <v>46</v>
      </c>
      <c r="CI381" s="113">
        <v>29</v>
      </c>
      <c r="CJ381" s="113">
        <f t="shared" si="188"/>
        <v>30</v>
      </c>
      <c r="CK381" s="113">
        <f t="shared" si="188"/>
        <v>31</v>
      </c>
      <c r="CL381" s="113">
        <f t="shared" si="188"/>
        <v>32</v>
      </c>
    </row>
    <row r="382" spans="81:90" x14ac:dyDescent="0.25">
      <c r="CC382" s="114">
        <f t="shared" si="189"/>
        <v>4.2796134594653301</v>
      </c>
      <c r="CD382" s="114">
        <f t="shared" si="190"/>
        <v>0</v>
      </c>
      <c r="CE382" s="114">
        <f t="shared" si="190"/>
        <v>0</v>
      </c>
      <c r="CF382" s="114">
        <f t="shared" si="190"/>
        <v>0</v>
      </c>
      <c r="CH382" s="114">
        <v>47</v>
      </c>
      <c r="CI382" s="113">
        <v>1</v>
      </c>
      <c r="CJ382" s="113">
        <f t="shared" si="188"/>
        <v>2</v>
      </c>
      <c r="CK382" s="113">
        <f t="shared" si="188"/>
        <v>3</v>
      </c>
      <c r="CL382" s="113">
        <f t="shared" si="188"/>
        <v>4</v>
      </c>
    </row>
    <row r="383" spans="81:90" x14ac:dyDescent="0.25">
      <c r="CC383" s="114">
        <f t="shared" si="189"/>
        <v>4.2796134594653301</v>
      </c>
      <c r="CD383" s="114">
        <f t="shared" si="190"/>
        <v>0</v>
      </c>
      <c r="CE383" s="114">
        <f t="shared" si="190"/>
        <v>0</v>
      </c>
      <c r="CF383" s="114">
        <f t="shared" si="190"/>
        <v>0</v>
      </c>
      <c r="CH383" s="114">
        <v>47</v>
      </c>
      <c r="CI383" s="113">
        <v>5</v>
      </c>
      <c r="CJ383" s="113">
        <f t="shared" si="188"/>
        <v>6</v>
      </c>
      <c r="CK383" s="113">
        <f t="shared" si="188"/>
        <v>7</v>
      </c>
      <c r="CL383" s="113">
        <f t="shared" si="188"/>
        <v>8</v>
      </c>
    </row>
    <row r="384" spans="81:90" x14ac:dyDescent="0.25">
      <c r="CC384" s="114">
        <f t="shared" si="189"/>
        <v>4.2796134594653301</v>
      </c>
      <c r="CD384" s="114">
        <f t="shared" si="190"/>
        <v>0</v>
      </c>
      <c r="CE384" s="114">
        <f t="shared" si="190"/>
        <v>0</v>
      </c>
      <c r="CF384" s="114">
        <f t="shared" si="190"/>
        <v>0</v>
      </c>
      <c r="CH384" s="114">
        <v>47</v>
      </c>
      <c r="CI384" s="113">
        <v>9</v>
      </c>
      <c r="CJ384" s="113">
        <f t="shared" si="188"/>
        <v>10</v>
      </c>
      <c r="CK384" s="113">
        <f t="shared" si="188"/>
        <v>11</v>
      </c>
      <c r="CL384" s="113">
        <f t="shared" si="188"/>
        <v>12</v>
      </c>
    </row>
    <row r="385" spans="81:90" x14ac:dyDescent="0.25">
      <c r="CC385" s="114">
        <f t="shared" si="189"/>
        <v>4.2796134594653301</v>
      </c>
      <c r="CD385" s="114">
        <f t="shared" si="190"/>
        <v>0</v>
      </c>
      <c r="CE385" s="114">
        <f t="shared" si="190"/>
        <v>0</v>
      </c>
      <c r="CF385" s="114">
        <f t="shared" si="190"/>
        <v>0</v>
      </c>
      <c r="CH385" s="114">
        <v>47</v>
      </c>
      <c r="CI385" s="113">
        <v>13</v>
      </c>
      <c r="CJ385" s="113">
        <f t="shared" si="188"/>
        <v>14</v>
      </c>
      <c r="CK385" s="113">
        <f t="shared" si="188"/>
        <v>15</v>
      </c>
      <c r="CL385" s="113">
        <f t="shared" si="188"/>
        <v>16</v>
      </c>
    </row>
    <row r="386" spans="81:90" x14ac:dyDescent="0.25">
      <c r="CC386" s="114">
        <f t="shared" si="189"/>
        <v>4.2796134594653301</v>
      </c>
      <c r="CD386" s="114">
        <f t="shared" si="190"/>
        <v>0</v>
      </c>
      <c r="CE386" s="114">
        <f t="shared" si="190"/>
        <v>0</v>
      </c>
      <c r="CF386" s="114">
        <f t="shared" si="190"/>
        <v>0</v>
      </c>
      <c r="CH386" s="114">
        <v>47</v>
      </c>
      <c r="CI386" s="113">
        <v>17</v>
      </c>
      <c r="CJ386" s="113">
        <f t="shared" si="188"/>
        <v>18</v>
      </c>
      <c r="CK386" s="113">
        <f t="shared" si="188"/>
        <v>19</v>
      </c>
      <c r="CL386" s="113">
        <f t="shared" si="188"/>
        <v>20</v>
      </c>
    </row>
    <row r="387" spans="81:90" x14ac:dyDescent="0.25">
      <c r="CC387" s="114">
        <f t="shared" si="189"/>
        <v>4.2796134594653301</v>
      </c>
      <c r="CD387" s="114">
        <f t="shared" si="190"/>
        <v>0</v>
      </c>
      <c r="CE387" s="114">
        <f t="shared" si="190"/>
        <v>0</v>
      </c>
      <c r="CF387" s="114">
        <f t="shared" si="190"/>
        <v>0</v>
      </c>
      <c r="CH387" s="114">
        <v>47</v>
      </c>
      <c r="CI387" s="113">
        <v>21</v>
      </c>
      <c r="CJ387" s="113">
        <f t="shared" si="188"/>
        <v>22</v>
      </c>
      <c r="CK387" s="113">
        <f t="shared" si="188"/>
        <v>23</v>
      </c>
      <c r="CL387" s="113">
        <f t="shared" si="188"/>
        <v>24</v>
      </c>
    </row>
    <row r="388" spans="81:90" x14ac:dyDescent="0.25">
      <c r="CC388" s="114">
        <f t="shared" si="189"/>
        <v>4.2796134594653301</v>
      </c>
      <c r="CD388" s="114">
        <f t="shared" si="190"/>
        <v>0</v>
      </c>
      <c r="CE388" s="114">
        <f t="shared" si="190"/>
        <v>0</v>
      </c>
      <c r="CF388" s="114">
        <f t="shared" si="190"/>
        <v>0</v>
      </c>
      <c r="CH388" s="114">
        <v>47</v>
      </c>
      <c r="CI388" s="113">
        <v>25</v>
      </c>
      <c r="CJ388" s="113">
        <f t="shared" ref="CJ388:CL451" si="191">CI388+1</f>
        <v>26</v>
      </c>
      <c r="CK388" s="113">
        <f t="shared" si="191"/>
        <v>27</v>
      </c>
      <c r="CL388" s="113">
        <f t="shared" si="191"/>
        <v>28</v>
      </c>
    </row>
    <row r="389" spans="81:90" x14ac:dyDescent="0.25">
      <c r="CC389" s="114">
        <f t="shared" si="189"/>
        <v>4.2796134594653301</v>
      </c>
      <c r="CD389" s="114">
        <f t="shared" si="190"/>
        <v>0</v>
      </c>
      <c r="CE389" s="114">
        <f t="shared" si="190"/>
        <v>0</v>
      </c>
      <c r="CF389" s="114">
        <f t="shared" si="190"/>
        <v>0</v>
      </c>
      <c r="CH389" s="114">
        <v>47</v>
      </c>
      <c r="CI389" s="113">
        <v>29</v>
      </c>
      <c r="CJ389" s="113">
        <f t="shared" si="191"/>
        <v>30</v>
      </c>
      <c r="CK389" s="113">
        <f t="shared" si="191"/>
        <v>31</v>
      </c>
      <c r="CL389" s="113">
        <f t="shared" si="191"/>
        <v>32</v>
      </c>
    </row>
    <row r="390" spans="81:90" x14ac:dyDescent="0.25">
      <c r="CC390" s="114">
        <f t="shared" si="189"/>
        <v>4.2796134594653301</v>
      </c>
      <c r="CD390" s="114">
        <f t="shared" si="190"/>
        <v>0</v>
      </c>
      <c r="CE390" s="114">
        <f t="shared" si="190"/>
        <v>0</v>
      </c>
      <c r="CF390" s="114">
        <f t="shared" si="190"/>
        <v>0</v>
      </c>
      <c r="CH390" s="114">
        <v>48</v>
      </c>
      <c r="CI390" s="113">
        <v>1</v>
      </c>
      <c r="CJ390" s="113">
        <f t="shared" si="191"/>
        <v>2</v>
      </c>
      <c r="CK390" s="113">
        <f t="shared" si="191"/>
        <v>3</v>
      </c>
      <c r="CL390" s="113">
        <f t="shared" si="191"/>
        <v>4</v>
      </c>
    </row>
    <row r="391" spans="81:90" x14ac:dyDescent="0.25">
      <c r="CC391" s="114">
        <f t="shared" si="189"/>
        <v>4.2796134594653301</v>
      </c>
      <c r="CD391" s="114">
        <f t="shared" si="190"/>
        <v>0</v>
      </c>
      <c r="CE391" s="114">
        <f t="shared" si="190"/>
        <v>0</v>
      </c>
      <c r="CF391" s="114">
        <f t="shared" si="190"/>
        <v>0</v>
      </c>
      <c r="CH391" s="114">
        <v>48</v>
      </c>
      <c r="CI391" s="113">
        <v>5</v>
      </c>
      <c r="CJ391" s="113">
        <f t="shared" si="191"/>
        <v>6</v>
      </c>
      <c r="CK391" s="113">
        <f t="shared" si="191"/>
        <v>7</v>
      </c>
      <c r="CL391" s="113">
        <f t="shared" si="191"/>
        <v>8</v>
      </c>
    </row>
    <row r="392" spans="81:90" x14ac:dyDescent="0.25">
      <c r="CC392" s="114">
        <f t="shared" si="189"/>
        <v>4.2796134594653301</v>
      </c>
      <c r="CD392" s="114">
        <f t="shared" si="190"/>
        <v>0</v>
      </c>
      <c r="CE392" s="114">
        <f t="shared" si="190"/>
        <v>0</v>
      </c>
      <c r="CF392" s="114">
        <f t="shared" si="190"/>
        <v>0</v>
      </c>
      <c r="CH392" s="114">
        <v>48</v>
      </c>
      <c r="CI392" s="113">
        <v>9</v>
      </c>
      <c r="CJ392" s="113">
        <f t="shared" si="191"/>
        <v>10</v>
      </c>
      <c r="CK392" s="113">
        <f t="shared" si="191"/>
        <v>11</v>
      </c>
      <c r="CL392" s="113">
        <f t="shared" si="191"/>
        <v>12</v>
      </c>
    </row>
    <row r="393" spans="81:90" x14ac:dyDescent="0.25">
      <c r="CC393" s="114">
        <f t="shared" si="189"/>
        <v>4.2796134594653301</v>
      </c>
      <c r="CD393" s="114">
        <f t="shared" si="190"/>
        <v>0</v>
      </c>
      <c r="CE393" s="114">
        <f t="shared" si="190"/>
        <v>0</v>
      </c>
      <c r="CF393" s="114">
        <f t="shared" si="190"/>
        <v>0</v>
      </c>
      <c r="CH393" s="114">
        <v>48</v>
      </c>
      <c r="CI393" s="113">
        <v>13</v>
      </c>
      <c r="CJ393" s="113">
        <f t="shared" si="191"/>
        <v>14</v>
      </c>
      <c r="CK393" s="113">
        <f t="shared" si="191"/>
        <v>15</v>
      </c>
      <c r="CL393" s="113">
        <f t="shared" si="191"/>
        <v>16</v>
      </c>
    </row>
    <row r="394" spans="81:90" x14ac:dyDescent="0.25">
      <c r="CC394" s="114">
        <f t="shared" si="189"/>
        <v>4.2796134594653301</v>
      </c>
      <c r="CD394" s="114">
        <f t="shared" si="190"/>
        <v>0</v>
      </c>
      <c r="CE394" s="114">
        <f t="shared" si="190"/>
        <v>0</v>
      </c>
      <c r="CF394" s="114">
        <f t="shared" si="190"/>
        <v>0</v>
      </c>
      <c r="CH394" s="114">
        <v>48</v>
      </c>
      <c r="CI394" s="113">
        <v>17</v>
      </c>
      <c r="CJ394" s="113">
        <f t="shared" si="191"/>
        <v>18</v>
      </c>
      <c r="CK394" s="113">
        <f t="shared" si="191"/>
        <v>19</v>
      </c>
      <c r="CL394" s="113">
        <f t="shared" si="191"/>
        <v>20</v>
      </c>
    </row>
    <row r="395" spans="81:90" x14ac:dyDescent="0.25">
      <c r="CC395" s="114">
        <f t="shared" si="189"/>
        <v>4.2796134594653301</v>
      </c>
      <c r="CD395" s="114">
        <f t="shared" si="190"/>
        <v>0</v>
      </c>
      <c r="CE395" s="114">
        <f t="shared" si="190"/>
        <v>0</v>
      </c>
      <c r="CF395" s="114">
        <f t="shared" si="190"/>
        <v>0</v>
      </c>
      <c r="CH395" s="114">
        <v>48</v>
      </c>
      <c r="CI395" s="113">
        <v>21</v>
      </c>
      <c r="CJ395" s="113">
        <f t="shared" si="191"/>
        <v>22</v>
      </c>
      <c r="CK395" s="113">
        <f t="shared" si="191"/>
        <v>23</v>
      </c>
      <c r="CL395" s="113">
        <f t="shared" si="191"/>
        <v>24</v>
      </c>
    </row>
    <row r="396" spans="81:90" x14ac:dyDescent="0.25">
      <c r="CC396" s="114">
        <f t="shared" si="189"/>
        <v>4.2796134594653301</v>
      </c>
      <c r="CD396" s="114">
        <f t="shared" si="190"/>
        <v>0</v>
      </c>
      <c r="CE396" s="114">
        <f t="shared" si="190"/>
        <v>0</v>
      </c>
      <c r="CF396" s="114">
        <f t="shared" si="190"/>
        <v>0</v>
      </c>
      <c r="CH396" s="114">
        <v>48</v>
      </c>
      <c r="CI396" s="113">
        <v>25</v>
      </c>
      <c r="CJ396" s="113">
        <f t="shared" si="191"/>
        <v>26</v>
      </c>
      <c r="CK396" s="113">
        <f t="shared" si="191"/>
        <v>27</v>
      </c>
      <c r="CL396" s="113">
        <f t="shared" si="191"/>
        <v>28</v>
      </c>
    </row>
    <row r="397" spans="81:90" x14ac:dyDescent="0.25">
      <c r="CC397" s="114">
        <f t="shared" si="189"/>
        <v>4.2796134594653301</v>
      </c>
      <c r="CD397" s="114">
        <f t="shared" si="190"/>
        <v>0</v>
      </c>
      <c r="CE397" s="114">
        <f t="shared" si="190"/>
        <v>0</v>
      </c>
      <c r="CF397" s="114">
        <f t="shared" si="190"/>
        <v>0</v>
      </c>
      <c r="CH397" s="114">
        <v>48</v>
      </c>
      <c r="CI397" s="113">
        <v>29</v>
      </c>
      <c r="CJ397" s="113">
        <f t="shared" si="191"/>
        <v>30</v>
      </c>
      <c r="CK397" s="113">
        <f t="shared" si="191"/>
        <v>31</v>
      </c>
      <c r="CL397" s="113">
        <f t="shared" si="191"/>
        <v>32</v>
      </c>
    </row>
    <row r="398" spans="81:90" x14ac:dyDescent="0.25">
      <c r="CC398" s="114">
        <f t="shared" si="189"/>
        <v>4.2796134594653301</v>
      </c>
      <c r="CD398" s="114">
        <f t="shared" si="190"/>
        <v>0</v>
      </c>
      <c r="CE398" s="114">
        <f t="shared" si="190"/>
        <v>0</v>
      </c>
      <c r="CF398" s="114">
        <f t="shared" si="190"/>
        <v>0</v>
      </c>
      <c r="CH398" s="114">
        <v>49</v>
      </c>
      <c r="CI398" s="113">
        <v>1</v>
      </c>
      <c r="CJ398" s="113">
        <f t="shared" si="191"/>
        <v>2</v>
      </c>
      <c r="CK398" s="113">
        <f t="shared" si="191"/>
        <v>3</v>
      </c>
      <c r="CL398" s="113">
        <f t="shared" si="191"/>
        <v>4</v>
      </c>
    </row>
    <row r="399" spans="81:90" x14ac:dyDescent="0.25">
      <c r="CC399" s="114">
        <f t="shared" ref="CC399:CC462" si="192">INDEX($AU$13:$BZ$122,$CH399,CL399)</f>
        <v>4.2796134594653301</v>
      </c>
      <c r="CD399" s="114">
        <f t="shared" ref="CD399:CF462" si="193">INDEX($AU$13:$BZ$122,$CH399,CI399)</f>
        <v>0</v>
      </c>
      <c r="CE399" s="114">
        <f t="shared" si="193"/>
        <v>0</v>
      </c>
      <c r="CF399" s="114">
        <f t="shared" si="193"/>
        <v>0</v>
      </c>
      <c r="CH399" s="114">
        <v>49</v>
      </c>
      <c r="CI399" s="113">
        <v>5</v>
      </c>
      <c r="CJ399" s="113">
        <f t="shared" si="191"/>
        <v>6</v>
      </c>
      <c r="CK399" s="113">
        <f t="shared" si="191"/>
        <v>7</v>
      </c>
      <c r="CL399" s="113">
        <f t="shared" si="191"/>
        <v>8</v>
      </c>
    </row>
    <row r="400" spans="81:90" x14ac:dyDescent="0.25">
      <c r="CC400" s="114">
        <f t="shared" si="192"/>
        <v>4.2796134594653301</v>
      </c>
      <c r="CD400" s="114">
        <f t="shared" si="193"/>
        <v>0</v>
      </c>
      <c r="CE400" s="114">
        <f t="shared" si="193"/>
        <v>0</v>
      </c>
      <c r="CF400" s="114">
        <f t="shared" si="193"/>
        <v>0</v>
      </c>
      <c r="CH400" s="114">
        <v>49</v>
      </c>
      <c r="CI400" s="113">
        <v>9</v>
      </c>
      <c r="CJ400" s="113">
        <f t="shared" si="191"/>
        <v>10</v>
      </c>
      <c r="CK400" s="113">
        <f t="shared" si="191"/>
        <v>11</v>
      </c>
      <c r="CL400" s="113">
        <f t="shared" si="191"/>
        <v>12</v>
      </c>
    </row>
    <row r="401" spans="81:90" x14ac:dyDescent="0.25">
      <c r="CC401" s="114">
        <f t="shared" si="192"/>
        <v>4.2796134594653301</v>
      </c>
      <c r="CD401" s="114">
        <f t="shared" si="193"/>
        <v>0</v>
      </c>
      <c r="CE401" s="114">
        <f t="shared" si="193"/>
        <v>0</v>
      </c>
      <c r="CF401" s="114">
        <f t="shared" si="193"/>
        <v>0</v>
      </c>
      <c r="CH401" s="114">
        <v>49</v>
      </c>
      <c r="CI401" s="113">
        <v>13</v>
      </c>
      <c r="CJ401" s="113">
        <f t="shared" si="191"/>
        <v>14</v>
      </c>
      <c r="CK401" s="113">
        <f t="shared" si="191"/>
        <v>15</v>
      </c>
      <c r="CL401" s="113">
        <f t="shared" si="191"/>
        <v>16</v>
      </c>
    </row>
    <row r="402" spans="81:90" x14ac:dyDescent="0.25">
      <c r="CC402" s="114">
        <f t="shared" si="192"/>
        <v>4.2796134594653301</v>
      </c>
      <c r="CD402" s="114">
        <f t="shared" si="193"/>
        <v>0</v>
      </c>
      <c r="CE402" s="114">
        <f t="shared" si="193"/>
        <v>0</v>
      </c>
      <c r="CF402" s="114">
        <f t="shared" si="193"/>
        <v>0</v>
      </c>
      <c r="CH402" s="114">
        <v>49</v>
      </c>
      <c r="CI402" s="113">
        <v>17</v>
      </c>
      <c r="CJ402" s="113">
        <f t="shared" si="191"/>
        <v>18</v>
      </c>
      <c r="CK402" s="113">
        <f t="shared" si="191"/>
        <v>19</v>
      </c>
      <c r="CL402" s="113">
        <f t="shared" si="191"/>
        <v>20</v>
      </c>
    </row>
    <row r="403" spans="81:90" x14ac:dyDescent="0.25">
      <c r="CC403" s="114">
        <f t="shared" si="192"/>
        <v>4.2796134594653301</v>
      </c>
      <c r="CD403" s="114">
        <f t="shared" si="193"/>
        <v>0</v>
      </c>
      <c r="CE403" s="114">
        <f t="shared" si="193"/>
        <v>0</v>
      </c>
      <c r="CF403" s="114">
        <f t="shared" si="193"/>
        <v>0</v>
      </c>
      <c r="CH403" s="114">
        <v>49</v>
      </c>
      <c r="CI403" s="113">
        <v>21</v>
      </c>
      <c r="CJ403" s="113">
        <f t="shared" si="191"/>
        <v>22</v>
      </c>
      <c r="CK403" s="113">
        <f t="shared" si="191"/>
        <v>23</v>
      </c>
      <c r="CL403" s="113">
        <f t="shared" si="191"/>
        <v>24</v>
      </c>
    </row>
    <row r="404" spans="81:90" x14ac:dyDescent="0.25">
      <c r="CC404" s="114">
        <f t="shared" si="192"/>
        <v>4.2796134594653301</v>
      </c>
      <c r="CD404" s="114">
        <f t="shared" si="193"/>
        <v>0</v>
      </c>
      <c r="CE404" s="114">
        <f t="shared" si="193"/>
        <v>0</v>
      </c>
      <c r="CF404" s="114">
        <f t="shared" si="193"/>
        <v>0</v>
      </c>
      <c r="CH404" s="114">
        <v>49</v>
      </c>
      <c r="CI404" s="113">
        <v>25</v>
      </c>
      <c r="CJ404" s="113">
        <f t="shared" si="191"/>
        <v>26</v>
      </c>
      <c r="CK404" s="113">
        <f t="shared" si="191"/>
        <v>27</v>
      </c>
      <c r="CL404" s="113">
        <f t="shared" si="191"/>
        <v>28</v>
      </c>
    </row>
    <row r="405" spans="81:90" x14ac:dyDescent="0.25">
      <c r="CC405" s="114">
        <f t="shared" si="192"/>
        <v>4.2796134594653301</v>
      </c>
      <c r="CD405" s="114">
        <f t="shared" si="193"/>
        <v>0</v>
      </c>
      <c r="CE405" s="114">
        <f t="shared" si="193"/>
        <v>0</v>
      </c>
      <c r="CF405" s="114">
        <f t="shared" si="193"/>
        <v>0</v>
      </c>
      <c r="CH405" s="114">
        <v>49</v>
      </c>
      <c r="CI405" s="113">
        <v>29</v>
      </c>
      <c r="CJ405" s="113">
        <f t="shared" si="191"/>
        <v>30</v>
      </c>
      <c r="CK405" s="113">
        <f t="shared" si="191"/>
        <v>31</v>
      </c>
      <c r="CL405" s="113">
        <f t="shared" si="191"/>
        <v>32</v>
      </c>
    </row>
    <row r="406" spans="81:90" x14ac:dyDescent="0.25">
      <c r="CC406" s="114">
        <f t="shared" si="192"/>
        <v>4.2796134594653301</v>
      </c>
      <c r="CD406" s="114">
        <f t="shared" si="193"/>
        <v>0</v>
      </c>
      <c r="CE406" s="114">
        <f t="shared" si="193"/>
        <v>0</v>
      </c>
      <c r="CF406" s="114">
        <f t="shared" si="193"/>
        <v>0</v>
      </c>
      <c r="CH406" s="114">
        <v>50</v>
      </c>
      <c r="CI406" s="113">
        <v>1</v>
      </c>
      <c r="CJ406" s="113">
        <f t="shared" si="191"/>
        <v>2</v>
      </c>
      <c r="CK406" s="113">
        <f t="shared" si="191"/>
        <v>3</v>
      </c>
      <c r="CL406" s="113">
        <f t="shared" si="191"/>
        <v>4</v>
      </c>
    </row>
    <row r="407" spans="81:90" x14ac:dyDescent="0.25">
      <c r="CC407" s="114">
        <f t="shared" si="192"/>
        <v>4.2796134594653301</v>
      </c>
      <c r="CD407" s="114">
        <f t="shared" si="193"/>
        <v>0</v>
      </c>
      <c r="CE407" s="114">
        <f t="shared" si="193"/>
        <v>0</v>
      </c>
      <c r="CF407" s="114">
        <f t="shared" si="193"/>
        <v>0</v>
      </c>
      <c r="CH407" s="114">
        <v>50</v>
      </c>
      <c r="CI407" s="113">
        <v>5</v>
      </c>
      <c r="CJ407" s="113">
        <f t="shared" si="191"/>
        <v>6</v>
      </c>
      <c r="CK407" s="113">
        <f t="shared" si="191"/>
        <v>7</v>
      </c>
      <c r="CL407" s="113">
        <f t="shared" si="191"/>
        <v>8</v>
      </c>
    </row>
    <row r="408" spans="81:90" x14ac:dyDescent="0.25">
      <c r="CC408" s="114">
        <f t="shared" si="192"/>
        <v>4.2796134594653301</v>
      </c>
      <c r="CD408" s="114">
        <f t="shared" si="193"/>
        <v>0</v>
      </c>
      <c r="CE408" s="114">
        <f t="shared" si="193"/>
        <v>0</v>
      </c>
      <c r="CF408" s="114">
        <f t="shared" si="193"/>
        <v>0</v>
      </c>
      <c r="CH408" s="114">
        <v>50</v>
      </c>
      <c r="CI408" s="113">
        <v>9</v>
      </c>
      <c r="CJ408" s="113">
        <f t="shared" si="191"/>
        <v>10</v>
      </c>
      <c r="CK408" s="113">
        <f t="shared" si="191"/>
        <v>11</v>
      </c>
      <c r="CL408" s="113">
        <f t="shared" si="191"/>
        <v>12</v>
      </c>
    </row>
    <row r="409" spans="81:90" x14ac:dyDescent="0.25">
      <c r="CC409" s="114">
        <f t="shared" si="192"/>
        <v>4.2796134594653301</v>
      </c>
      <c r="CD409" s="114">
        <f t="shared" si="193"/>
        <v>0</v>
      </c>
      <c r="CE409" s="114">
        <f t="shared" si="193"/>
        <v>0</v>
      </c>
      <c r="CF409" s="114">
        <f t="shared" si="193"/>
        <v>0</v>
      </c>
      <c r="CH409" s="114">
        <v>50</v>
      </c>
      <c r="CI409" s="113">
        <v>13</v>
      </c>
      <c r="CJ409" s="113">
        <f t="shared" si="191"/>
        <v>14</v>
      </c>
      <c r="CK409" s="113">
        <f t="shared" si="191"/>
        <v>15</v>
      </c>
      <c r="CL409" s="113">
        <f t="shared" si="191"/>
        <v>16</v>
      </c>
    </row>
    <row r="410" spans="81:90" x14ac:dyDescent="0.25">
      <c r="CC410" s="114">
        <f t="shared" si="192"/>
        <v>4.2796134594653301</v>
      </c>
      <c r="CD410" s="114">
        <f t="shared" si="193"/>
        <v>0</v>
      </c>
      <c r="CE410" s="114">
        <f t="shared" si="193"/>
        <v>0</v>
      </c>
      <c r="CF410" s="114">
        <f t="shared" si="193"/>
        <v>0</v>
      </c>
      <c r="CH410" s="114">
        <v>50</v>
      </c>
      <c r="CI410" s="113">
        <v>17</v>
      </c>
      <c r="CJ410" s="113">
        <f t="shared" si="191"/>
        <v>18</v>
      </c>
      <c r="CK410" s="113">
        <f t="shared" si="191"/>
        <v>19</v>
      </c>
      <c r="CL410" s="113">
        <f t="shared" si="191"/>
        <v>20</v>
      </c>
    </row>
    <row r="411" spans="81:90" x14ac:dyDescent="0.25">
      <c r="CC411" s="114">
        <f t="shared" si="192"/>
        <v>4.2796134594653301</v>
      </c>
      <c r="CD411" s="114">
        <f t="shared" si="193"/>
        <v>0</v>
      </c>
      <c r="CE411" s="114">
        <f t="shared" si="193"/>
        <v>0</v>
      </c>
      <c r="CF411" s="114">
        <f t="shared" si="193"/>
        <v>0</v>
      </c>
      <c r="CH411" s="114">
        <v>50</v>
      </c>
      <c r="CI411" s="113">
        <v>21</v>
      </c>
      <c r="CJ411" s="113">
        <f t="shared" si="191"/>
        <v>22</v>
      </c>
      <c r="CK411" s="113">
        <f t="shared" si="191"/>
        <v>23</v>
      </c>
      <c r="CL411" s="113">
        <f t="shared" si="191"/>
        <v>24</v>
      </c>
    </row>
    <row r="412" spans="81:90" x14ac:dyDescent="0.25">
      <c r="CC412" s="114">
        <f t="shared" si="192"/>
        <v>4.2796134594653301</v>
      </c>
      <c r="CD412" s="114">
        <f t="shared" si="193"/>
        <v>0</v>
      </c>
      <c r="CE412" s="114">
        <f t="shared" si="193"/>
        <v>0</v>
      </c>
      <c r="CF412" s="114">
        <f t="shared" si="193"/>
        <v>0</v>
      </c>
      <c r="CH412" s="114">
        <v>50</v>
      </c>
      <c r="CI412" s="113">
        <v>25</v>
      </c>
      <c r="CJ412" s="113">
        <f t="shared" si="191"/>
        <v>26</v>
      </c>
      <c r="CK412" s="113">
        <f t="shared" si="191"/>
        <v>27</v>
      </c>
      <c r="CL412" s="113">
        <f t="shared" si="191"/>
        <v>28</v>
      </c>
    </row>
    <row r="413" spans="81:90" x14ac:dyDescent="0.25">
      <c r="CC413" s="114">
        <f t="shared" si="192"/>
        <v>4.2796134594653301</v>
      </c>
      <c r="CD413" s="114">
        <f t="shared" si="193"/>
        <v>0</v>
      </c>
      <c r="CE413" s="114">
        <f t="shared" si="193"/>
        <v>0</v>
      </c>
      <c r="CF413" s="114">
        <f t="shared" si="193"/>
        <v>0</v>
      </c>
      <c r="CH413" s="114">
        <v>50</v>
      </c>
      <c r="CI413" s="113">
        <v>29</v>
      </c>
      <c r="CJ413" s="113">
        <f t="shared" si="191"/>
        <v>30</v>
      </c>
      <c r="CK413" s="113">
        <f t="shared" si="191"/>
        <v>31</v>
      </c>
      <c r="CL413" s="113">
        <f t="shared" si="191"/>
        <v>32</v>
      </c>
    </row>
    <row r="414" spans="81:90" x14ac:dyDescent="0.25">
      <c r="CC414" s="114">
        <f t="shared" si="192"/>
        <v>4.2796134594653301</v>
      </c>
      <c r="CD414" s="114">
        <f t="shared" si="193"/>
        <v>0</v>
      </c>
      <c r="CE414" s="114">
        <f t="shared" si="193"/>
        <v>0</v>
      </c>
      <c r="CF414" s="114">
        <f t="shared" si="193"/>
        <v>0</v>
      </c>
      <c r="CH414" s="114">
        <v>51</v>
      </c>
      <c r="CI414" s="113">
        <v>1</v>
      </c>
      <c r="CJ414" s="113">
        <f t="shared" si="191"/>
        <v>2</v>
      </c>
      <c r="CK414" s="113">
        <f t="shared" si="191"/>
        <v>3</v>
      </c>
      <c r="CL414" s="113">
        <f t="shared" si="191"/>
        <v>4</v>
      </c>
    </row>
    <row r="415" spans="81:90" x14ac:dyDescent="0.25">
      <c r="CC415" s="114">
        <f t="shared" si="192"/>
        <v>4.2796134594653301</v>
      </c>
      <c r="CD415" s="114">
        <f t="shared" si="193"/>
        <v>0</v>
      </c>
      <c r="CE415" s="114">
        <f t="shared" si="193"/>
        <v>0</v>
      </c>
      <c r="CF415" s="114">
        <f t="shared" si="193"/>
        <v>0</v>
      </c>
      <c r="CH415" s="114">
        <v>51</v>
      </c>
      <c r="CI415" s="113">
        <v>5</v>
      </c>
      <c r="CJ415" s="113">
        <f t="shared" si="191"/>
        <v>6</v>
      </c>
      <c r="CK415" s="113">
        <f t="shared" si="191"/>
        <v>7</v>
      </c>
      <c r="CL415" s="113">
        <f t="shared" si="191"/>
        <v>8</v>
      </c>
    </row>
    <row r="416" spans="81:90" x14ac:dyDescent="0.25">
      <c r="CC416" s="114">
        <f t="shared" si="192"/>
        <v>4.2796134594653301</v>
      </c>
      <c r="CD416" s="114">
        <f t="shared" si="193"/>
        <v>0</v>
      </c>
      <c r="CE416" s="114">
        <f t="shared" si="193"/>
        <v>0</v>
      </c>
      <c r="CF416" s="114">
        <f t="shared" si="193"/>
        <v>0</v>
      </c>
      <c r="CH416" s="114">
        <v>51</v>
      </c>
      <c r="CI416" s="113">
        <v>9</v>
      </c>
      <c r="CJ416" s="113">
        <f t="shared" si="191"/>
        <v>10</v>
      </c>
      <c r="CK416" s="113">
        <f t="shared" si="191"/>
        <v>11</v>
      </c>
      <c r="CL416" s="113">
        <f t="shared" si="191"/>
        <v>12</v>
      </c>
    </row>
    <row r="417" spans="81:90" x14ac:dyDescent="0.25">
      <c r="CC417" s="114">
        <f t="shared" si="192"/>
        <v>4.2796134594653301</v>
      </c>
      <c r="CD417" s="114">
        <f t="shared" si="193"/>
        <v>0</v>
      </c>
      <c r="CE417" s="114">
        <f t="shared" si="193"/>
        <v>0</v>
      </c>
      <c r="CF417" s="114">
        <f t="shared" si="193"/>
        <v>0</v>
      </c>
      <c r="CH417" s="114">
        <v>51</v>
      </c>
      <c r="CI417" s="113">
        <v>13</v>
      </c>
      <c r="CJ417" s="113">
        <f t="shared" si="191"/>
        <v>14</v>
      </c>
      <c r="CK417" s="113">
        <f t="shared" si="191"/>
        <v>15</v>
      </c>
      <c r="CL417" s="113">
        <f t="shared" si="191"/>
        <v>16</v>
      </c>
    </row>
    <row r="418" spans="81:90" x14ac:dyDescent="0.25">
      <c r="CC418" s="114">
        <f t="shared" si="192"/>
        <v>4.2796134594653301</v>
      </c>
      <c r="CD418" s="114">
        <f t="shared" si="193"/>
        <v>0</v>
      </c>
      <c r="CE418" s="114">
        <f t="shared" si="193"/>
        <v>0</v>
      </c>
      <c r="CF418" s="114">
        <f t="shared" si="193"/>
        <v>0</v>
      </c>
      <c r="CH418" s="114">
        <v>51</v>
      </c>
      <c r="CI418" s="113">
        <v>17</v>
      </c>
      <c r="CJ418" s="113">
        <f t="shared" si="191"/>
        <v>18</v>
      </c>
      <c r="CK418" s="113">
        <f t="shared" si="191"/>
        <v>19</v>
      </c>
      <c r="CL418" s="113">
        <f t="shared" si="191"/>
        <v>20</v>
      </c>
    </row>
    <row r="419" spans="81:90" x14ac:dyDescent="0.25">
      <c r="CC419" s="114">
        <f t="shared" si="192"/>
        <v>4.2796134594653301</v>
      </c>
      <c r="CD419" s="114">
        <f t="shared" si="193"/>
        <v>0</v>
      </c>
      <c r="CE419" s="114">
        <f t="shared" si="193"/>
        <v>0</v>
      </c>
      <c r="CF419" s="114">
        <f t="shared" si="193"/>
        <v>0</v>
      </c>
      <c r="CH419" s="114">
        <v>51</v>
      </c>
      <c r="CI419" s="113">
        <v>21</v>
      </c>
      <c r="CJ419" s="113">
        <f t="shared" si="191"/>
        <v>22</v>
      </c>
      <c r="CK419" s="113">
        <f t="shared" si="191"/>
        <v>23</v>
      </c>
      <c r="CL419" s="113">
        <f t="shared" si="191"/>
        <v>24</v>
      </c>
    </row>
    <row r="420" spans="81:90" x14ac:dyDescent="0.25">
      <c r="CC420" s="114">
        <f t="shared" si="192"/>
        <v>4.2796134594653301</v>
      </c>
      <c r="CD420" s="114">
        <f t="shared" si="193"/>
        <v>0</v>
      </c>
      <c r="CE420" s="114">
        <f t="shared" si="193"/>
        <v>0</v>
      </c>
      <c r="CF420" s="114">
        <f t="shared" si="193"/>
        <v>0</v>
      </c>
      <c r="CH420" s="114">
        <v>51</v>
      </c>
      <c r="CI420" s="113">
        <v>25</v>
      </c>
      <c r="CJ420" s="113">
        <f t="shared" si="191"/>
        <v>26</v>
      </c>
      <c r="CK420" s="113">
        <f t="shared" si="191"/>
        <v>27</v>
      </c>
      <c r="CL420" s="113">
        <f t="shared" si="191"/>
        <v>28</v>
      </c>
    </row>
    <row r="421" spans="81:90" x14ac:dyDescent="0.25">
      <c r="CC421" s="114">
        <f t="shared" si="192"/>
        <v>4.2796134594653301</v>
      </c>
      <c r="CD421" s="114">
        <f t="shared" si="193"/>
        <v>0</v>
      </c>
      <c r="CE421" s="114">
        <f t="shared" si="193"/>
        <v>0</v>
      </c>
      <c r="CF421" s="114">
        <f t="shared" si="193"/>
        <v>0</v>
      </c>
      <c r="CH421" s="114">
        <v>51</v>
      </c>
      <c r="CI421" s="113">
        <v>29</v>
      </c>
      <c r="CJ421" s="113">
        <f t="shared" si="191"/>
        <v>30</v>
      </c>
      <c r="CK421" s="113">
        <f t="shared" si="191"/>
        <v>31</v>
      </c>
      <c r="CL421" s="113">
        <f t="shared" si="191"/>
        <v>32</v>
      </c>
    </row>
    <row r="422" spans="81:90" x14ac:dyDescent="0.25">
      <c r="CC422" s="114">
        <f t="shared" si="192"/>
        <v>4.2796134594653301</v>
      </c>
      <c r="CD422" s="114">
        <f t="shared" si="193"/>
        <v>0</v>
      </c>
      <c r="CE422" s="114">
        <f t="shared" si="193"/>
        <v>0</v>
      </c>
      <c r="CF422" s="114">
        <f t="shared" si="193"/>
        <v>0</v>
      </c>
      <c r="CH422" s="114">
        <v>52</v>
      </c>
      <c r="CI422" s="113">
        <v>1</v>
      </c>
      <c r="CJ422" s="113">
        <f t="shared" si="191"/>
        <v>2</v>
      </c>
      <c r="CK422" s="113">
        <f t="shared" si="191"/>
        <v>3</v>
      </c>
      <c r="CL422" s="113">
        <f t="shared" si="191"/>
        <v>4</v>
      </c>
    </row>
    <row r="423" spans="81:90" x14ac:dyDescent="0.25">
      <c r="CC423" s="114">
        <f t="shared" si="192"/>
        <v>4.2796134594653301</v>
      </c>
      <c r="CD423" s="114">
        <f t="shared" si="193"/>
        <v>0</v>
      </c>
      <c r="CE423" s="114">
        <f t="shared" si="193"/>
        <v>0</v>
      </c>
      <c r="CF423" s="114">
        <f t="shared" si="193"/>
        <v>0</v>
      </c>
      <c r="CH423" s="114">
        <v>52</v>
      </c>
      <c r="CI423" s="113">
        <v>5</v>
      </c>
      <c r="CJ423" s="113">
        <f t="shared" si="191"/>
        <v>6</v>
      </c>
      <c r="CK423" s="113">
        <f t="shared" si="191"/>
        <v>7</v>
      </c>
      <c r="CL423" s="113">
        <f t="shared" si="191"/>
        <v>8</v>
      </c>
    </row>
    <row r="424" spans="81:90" x14ac:dyDescent="0.25">
      <c r="CC424" s="114">
        <f t="shared" si="192"/>
        <v>4.2796134594653301</v>
      </c>
      <c r="CD424" s="114">
        <f t="shared" si="193"/>
        <v>0</v>
      </c>
      <c r="CE424" s="114">
        <f t="shared" si="193"/>
        <v>0</v>
      </c>
      <c r="CF424" s="114">
        <f t="shared" si="193"/>
        <v>0</v>
      </c>
      <c r="CH424" s="114">
        <v>52</v>
      </c>
      <c r="CI424" s="113">
        <v>9</v>
      </c>
      <c r="CJ424" s="113">
        <f t="shared" si="191"/>
        <v>10</v>
      </c>
      <c r="CK424" s="113">
        <f t="shared" si="191"/>
        <v>11</v>
      </c>
      <c r="CL424" s="113">
        <f t="shared" si="191"/>
        <v>12</v>
      </c>
    </row>
    <row r="425" spans="81:90" x14ac:dyDescent="0.25">
      <c r="CC425" s="114">
        <f t="shared" si="192"/>
        <v>4.2796134594653301</v>
      </c>
      <c r="CD425" s="114">
        <f t="shared" si="193"/>
        <v>0</v>
      </c>
      <c r="CE425" s="114">
        <f t="shared" si="193"/>
        <v>0</v>
      </c>
      <c r="CF425" s="114">
        <f t="shared" si="193"/>
        <v>0</v>
      </c>
      <c r="CH425" s="114">
        <v>52</v>
      </c>
      <c r="CI425" s="113">
        <v>13</v>
      </c>
      <c r="CJ425" s="113">
        <f t="shared" si="191"/>
        <v>14</v>
      </c>
      <c r="CK425" s="113">
        <f t="shared" si="191"/>
        <v>15</v>
      </c>
      <c r="CL425" s="113">
        <f t="shared" si="191"/>
        <v>16</v>
      </c>
    </row>
    <row r="426" spans="81:90" x14ac:dyDescent="0.25">
      <c r="CC426" s="114">
        <f t="shared" si="192"/>
        <v>4.2796134594653301</v>
      </c>
      <c r="CD426" s="114">
        <f t="shared" si="193"/>
        <v>0</v>
      </c>
      <c r="CE426" s="114">
        <f t="shared" si="193"/>
        <v>0</v>
      </c>
      <c r="CF426" s="114">
        <f t="shared" si="193"/>
        <v>0</v>
      </c>
      <c r="CH426" s="114">
        <v>52</v>
      </c>
      <c r="CI426" s="113">
        <v>17</v>
      </c>
      <c r="CJ426" s="113">
        <f t="shared" si="191"/>
        <v>18</v>
      </c>
      <c r="CK426" s="113">
        <f t="shared" si="191"/>
        <v>19</v>
      </c>
      <c r="CL426" s="113">
        <f t="shared" si="191"/>
        <v>20</v>
      </c>
    </row>
    <row r="427" spans="81:90" x14ac:dyDescent="0.25">
      <c r="CC427" s="114">
        <f t="shared" si="192"/>
        <v>4.2796134594653301</v>
      </c>
      <c r="CD427" s="114">
        <f t="shared" si="193"/>
        <v>0</v>
      </c>
      <c r="CE427" s="114">
        <f t="shared" si="193"/>
        <v>0</v>
      </c>
      <c r="CF427" s="114">
        <f t="shared" si="193"/>
        <v>0</v>
      </c>
      <c r="CH427" s="114">
        <v>52</v>
      </c>
      <c r="CI427" s="113">
        <v>21</v>
      </c>
      <c r="CJ427" s="113">
        <f t="shared" si="191"/>
        <v>22</v>
      </c>
      <c r="CK427" s="113">
        <f t="shared" si="191"/>
        <v>23</v>
      </c>
      <c r="CL427" s="113">
        <f t="shared" si="191"/>
        <v>24</v>
      </c>
    </row>
    <row r="428" spans="81:90" x14ac:dyDescent="0.25">
      <c r="CC428" s="114">
        <f t="shared" si="192"/>
        <v>4.2796134594653301</v>
      </c>
      <c r="CD428" s="114">
        <f t="shared" si="193"/>
        <v>0</v>
      </c>
      <c r="CE428" s="114">
        <f t="shared" si="193"/>
        <v>0</v>
      </c>
      <c r="CF428" s="114">
        <f t="shared" si="193"/>
        <v>0</v>
      </c>
      <c r="CH428" s="114">
        <v>52</v>
      </c>
      <c r="CI428" s="113">
        <v>25</v>
      </c>
      <c r="CJ428" s="113">
        <f t="shared" si="191"/>
        <v>26</v>
      </c>
      <c r="CK428" s="113">
        <f t="shared" si="191"/>
        <v>27</v>
      </c>
      <c r="CL428" s="113">
        <f t="shared" si="191"/>
        <v>28</v>
      </c>
    </row>
    <row r="429" spans="81:90" x14ac:dyDescent="0.25">
      <c r="CC429" s="114">
        <f t="shared" si="192"/>
        <v>4.2796134594653301</v>
      </c>
      <c r="CD429" s="114">
        <f t="shared" si="193"/>
        <v>0</v>
      </c>
      <c r="CE429" s="114">
        <f t="shared" si="193"/>
        <v>0</v>
      </c>
      <c r="CF429" s="114">
        <f t="shared" si="193"/>
        <v>0</v>
      </c>
      <c r="CH429" s="114">
        <v>52</v>
      </c>
      <c r="CI429" s="113">
        <v>29</v>
      </c>
      <c r="CJ429" s="113">
        <f t="shared" si="191"/>
        <v>30</v>
      </c>
      <c r="CK429" s="113">
        <f t="shared" si="191"/>
        <v>31</v>
      </c>
      <c r="CL429" s="113">
        <f t="shared" si="191"/>
        <v>32</v>
      </c>
    </row>
    <row r="430" spans="81:90" x14ac:dyDescent="0.25">
      <c r="CC430" s="114">
        <f t="shared" si="192"/>
        <v>4.2796134594653301</v>
      </c>
      <c r="CD430" s="114">
        <f t="shared" si="193"/>
        <v>0</v>
      </c>
      <c r="CE430" s="114">
        <f t="shared" si="193"/>
        <v>0</v>
      </c>
      <c r="CF430" s="114">
        <f t="shared" si="193"/>
        <v>0</v>
      </c>
      <c r="CH430" s="114">
        <v>53</v>
      </c>
      <c r="CI430" s="113">
        <v>1</v>
      </c>
      <c r="CJ430" s="113">
        <f t="shared" si="191"/>
        <v>2</v>
      </c>
      <c r="CK430" s="113">
        <f t="shared" si="191"/>
        <v>3</v>
      </c>
      <c r="CL430" s="113">
        <f t="shared" si="191"/>
        <v>4</v>
      </c>
    </row>
    <row r="431" spans="81:90" x14ac:dyDescent="0.25">
      <c r="CC431" s="114">
        <f t="shared" si="192"/>
        <v>4.2796134594653301</v>
      </c>
      <c r="CD431" s="114">
        <f t="shared" si="193"/>
        <v>0</v>
      </c>
      <c r="CE431" s="114">
        <f t="shared" si="193"/>
        <v>0</v>
      </c>
      <c r="CF431" s="114">
        <f t="shared" si="193"/>
        <v>0</v>
      </c>
      <c r="CH431" s="114">
        <v>53</v>
      </c>
      <c r="CI431" s="113">
        <v>5</v>
      </c>
      <c r="CJ431" s="113">
        <f t="shared" si="191"/>
        <v>6</v>
      </c>
      <c r="CK431" s="113">
        <f t="shared" si="191"/>
        <v>7</v>
      </c>
      <c r="CL431" s="113">
        <f t="shared" si="191"/>
        <v>8</v>
      </c>
    </row>
    <row r="432" spans="81:90" x14ac:dyDescent="0.25">
      <c r="CC432" s="114">
        <f t="shared" si="192"/>
        <v>4.2796134594653301</v>
      </c>
      <c r="CD432" s="114">
        <f t="shared" si="193"/>
        <v>0</v>
      </c>
      <c r="CE432" s="114">
        <f t="shared" si="193"/>
        <v>0</v>
      </c>
      <c r="CF432" s="114">
        <f t="shared" si="193"/>
        <v>0</v>
      </c>
      <c r="CH432" s="114">
        <v>53</v>
      </c>
      <c r="CI432" s="113">
        <v>9</v>
      </c>
      <c r="CJ432" s="113">
        <f t="shared" si="191"/>
        <v>10</v>
      </c>
      <c r="CK432" s="113">
        <f t="shared" si="191"/>
        <v>11</v>
      </c>
      <c r="CL432" s="113">
        <f t="shared" si="191"/>
        <v>12</v>
      </c>
    </row>
    <row r="433" spans="81:90" x14ac:dyDescent="0.25">
      <c r="CC433" s="114">
        <f t="shared" si="192"/>
        <v>4.2796134594653301</v>
      </c>
      <c r="CD433" s="114">
        <f t="shared" si="193"/>
        <v>0</v>
      </c>
      <c r="CE433" s="114">
        <f t="shared" si="193"/>
        <v>0</v>
      </c>
      <c r="CF433" s="114">
        <f t="shared" si="193"/>
        <v>0</v>
      </c>
      <c r="CH433" s="114">
        <v>53</v>
      </c>
      <c r="CI433" s="113">
        <v>13</v>
      </c>
      <c r="CJ433" s="113">
        <f t="shared" si="191"/>
        <v>14</v>
      </c>
      <c r="CK433" s="113">
        <f t="shared" si="191"/>
        <v>15</v>
      </c>
      <c r="CL433" s="113">
        <f t="shared" si="191"/>
        <v>16</v>
      </c>
    </row>
    <row r="434" spans="81:90" x14ac:dyDescent="0.25">
      <c r="CC434" s="114">
        <f t="shared" si="192"/>
        <v>4.2796134594653301</v>
      </c>
      <c r="CD434" s="114">
        <f t="shared" si="193"/>
        <v>0</v>
      </c>
      <c r="CE434" s="114">
        <f t="shared" si="193"/>
        <v>0</v>
      </c>
      <c r="CF434" s="114">
        <f t="shared" si="193"/>
        <v>0</v>
      </c>
      <c r="CH434" s="114">
        <v>53</v>
      </c>
      <c r="CI434" s="113">
        <v>17</v>
      </c>
      <c r="CJ434" s="113">
        <f t="shared" si="191"/>
        <v>18</v>
      </c>
      <c r="CK434" s="113">
        <f t="shared" si="191"/>
        <v>19</v>
      </c>
      <c r="CL434" s="113">
        <f t="shared" si="191"/>
        <v>20</v>
      </c>
    </row>
    <row r="435" spans="81:90" x14ac:dyDescent="0.25">
      <c r="CC435" s="114">
        <f t="shared" si="192"/>
        <v>4.2796134594653301</v>
      </c>
      <c r="CD435" s="114">
        <f t="shared" si="193"/>
        <v>0</v>
      </c>
      <c r="CE435" s="114">
        <f t="shared" si="193"/>
        <v>0</v>
      </c>
      <c r="CF435" s="114">
        <f t="shared" si="193"/>
        <v>0</v>
      </c>
      <c r="CH435" s="114">
        <v>53</v>
      </c>
      <c r="CI435" s="113">
        <v>21</v>
      </c>
      <c r="CJ435" s="113">
        <f t="shared" si="191"/>
        <v>22</v>
      </c>
      <c r="CK435" s="113">
        <f t="shared" si="191"/>
        <v>23</v>
      </c>
      <c r="CL435" s="113">
        <f t="shared" si="191"/>
        <v>24</v>
      </c>
    </row>
    <row r="436" spans="81:90" x14ac:dyDescent="0.25">
      <c r="CC436" s="114">
        <f t="shared" si="192"/>
        <v>4.2796134594653301</v>
      </c>
      <c r="CD436" s="114">
        <f t="shared" si="193"/>
        <v>0</v>
      </c>
      <c r="CE436" s="114">
        <f t="shared" si="193"/>
        <v>0</v>
      </c>
      <c r="CF436" s="114">
        <f t="shared" si="193"/>
        <v>0</v>
      </c>
      <c r="CH436" s="114">
        <v>53</v>
      </c>
      <c r="CI436" s="113">
        <v>25</v>
      </c>
      <c r="CJ436" s="113">
        <f t="shared" si="191"/>
        <v>26</v>
      </c>
      <c r="CK436" s="113">
        <f t="shared" si="191"/>
        <v>27</v>
      </c>
      <c r="CL436" s="113">
        <f t="shared" si="191"/>
        <v>28</v>
      </c>
    </row>
    <row r="437" spans="81:90" x14ac:dyDescent="0.25">
      <c r="CC437" s="114">
        <f t="shared" si="192"/>
        <v>4.2796134594653301</v>
      </c>
      <c r="CD437" s="114">
        <f t="shared" si="193"/>
        <v>0</v>
      </c>
      <c r="CE437" s="114">
        <f t="shared" si="193"/>
        <v>0</v>
      </c>
      <c r="CF437" s="114">
        <f t="shared" si="193"/>
        <v>0</v>
      </c>
      <c r="CH437" s="114">
        <v>53</v>
      </c>
      <c r="CI437" s="113">
        <v>29</v>
      </c>
      <c r="CJ437" s="113">
        <f t="shared" si="191"/>
        <v>30</v>
      </c>
      <c r="CK437" s="113">
        <f t="shared" si="191"/>
        <v>31</v>
      </c>
      <c r="CL437" s="113">
        <f t="shared" si="191"/>
        <v>32</v>
      </c>
    </row>
    <row r="438" spans="81:90" x14ac:dyDescent="0.25">
      <c r="CC438" s="114">
        <f t="shared" si="192"/>
        <v>4.2796134594653301</v>
      </c>
      <c r="CD438" s="114">
        <f t="shared" si="193"/>
        <v>0</v>
      </c>
      <c r="CE438" s="114">
        <f t="shared" si="193"/>
        <v>0</v>
      </c>
      <c r="CF438" s="114">
        <f t="shared" si="193"/>
        <v>0</v>
      </c>
      <c r="CH438" s="114">
        <v>54</v>
      </c>
      <c r="CI438" s="113">
        <v>1</v>
      </c>
      <c r="CJ438" s="113">
        <f t="shared" si="191"/>
        <v>2</v>
      </c>
      <c r="CK438" s="113">
        <f t="shared" si="191"/>
        <v>3</v>
      </c>
      <c r="CL438" s="113">
        <f t="shared" si="191"/>
        <v>4</v>
      </c>
    </row>
    <row r="439" spans="81:90" x14ac:dyDescent="0.25">
      <c r="CC439" s="114">
        <f t="shared" si="192"/>
        <v>4.2796134594653301</v>
      </c>
      <c r="CD439" s="114">
        <f t="shared" si="193"/>
        <v>0</v>
      </c>
      <c r="CE439" s="114">
        <f t="shared" si="193"/>
        <v>0</v>
      </c>
      <c r="CF439" s="114">
        <f t="shared" si="193"/>
        <v>0</v>
      </c>
      <c r="CH439" s="114">
        <v>54</v>
      </c>
      <c r="CI439" s="113">
        <v>5</v>
      </c>
      <c r="CJ439" s="113">
        <f t="shared" si="191"/>
        <v>6</v>
      </c>
      <c r="CK439" s="113">
        <f t="shared" si="191"/>
        <v>7</v>
      </c>
      <c r="CL439" s="113">
        <f t="shared" si="191"/>
        <v>8</v>
      </c>
    </row>
    <row r="440" spans="81:90" x14ac:dyDescent="0.25">
      <c r="CC440" s="114">
        <f t="shared" si="192"/>
        <v>4.2796134594653301</v>
      </c>
      <c r="CD440" s="114">
        <f t="shared" si="193"/>
        <v>0</v>
      </c>
      <c r="CE440" s="114">
        <f t="shared" si="193"/>
        <v>0</v>
      </c>
      <c r="CF440" s="114">
        <f t="shared" si="193"/>
        <v>0</v>
      </c>
      <c r="CH440" s="114">
        <v>54</v>
      </c>
      <c r="CI440" s="113">
        <v>9</v>
      </c>
      <c r="CJ440" s="113">
        <f t="shared" si="191"/>
        <v>10</v>
      </c>
      <c r="CK440" s="113">
        <f t="shared" si="191"/>
        <v>11</v>
      </c>
      <c r="CL440" s="113">
        <f t="shared" si="191"/>
        <v>12</v>
      </c>
    </row>
    <row r="441" spans="81:90" x14ac:dyDescent="0.25">
      <c r="CC441" s="114">
        <f t="shared" si="192"/>
        <v>4.2796134594653301</v>
      </c>
      <c r="CD441" s="114">
        <f t="shared" si="193"/>
        <v>0</v>
      </c>
      <c r="CE441" s="114">
        <f t="shared" si="193"/>
        <v>0</v>
      </c>
      <c r="CF441" s="114">
        <f t="shared" si="193"/>
        <v>0</v>
      </c>
      <c r="CH441" s="114">
        <v>54</v>
      </c>
      <c r="CI441" s="113">
        <v>13</v>
      </c>
      <c r="CJ441" s="113">
        <f t="shared" si="191"/>
        <v>14</v>
      </c>
      <c r="CK441" s="113">
        <f t="shared" si="191"/>
        <v>15</v>
      </c>
      <c r="CL441" s="113">
        <f t="shared" si="191"/>
        <v>16</v>
      </c>
    </row>
    <row r="442" spans="81:90" x14ac:dyDescent="0.25">
      <c r="CC442" s="114">
        <f t="shared" si="192"/>
        <v>4.2796134594653301</v>
      </c>
      <c r="CD442" s="114">
        <f t="shared" si="193"/>
        <v>0</v>
      </c>
      <c r="CE442" s="114">
        <f t="shared" si="193"/>
        <v>0</v>
      </c>
      <c r="CF442" s="114">
        <f t="shared" si="193"/>
        <v>0</v>
      </c>
      <c r="CH442" s="114">
        <v>54</v>
      </c>
      <c r="CI442" s="113">
        <v>17</v>
      </c>
      <c r="CJ442" s="113">
        <f t="shared" si="191"/>
        <v>18</v>
      </c>
      <c r="CK442" s="113">
        <f t="shared" si="191"/>
        <v>19</v>
      </c>
      <c r="CL442" s="113">
        <f t="shared" si="191"/>
        <v>20</v>
      </c>
    </row>
    <row r="443" spans="81:90" x14ac:dyDescent="0.25">
      <c r="CC443" s="114">
        <f t="shared" si="192"/>
        <v>4.2796134594653301</v>
      </c>
      <c r="CD443" s="114">
        <f t="shared" si="193"/>
        <v>0</v>
      </c>
      <c r="CE443" s="114">
        <f t="shared" si="193"/>
        <v>0</v>
      </c>
      <c r="CF443" s="114">
        <f t="shared" si="193"/>
        <v>0</v>
      </c>
      <c r="CH443" s="114">
        <v>54</v>
      </c>
      <c r="CI443" s="113">
        <v>21</v>
      </c>
      <c r="CJ443" s="113">
        <f t="shared" si="191"/>
        <v>22</v>
      </c>
      <c r="CK443" s="113">
        <f t="shared" si="191"/>
        <v>23</v>
      </c>
      <c r="CL443" s="113">
        <f t="shared" si="191"/>
        <v>24</v>
      </c>
    </row>
    <row r="444" spans="81:90" x14ac:dyDescent="0.25">
      <c r="CC444" s="114">
        <f t="shared" si="192"/>
        <v>4.2796134594653301</v>
      </c>
      <c r="CD444" s="114">
        <f t="shared" si="193"/>
        <v>0</v>
      </c>
      <c r="CE444" s="114">
        <f t="shared" si="193"/>
        <v>0</v>
      </c>
      <c r="CF444" s="114">
        <f t="shared" si="193"/>
        <v>0</v>
      </c>
      <c r="CH444" s="114">
        <v>54</v>
      </c>
      <c r="CI444" s="113">
        <v>25</v>
      </c>
      <c r="CJ444" s="113">
        <f t="shared" si="191"/>
        <v>26</v>
      </c>
      <c r="CK444" s="113">
        <f t="shared" si="191"/>
        <v>27</v>
      </c>
      <c r="CL444" s="113">
        <f t="shared" si="191"/>
        <v>28</v>
      </c>
    </row>
    <row r="445" spans="81:90" x14ac:dyDescent="0.25">
      <c r="CC445" s="114">
        <f t="shared" si="192"/>
        <v>4.2796134594653301</v>
      </c>
      <c r="CD445" s="114">
        <f t="shared" si="193"/>
        <v>0</v>
      </c>
      <c r="CE445" s="114">
        <f t="shared" si="193"/>
        <v>0</v>
      </c>
      <c r="CF445" s="114">
        <f t="shared" si="193"/>
        <v>0</v>
      </c>
      <c r="CH445" s="114">
        <v>54</v>
      </c>
      <c r="CI445" s="113">
        <v>29</v>
      </c>
      <c r="CJ445" s="113">
        <f t="shared" si="191"/>
        <v>30</v>
      </c>
      <c r="CK445" s="113">
        <f t="shared" si="191"/>
        <v>31</v>
      </c>
      <c r="CL445" s="113">
        <f t="shared" si="191"/>
        <v>32</v>
      </c>
    </row>
    <row r="446" spans="81:90" x14ac:dyDescent="0.25">
      <c r="CC446" s="114">
        <f t="shared" si="192"/>
        <v>4.2796134594653301</v>
      </c>
      <c r="CD446" s="114">
        <f t="shared" si="193"/>
        <v>0</v>
      </c>
      <c r="CE446" s="114">
        <f t="shared" si="193"/>
        <v>0</v>
      </c>
      <c r="CF446" s="114">
        <f t="shared" si="193"/>
        <v>0</v>
      </c>
      <c r="CH446" s="114">
        <v>55</v>
      </c>
      <c r="CI446" s="113">
        <v>1</v>
      </c>
      <c r="CJ446" s="113">
        <f t="shared" si="191"/>
        <v>2</v>
      </c>
      <c r="CK446" s="113">
        <f t="shared" si="191"/>
        <v>3</v>
      </c>
      <c r="CL446" s="113">
        <f t="shared" si="191"/>
        <v>4</v>
      </c>
    </row>
    <row r="447" spans="81:90" x14ac:dyDescent="0.25">
      <c r="CC447" s="114">
        <f t="shared" si="192"/>
        <v>4.2796134594653301</v>
      </c>
      <c r="CD447" s="114">
        <f t="shared" si="193"/>
        <v>0</v>
      </c>
      <c r="CE447" s="114">
        <f t="shared" si="193"/>
        <v>0</v>
      </c>
      <c r="CF447" s="114">
        <f t="shared" si="193"/>
        <v>0</v>
      </c>
      <c r="CH447" s="114">
        <v>55</v>
      </c>
      <c r="CI447" s="113">
        <v>5</v>
      </c>
      <c r="CJ447" s="113">
        <f t="shared" si="191"/>
        <v>6</v>
      </c>
      <c r="CK447" s="113">
        <f t="shared" si="191"/>
        <v>7</v>
      </c>
      <c r="CL447" s="113">
        <f t="shared" si="191"/>
        <v>8</v>
      </c>
    </row>
    <row r="448" spans="81:90" x14ac:dyDescent="0.25">
      <c r="CC448" s="114">
        <f t="shared" si="192"/>
        <v>4.2796134594653301</v>
      </c>
      <c r="CD448" s="114">
        <f t="shared" si="193"/>
        <v>0</v>
      </c>
      <c r="CE448" s="114">
        <f t="shared" si="193"/>
        <v>0</v>
      </c>
      <c r="CF448" s="114">
        <f t="shared" si="193"/>
        <v>0</v>
      </c>
      <c r="CH448" s="114">
        <v>55</v>
      </c>
      <c r="CI448" s="113">
        <v>9</v>
      </c>
      <c r="CJ448" s="113">
        <f t="shared" si="191"/>
        <v>10</v>
      </c>
      <c r="CK448" s="113">
        <f t="shared" si="191"/>
        <v>11</v>
      </c>
      <c r="CL448" s="113">
        <f t="shared" si="191"/>
        <v>12</v>
      </c>
    </row>
    <row r="449" spans="81:90" x14ac:dyDescent="0.25">
      <c r="CC449" s="114">
        <f t="shared" si="192"/>
        <v>4.2796134594653301</v>
      </c>
      <c r="CD449" s="114">
        <f t="shared" si="193"/>
        <v>0</v>
      </c>
      <c r="CE449" s="114">
        <f t="shared" si="193"/>
        <v>0</v>
      </c>
      <c r="CF449" s="114">
        <f t="shared" si="193"/>
        <v>0</v>
      </c>
      <c r="CH449" s="114">
        <v>55</v>
      </c>
      <c r="CI449" s="113">
        <v>13</v>
      </c>
      <c r="CJ449" s="113">
        <f t="shared" si="191"/>
        <v>14</v>
      </c>
      <c r="CK449" s="113">
        <f t="shared" si="191"/>
        <v>15</v>
      </c>
      <c r="CL449" s="113">
        <f t="shared" si="191"/>
        <v>16</v>
      </c>
    </row>
    <row r="450" spans="81:90" x14ac:dyDescent="0.25">
      <c r="CC450" s="114">
        <f t="shared" si="192"/>
        <v>4.2796134594653301</v>
      </c>
      <c r="CD450" s="114">
        <f t="shared" si="193"/>
        <v>0</v>
      </c>
      <c r="CE450" s="114">
        <f t="shared" si="193"/>
        <v>0</v>
      </c>
      <c r="CF450" s="114">
        <f t="shared" si="193"/>
        <v>0</v>
      </c>
      <c r="CH450" s="114">
        <v>55</v>
      </c>
      <c r="CI450" s="113">
        <v>17</v>
      </c>
      <c r="CJ450" s="113">
        <f t="shared" si="191"/>
        <v>18</v>
      </c>
      <c r="CK450" s="113">
        <f t="shared" si="191"/>
        <v>19</v>
      </c>
      <c r="CL450" s="113">
        <f t="shared" si="191"/>
        <v>20</v>
      </c>
    </row>
    <row r="451" spans="81:90" x14ac:dyDescent="0.25">
      <c r="CC451" s="114">
        <f t="shared" si="192"/>
        <v>4.2796134594653301</v>
      </c>
      <c r="CD451" s="114">
        <f t="shared" si="193"/>
        <v>0</v>
      </c>
      <c r="CE451" s="114">
        <f t="shared" si="193"/>
        <v>0</v>
      </c>
      <c r="CF451" s="114">
        <f t="shared" si="193"/>
        <v>0</v>
      </c>
      <c r="CH451" s="114">
        <v>55</v>
      </c>
      <c r="CI451" s="113">
        <v>21</v>
      </c>
      <c r="CJ451" s="113">
        <f t="shared" si="191"/>
        <v>22</v>
      </c>
      <c r="CK451" s="113">
        <f t="shared" si="191"/>
        <v>23</v>
      </c>
      <c r="CL451" s="113">
        <f t="shared" si="191"/>
        <v>24</v>
      </c>
    </row>
    <row r="452" spans="81:90" x14ac:dyDescent="0.25">
      <c r="CC452" s="114">
        <f t="shared" si="192"/>
        <v>4.2796134594653301</v>
      </c>
      <c r="CD452" s="114">
        <f t="shared" si="193"/>
        <v>0</v>
      </c>
      <c r="CE452" s="114">
        <f t="shared" si="193"/>
        <v>0</v>
      </c>
      <c r="CF452" s="114">
        <f t="shared" si="193"/>
        <v>0</v>
      </c>
      <c r="CH452" s="114">
        <v>55</v>
      </c>
      <c r="CI452" s="113">
        <v>25</v>
      </c>
      <c r="CJ452" s="113">
        <f t="shared" ref="CJ452:CL515" si="194">CI452+1</f>
        <v>26</v>
      </c>
      <c r="CK452" s="113">
        <f t="shared" si="194"/>
        <v>27</v>
      </c>
      <c r="CL452" s="113">
        <f t="shared" si="194"/>
        <v>28</v>
      </c>
    </row>
    <row r="453" spans="81:90" x14ac:dyDescent="0.25">
      <c r="CC453" s="114">
        <f t="shared" si="192"/>
        <v>4.2796134594653301</v>
      </c>
      <c r="CD453" s="114">
        <f t="shared" si="193"/>
        <v>0</v>
      </c>
      <c r="CE453" s="114">
        <f t="shared" si="193"/>
        <v>0</v>
      </c>
      <c r="CF453" s="114">
        <f t="shared" si="193"/>
        <v>0</v>
      </c>
      <c r="CH453" s="114">
        <v>55</v>
      </c>
      <c r="CI453" s="113">
        <v>29</v>
      </c>
      <c r="CJ453" s="113">
        <f t="shared" si="194"/>
        <v>30</v>
      </c>
      <c r="CK453" s="113">
        <f t="shared" si="194"/>
        <v>31</v>
      </c>
      <c r="CL453" s="113">
        <f t="shared" si="194"/>
        <v>32</v>
      </c>
    </row>
    <row r="454" spans="81:90" x14ac:dyDescent="0.25">
      <c r="CC454" s="114">
        <f t="shared" si="192"/>
        <v>4.2796134594653301</v>
      </c>
      <c r="CD454" s="114">
        <f t="shared" si="193"/>
        <v>0</v>
      </c>
      <c r="CE454" s="114">
        <f t="shared" si="193"/>
        <v>0</v>
      </c>
      <c r="CF454" s="114">
        <f t="shared" si="193"/>
        <v>0</v>
      </c>
      <c r="CH454" s="114">
        <v>56</v>
      </c>
      <c r="CI454" s="113">
        <v>1</v>
      </c>
      <c r="CJ454" s="113">
        <f t="shared" si="194"/>
        <v>2</v>
      </c>
      <c r="CK454" s="113">
        <f t="shared" si="194"/>
        <v>3</v>
      </c>
      <c r="CL454" s="113">
        <f t="shared" si="194"/>
        <v>4</v>
      </c>
    </row>
    <row r="455" spans="81:90" x14ac:dyDescent="0.25">
      <c r="CC455" s="114">
        <f t="shared" si="192"/>
        <v>4.2796134594653301</v>
      </c>
      <c r="CD455" s="114">
        <f t="shared" si="193"/>
        <v>0</v>
      </c>
      <c r="CE455" s="114">
        <f t="shared" si="193"/>
        <v>0</v>
      </c>
      <c r="CF455" s="114">
        <f t="shared" si="193"/>
        <v>0</v>
      </c>
      <c r="CH455" s="114">
        <v>56</v>
      </c>
      <c r="CI455" s="113">
        <v>5</v>
      </c>
      <c r="CJ455" s="113">
        <f t="shared" si="194"/>
        <v>6</v>
      </c>
      <c r="CK455" s="113">
        <f t="shared" si="194"/>
        <v>7</v>
      </c>
      <c r="CL455" s="113">
        <f t="shared" si="194"/>
        <v>8</v>
      </c>
    </row>
    <row r="456" spans="81:90" x14ac:dyDescent="0.25">
      <c r="CC456" s="114">
        <f t="shared" si="192"/>
        <v>4.2796134594653301</v>
      </c>
      <c r="CD456" s="114">
        <f t="shared" si="193"/>
        <v>0</v>
      </c>
      <c r="CE456" s="114">
        <f t="shared" si="193"/>
        <v>0</v>
      </c>
      <c r="CF456" s="114">
        <f t="shared" si="193"/>
        <v>0</v>
      </c>
      <c r="CH456" s="114">
        <v>56</v>
      </c>
      <c r="CI456" s="113">
        <v>9</v>
      </c>
      <c r="CJ456" s="113">
        <f t="shared" si="194"/>
        <v>10</v>
      </c>
      <c r="CK456" s="113">
        <f t="shared" si="194"/>
        <v>11</v>
      </c>
      <c r="CL456" s="113">
        <f t="shared" si="194"/>
        <v>12</v>
      </c>
    </row>
    <row r="457" spans="81:90" x14ac:dyDescent="0.25">
      <c r="CC457" s="114">
        <f t="shared" si="192"/>
        <v>4.2796134594653301</v>
      </c>
      <c r="CD457" s="114">
        <f t="shared" si="193"/>
        <v>0</v>
      </c>
      <c r="CE457" s="114">
        <f t="shared" si="193"/>
        <v>0</v>
      </c>
      <c r="CF457" s="114">
        <f t="shared" si="193"/>
        <v>0</v>
      </c>
      <c r="CH457" s="114">
        <v>56</v>
      </c>
      <c r="CI457" s="113">
        <v>13</v>
      </c>
      <c r="CJ457" s="113">
        <f t="shared" si="194"/>
        <v>14</v>
      </c>
      <c r="CK457" s="113">
        <f t="shared" si="194"/>
        <v>15</v>
      </c>
      <c r="CL457" s="113">
        <f t="shared" si="194"/>
        <v>16</v>
      </c>
    </row>
    <row r="458" spans="81:90" x14ac:dyDescent="0.25">
      <c r="CC458" s="114">
        <f t="shared" si="192"/>
        <v>4.2796134594653301</v>
      </c>
      <c r="CD458" s="114">
        <f t="shared" si="193"/>
        <v>0</v>
      </c>
      <c r="CE458" s="114">
        <f t="shared" si="193"/>
        <v>0</v>
      </c>
      <c r="CF458" s="114">
        <f t="shared" si="193"/>
        <v>0</v>
      </c>
      <c r="CH458" s="114">
        <v>56</v>
      </c>
      <c r="CI458" s="113">
        <v>17</v>
      </c>
      <c r="CJ458" s="113">
        <f t="shared" si="194"/>
        <v>18</v>
      </c>
      <c r="CK458" s="113">
        <f t="shared" si="194"/>
        <v>19</v>
      </c>
      <c r="CL458" s="113">
        <f t="shared" si="194"/>
        <v>20</v>
      </c>
    </row>
    <row r="459" spans="81:90" x14ac:dyDescent="0.25">
      <c r="CC459" s="114">
        <f t="shared" si="192"/>
        <v>4.2796134594653301</v>
      </c>
      <c r="CD459" s="114">
        <f t="shared" si="193"/>
        <v>0</v>
      </c>
      <c r="CE459" s="114">
        <f t="shared" si="193"/>
        <v>0</v>
      </c>
      <c r="CF459" s="114">
        <f t="shared" si="193"/>
        <v>0</v>
      </c>
      <c r="CH459" s="114">
        <v>56</v>
      </c>
      <c r="CI459" s="113">
        <v>21</v>
      </c>
      <c r="CJ459" s="113">
        <f t="shared" si="194"/>
        <v>22</v>
      </c>
      <c r="CK459" s="113">
        <f t="shared" si="194"/>
        <v>23</v>
      </c>
      <c r="CL459" s="113">
        <f t="shared" si="194"/>
        <v>24</v>
      </c>
    </row>
    <row r="460" spans="81:90" x14ac:dyDescent="0.25">
      <c r="CC460" s="114">
        <f t="shared" si="192"/>
        <v>4.2796134594653301</v>
      </c>
      <c r="CD460" s="114">
        <f t="shared" si="193"/>
        <v>0</v>
      </c>
      <c r="CE460" s="114">
        <f t="shared" si="193"/>
        <v>0</v>
      </c>
      <c r="CF460" s="114">
        <f t="shared" si="193"/>
        <v>0</v>
      </c>
      <c r="CH460" s="114">
        <v>56</v>
      </c>
      <c r="CI460" s="113">
        <v>25</v>
      </c>
      <c r="CJ460" s="113">
        <f t="shared" si="194"/>
        <v>26</v>
      </c>
      <c r="CK460" s="113">
        <f t="shared" si="194"/>
        <v>27</v>
      </c>
      <c r="CL460" s="113">
        <f t="shared" si="194"/>
        <v>28</v>
      </c>
    </row>
    <row r="461" spans="81:90" x14ac:dyDescent="0.25">
      <c r="CC461" s="114">
        <f t="shared" si="192"/>
        <v>4.2796134594653301</v>
      </c>
      <c r="CD461" s="114">
        <f t="shared" si="193"/>
        <v>0</v>
      </c>
      <c r="CE461" s="114">
        <f t="shared" si="193"/>
        <v>0</v>
      </c>
      <c r="CF461" s="114">
        <f t="shared" si="193"/>
        <v>0</v>
      </c>
      <c r="CH461" s="114">
        <v>56</v>
      </c>
      <c r="CI461" s="113">
        <v>29</v>
      </c>
      <c r="CJ461" s="113">
        <f t="shared" si="194"/>
        <v>30</v>
      </c>
      <c r="CK461" s="113">
        <f t="shared" si="194"/>
        <v>31</v>
      </c>
      <c r="CL461" s="113">
        <f t="shared" si="194"/>
        <v>32</v>
      </c>
    </row>
    <row r="462" spans="81:90" x14ac:dyDescent="0.25">
      <c r="CC462" s="114">
        <f t="shared" si="192"/>
        <v>4.2796134594653301</v>
      </c>
      <c r="CD462" s="114">
        <f t="shared" si="193"/>
        <v>0</v>
      </c>
      <c r="CE462" s="114">
        <f t="shared" si="193"/>
        <v>0</v>
      </c>
      <c r="CF462" s="114">
        <f t="shared" si="193"/>
        <v>0</v>
      </c>
      <c r="CH462" s="114">
        <v>57</v>
      </c>
      <c r="CI462" s="113">
        <v>1</v>
      </c>
      <c r="CJ462" s="113">
        <f t="shared" si="194"/>
        <v>2</v>
      </c>
      <c r="CK462" s="113">
        <f t="shared" si="194"/>
        <v>3</v>
      </c>
      <c r="CL462" s="113">
        <f t="shared" si="194"/>
        <v>4</v>
      </c>
    </row>
    <row r="463" spans="81:90" x14ac:dyDescent="0.25">
      <c r="CC463" s="114">
        <f t="shared" ref="CC463:CC526" si="195">INDEX($AU$13:$BZ$122,$CH463,CL463)</f>
        <v>4.2796134594653301</v>
      </c>
      <c r="CD463" s="114">
        <f t="shared" ref="CD463:CF526" si="196">INDEX($AU$13:$BZ$122,$CH463,CI463)</f>
        <v>0</v>
      </c>
      <c r="CE463" s="114">
        <f t="shared" si="196"/>
        <v>0</v>
      </c>
      <c r="CF463" s="114">
        <f t="shared" si="196"/>
        <v>0</v>
      </c>
      <c r="CH463" s="114">
        <v>57</v>
      </c>
      <c r="CI463" s="113">
        <v>5</v>
      </c>
      <c r="CJ463" s="113">
        <f t="shared" si="194"/>
        <v>6</v>
      </c>
      <c r="CK463" s="113">
        <f t="shared" si="194"/>
        <v>7</v>
      </c>
      <c r="CL463" s="113">
        <f t="shared" si="194"/>
        <v>8</v>
      </c>
    </row>
    <row r="464" spans="81:90" x14ac:dyDescent="0.25">
      <c r="CC464" s="114">
        <f t="shared" si="195"/>
        <v>4.2796134594653301</v>
      </c>
      <c r="CD464" s="114">
        <f t="shared" si="196"/>
        <v>0</v>
      </c>
      <c r="CE464" s="114">
        <f t="shared" si="196"/>
        <v>0</v>
      </c>
      <c r="CF464" s="114">
        <f t="shared" si="196"/>
        <v>0</v>
      </c>
      <c r="CH464" s="114">
        <v>57</v>
      </c>
      <c r="CI464" s="113">
        <v>9</v>
      </c>
      <c r="CJ464" s="113">
        <f t="shared" si="194"/>
        <v>10</v>
      </c>
      <c r="CK464" s="113">
        <f t="shared" si="194"/>
        <v>11</v>
      </c>
      <c r="CL464" s="113">
        <f t="shared" si="194"/>
        <v>12</v>
      </c>
    </row>
    <row r="465" spans="81:90" x14ac:dyDescent="0.25">
      <c r="CC465" s="114">
        <f t="shared" si="195"/>
        <v>4.2796134594653301</v>
      </c>
      <c r="CD465" s="114">
        <f t="shared" si="196"/>
        <v>0</v>
      </c>
      <c r="CE465" s="114">
        <f t="shared" si="196"/>
        <v>0</v>
      </c>
      <c r="CF465" s="114">
        <f t="shared" si="196"/>
        <v>0</v>
      </c>
      <c r="CH465" s="114">
        <v>57</v>
      </c>
      <c r="CI465" s="113">
        <v>13</v>
      </c>
      <c r="CJ465" s="113">
        <f t="shared" si="194"/>
        <v>14</v>
      </c>
      <c r="CK465" s="113">
        <f t="shared" si="194"/>
        <v>15</v>
      </c>
      <c r="CL465" s="113">
        <f t="shared" si="194"/>
        <v>16</v>
      </c>
    </row>
    <row r="466" spans="81:90" x14ac:dyDescent="0.25">
      <c r="CC466" s="114">
        <f t="shared" si="195"/>
        <v>4.2796134594653301</v>
      </c>
      <c r="CD466" s="114">
        <f t="shared" si="196"/>
        <v>0</v>
      </c>
      <c r="CE466" s="114">
        <f t="shared" si="196"/>
        <v>0</v>
      </c>
      <c r="CF466" s="114">
        <f t="shared" si="196"/>
        <v>0</v>
      </c>
      <c r="CH466" s="114">
        <v>57</v>
      </c>
      <c r="CI466" s="113">
        <v>17</v>
      </c>
      <c r="CJ466" s="113">
        <f t="shared" si="194"/>
        <v>18</v>
      </c>
      <c r="CK466" s="113">
        <f t="shared" si="194"/>
        <v>19</v>
      </c>
      <c r="CL466" s="113">
        <f t="shared" si="194"/>
        <v>20</v>
      </c>
    </row>
    <row r="467" spans="81:90" x14ac:dyDescent="0.25">
      <c r="CC467" s="114">
        <f t="shared" si="195"/>
        <v>4.2796134594653301</v>
      </c>
      <c r="CD467" s="114">
        <f t="shared" si="196"/>
        <v>0</v>
      </c>
      <c r="CE467" s="114">
        <f t="shared" si="196"/>
        <v>0</v>
      </c>
      <c r="CF467" s="114">
        <f t="shared" si="196"/>
        <v>0</v>
      </c>
      <c r="CH467" s="114">
        <v>57</v>
      </c>
      <c r="CI467" s="113">
        <v>21</v>
      </c>
      <c r="CJ467" s="113">
        <f t="shared" si="194"/>
        <v>22</v>
      </c>
      <c r="CK467" s="113">
        <f t="shared" si="194"/>
        <v>23</v>
      </c>
      <c r="CL467" s="113">
        <f t="shared" si="194"/>
        <v>24</v>
      </c>
    </row>
    <row r="468" spans="81:90" x14ac:dyDescent="0.25">
      <c r="CC468" s="114">
        <f t="shared" si="195"/>
        <v>4.2796134594653301</v>
      </c>
      <c r="CD468" s="114">
        <f t="shared" si="196"/>
        <v>0</v>
      </c>
      <c r="CE468" s="114">
        <f t="shared" si="196"/>
        <v>0</v>
      </c>
      <c r="CF468" s="114">
        <f t="shared" si="196"/>
        <v>0</v>
      </c>
      <c r="CH468" s="114">
        <v>57</v>
      </c>
      <c r="CI468" s="113">
        <v>25</v>
      </c>
      <c r="CJ468" s="113">
        <f t="shared" si="194"/>
        <v>26</v>
      </c>
      <c r="CK468" s="113">
        <f t="shared" si="194"/>
        <v>27</v>
      </c>
      <c r="CL468" s="113">
        <f t="shared" si="194"/>
        <v>28</v>
      </c>
    </row>
    <row r="469" spans="81:90" x14ac:dyDescent="0.25">
      <c r="CC469" s="114">
        <f t="shared" si="195"/>
        <v>4.2796134594653301</v>
      </c>
      <c r="CD469" s="114">
        <f t="shared" si="196"/>
        <v>0</v>
      </c>
      <c r="CE469" s="114">
        <f t="shared" si="196"/>
        <v>0</v>
      </c>
      <c r="CF469" s="114">
        <f t="shared" si="196"/>
        <v>0</v>
      </c>
      <c r="CH469" s="114">
        <v>57</v>
      </c>
      <c r="CI469" s="113">
        <v>29</v>
      </c>
      <c r="CJ469" s="113">
        <f t="shared" si="194"/>
        <v>30</v>
      </c>
      <c r="CK469" s="113">
        <f t="shared" si="194"/>
        <v>31</v>
      </c>
      <c r="CL469" s="113">
        <f t="shared" si="194"/>
        <v>32</v>
      </c>
    </row>
    <row r="470" spans="81:90" x14ac:dyDescent="0.25">
      <c r="CC470" s="114">
        <f t="shared" si="195"/>
        <v>4.2796134594653301</v>
      </c>
      <c r="CD470" s="114">
        <f t="shared" si="196"/>
        <v>0</v>
      </c>
      <c r="CE470" s="114">
        <f t="shared" si="196"/>
        <v>0</v>
      </c>
      <c r="CF470" s="114">
        <f t="shared" si="196"/>
        <v>0</v>
      </c>
      <c r="CH470" s="114">
        <v>58</v>
      </c>
      <c r="CI470" s="113">
        <v>1</v>
      </c>
      <c r="CJ470" s="113">
        <f t="shared" si="194"/>
        <v>2</v>
      </c>
      <c r="CK470" s="113">
        <f t="shared" si="194"/>
        <v>3</v>
      </c>
      <c r="CL470" s="113">
        <f t="shared" si="194"/>
        <v>4</v>
      </c>
    </row>
    <row r="471" spans="81:90" x14ac:dyDescent="0.25">
      <c r="CC471" s="114">
        <f t="shared" si="195"/>
        <v>4.2796134594653301</v>
      </c>
      <c r="CD471" s="114">
        <f t="shared" si="196"/>
        <v>0</v>
      </c>
      <c r="CE471" s="114">
        <f t="shared" si="196"/>
        <v>0</v>
      </c>
      <c r="CF471" s="114">
        <f t="shared" si="196"/>
        <v>0</v>
      </c>
      <c r="CH471" s="114">
        <v>58</v>
      </c>
      <c r="CI471" s="113">
        <v>5</v>
      </c>
      <c r="CJ471" s="113">
        <f t="shared" si="194"/>
        <v>6</v>
      </c>
      <c r="CK471" s="113">
        <f t="shared" si="194"/>
        <v>7</v>
      </c>
      <c r="CL471" s="113">
        <f t="shared" si="194"/>
        <v>8</v>
      </c>
    </row>
    <row r="472" spans="81:90" x14ac:dyDescent="0.25">
      <c r="CC472" s="114">
        <f t="shared" si="195"/>
        <v>4.2796134594653301</v>
      </c>
      <c r="CD472" s="114">
        <f t="shared" si="196"/>
        <v>0</v>
      </c>
      <c r="CE472" s="114">
        <f t="shared" si="196"/>
        <v>0</v>
      </c>
      <c r="CF472" s="114">
        <f t="shared" si="196"/>
        <v>0</v>
      </c>
      <c r="CH472" s="114">
        <v>58</v>
      </c>
      <c r="CI472" s="113">
        <v>9</v>
      </c>
      <c r="CJ472" s="113">
        <f t="shared" si="194"/>
        <v>10</v>
      </c>
      <c r="CK472" s="113">
        <f t="shared" si="194"/>
        <v>11</v>
      </c>
      <c r="CL472" s="113">
        <f t="shared" si="194"/>
        <v>12</v>
      </c>
    </row>
    <row r="473" spans="81:90" x14ac:dyDescent="0.25">
      <c r="CC473" s="114">
        <f t="shared" si="195"/>
        <v>4.2796134594653301</v>
      </c>
      <c r="CD473" s="114">
        <f t="shared" si="196"/>
        <v>0</v>
      </c>
      <c r="CE473" s="114">
        <f t="shared" si="196"/>
        <v>0</v>
      </c>
      <c r="CF473" s="114">
        <f t="shared" si="196"/>
        <v>0</v>
      </c>
      <c r="CH473" s="114">
        <v>58</v>
      </c>
      <c r="CI473" s="113">
        <v>13</v>
      </c>
      <c r="CJ473" s="113">
        <f t="shared" si="194"/>
        <v>14</v>
      </c>
      <c r="CK473" s="113">
        <f t="shared" si="194"/>
        <v>15</v>
      </c>
      <c r="CL473" s="113">
        <f t="shared" si="194"/>
        <v>16</v>
      </c>
    </row>
    <row r="474" spans="81:90" x14ac:dyDescent="0.25">
      <c r="CC474" s="114">
        <f t="shared" si="195"/>
        <v>4.2796134594653301</v>
      </c>
      <c r="CD474" s="114">
        <f t="shared" si="196"/>
        <v>0</v>
      </c>
      <c r="CE474" s="114">
        <f t="shared" si="196"/>
        <v>0</v>
      </c>
      <c r="CF474" s="114">
        <f t="shared" si="196"/>
        <v>0</v>
      </c>
      <c r="CH474" s="114">
        <v>58</v>
      </c>
      <c r="CI474" s="113">
        <v>17</v>
      </c>
      <c r="CJ474" s="113">
        <f t="shared" si="194"/>
        <v>18</v>
      </c>
      <c r="CK474" s="113">
        <f t="shared" si="194"/>
        <v>19</v>
      </c>
      <c r="CL474" s="113">
        <f t="shared" si="194"/>
        <v>20</v>
      </c>
    </row>
    <row r="475" spans="81:90" x14ac:dyDescent="0.25">
      <c r="CC475" s="114">
        <f t="shared" si="195"/>
        <v>4.2796134594653301</v>
      </c>
      <c r="CD475" s="114">
        <f t="shared" si="196"/>
        <v>0</v>
      </c>
      <c r="CE475" s="114">
        <f t="shared" si="196"/>
        <v>0</v>
      </c>
      <c r="CF475" s="114">
        <f t="shared" si="196"/>
        <v>0</v>
      </c>
      <c r="CH475" s="114">
        <v>58</v>
      </c>
      <c r="CI475" s="113">
        <v>21</v>
      </c>
      <c r="CJ475" s="113">
        <f t="shared" si="194"/>
        <v>22</v>
      </c>
      <c r="CK475" s="113">
        <f t="shared" si="194"/>
        <v>23</v>
      </c>
      <c r="CL475" s="113">
        <f t="shared" si="194"/>
        <v>24</v>
      </c>
    </row>
    <row r="476" spans="81:90" x14ac:dyDescent="0.25">
      <c r="CC476" s="114">
        <f t="shared" si="195"/>
        <v>4.2796134594653301</v>
      </c>
      <c r="CD476" s="114">
        <f t="shared" si="196"/>
        <v>0</v>
      </c>
      <c r="CE476" s="114">
        <f t="shared" si="196"/>
        <v>0</v>
      </c>
      <c r="CF476" s="114">
        <f t="shared" si="196"/>
        <v>0</v>
      </c>
      <c r="CH476" s="114">
        <v>58</v>
      </c>
      <c r="CI476" s="113">
        <v>25</v>
      </c>
      <c r="CJ476" s="113">
        <f t="shared" si="194"/>
        <v>26</v>
      </c>
      <c r="CK476" s="113">
        <f t="shared" si="194"/>
        <v>27</v>
      </c>
      <c r="CL476" s="113">
        <f t="shared" si="194"/>
        <v>28</v>
      </c>
    </row>
    <row r="477" spans="81:90" x14ac:dyDescent="0.25">
      <c r="CC477" s="114">
        <f t="shared" si="195"/>
        <v>4.2796134594653301</v>
      </c>
      <c r="CD477" s="114">
        <f t="shared" si="196"/>
        <v>0</v>
      </c>
      <c r="CE477" s="114">
        <f t="shared" si="196"/>
        <v>0</v>
      </c>
      <c r="CF477" s="114">
        <f t="shared" si="196"/>
        <v>0</v>
      </c>
      <c r="CH477" s="114">
        <v>58</v>
      </c>
      <c r="CI477" s="113">
        <v>29</v>
      </c>
      <c r="CJ477" s="113">
        <f t="shared" si="194"/>
        <v>30</v>
      </c>
      <c r="CK477" s="113">
        <f t="shared" si="194"/>
        <v>31</v>
      </c>
      <c r="CL477" s="113">
        <f t="shared" si="194"/>
        <v>32</v>
      </c>
    </row>
    <row r="478" spans="81:90" x14ac:dyDescent="0.25">
      <c r="CC478" s="114">
        <f t="shared" si="195"/>
        <v>4.2796134594653301</v>
      </c>
      <c r="CD478" s="114">
        <f t="shared" si="196"/>
        <v>0</v>
      </c>
      <c r="CE478" s="114">
        <f t="shared" si="196"/>
        <v>0</v>
      </c>
      <c r="CF478" s="114">
        <f t="shared" si="196"/>
        <v>0</v>
      </c>
      <c r="CH478" s="114">
        <v>59</v>
      </c>
      <c r="CI478" s="113">
        <v>1</v>
      </c>
      <c r="CJ478" s="113">
        <f t="shared" si="194"/>
        <v>2</v>
      </c>
      <c r="CK478" s="113">
        <f t="shared" si="194"/>
        <v>3</v>
      </c>
      <c r="CL478" s="113">
        <f t="shared" si="194"/>
        <v>4</v>
      </c>
    </row>
    <row r="479" spans="81:90" x14ac:dyDescent="0.25">
      <c r="CC479" s="114">
        <f t="shared" si="195"/>
        <v>4.2796134594653301</v>
      </c>
      <c r="CD479" s="114">
        <f t="shared" si="196"/>
        <v>0</v>
      </c>
      <c r="CE479" s="114">
        <f t="shared" si="196"/>
        <v>0</v>
      </c>
      <c r="CF479" s="114">
        <f t="shared" si="196"/>
        <v>0</v>
      </c>
      <c r="CH479" s="114">
        <v>59</v>
      </c>
      <c r="CI479" s="113">
        <v>5</v>
      </c>
      <c r="CJ479" s="113">
        <f t="shared" si="194"/>
        <v>6</v>
      </c>
      <c r="CK479" s="113">
        <f t="shared" si="194"/>
        <v>7</v>
      </c>
      <c r="CL479" s="113">
        <f t="shared" si="194"/>
        <v>8</v>
      </c>
    </row>
    <row r="480" spans="81:90" x14ac:dyDescent="0.25">
      <c r="CC480" s="114">
        <f t="shared" si="195"/>
        <v>4.2796134594653301</v>
      </c>
      <c r="CD480" s="114">
        <f t="shared" si="196"/>
        <v>0</v>
      </c>
      <c r="CE480" s="114">
        <f t="shared" si="196"/>
        <v>0</v>
      </c>
      <c r="CF480" s="114">
        <f t="shared" si="196"/>
        <v>0</v>
      </c>
      <c r="CH480" s="114">
        <v>59</v>
      </c>
      <c r="CI480" s="113">
        <v>9</v>
      </c>
      <c r="CJ480" s="113">
        <f t="shared" si="194"/>
        <v>10</v>
      </c>
      <c r="CK480" s="113">
        <f t="shared" si="194"/>
        <v>11</v>
      </c>
      <c r="CL480" s="113">
        <f t="shared" si="194"/>
        <v>12</v>
      </c>
    </row>
    <row r="481" spans="81:90" x14ac:dyDescent="0.25">
      <c r="CC481" s="114">
        <f t="shared" si="195"/>
        <v>4.2796134594653301</v>
      </c>
      <c r="CD481" s="114">
        <f t="shared" si="196"/>
        <v>0</v>
      </c>
      <c r="CE481" s="114">
        <f t="shared" si="196"/>
        <v>0</v>
      </c>
      <c r="CF481" s="114">
        <f t="shared" si="196"/>
        <v>0</v>
      </c>
      <c r="CH481" s="114">
        <v>59</v>
      </c>
      <c r="CI481" s="113">
        <v>13</v>
      </c>
      <c r="CJ481" s="113">
        <f t="shared" si="194"/>
        <v>14</v>
      </c>
      <c r="CK481" s="113">
        <f t="shared" si="194"/>
        <v>15</v>
      </c>
      <c r="CL481" s="113">
        <f t="shared" si="194"/>
        <v>16</v>
      </c>
    </row>
    <row r="482" spans="81:90" x14ac:dyDescent="0.25">
      <c r="CC482" s="114">
        <f t="shared" si="195"/>
        <v>4.2796134594653301</v>
      </c>
      <c r="CD482" s="114">
        <f t="shared" si="196"/>
        <v>0</v>
      </c>
      <c r="CE482" s="114">
        <f t="shared" si="196"/>
        <v>0</v>
      </c>
      <c r="CF482" s="114">
        <f t="shared" si="196"/>
        <v>0</v>
      </c>
      <c r="CH482" s="114">
        <v>59</v>
      </c>
      <c r="CI482" s="113">
        <v>17</v>
      </c>
      <c r="CJ482" s="113">
        <f t="shared" si="194"/>
        <v>18</v>
      </c>
      <c r="CK482" s="113">
        <f t="shared" si="194"/>
        <v>19</v>
      </c>
      <c r="CL482" s="113">
        <f t="shared" si="194"/>
        <v>20</v>
      </c>
    </row>
    <row r="483" spans="81:90" x14ac:dyDescent="0.25">
      <c r="CC483" s="114">
        <f t="shared" si="195"/>
        <v>4.2796134594653301</v>
      </c>
      <c r="CD483" s="114">
        <f t="shared" si="196"/>
        <v>0</v>
      </c>
      <c r="CE483" s="114">
        <f t="shared" si="196"/>
        <v>0</v>
      </c>
      <c r="CF483" s="114">
        <f t="shared" si="196"/>
        <v>0</v>
      </c>
      <c r="CH483" s="114">
        <v>59</v>
      </c>
      <c r="CI483" s="113">
        <v>21</v>
      </c>
      <c r="CJ483" s="113">
        <f t="shared" si="194"/>
        <v>22</v>
      </c>
      <c r="CK483" s="113">
        <f t="shared" si="194"/>
        <v>23</v>
      </c>
      <c r="CL483" s="113">
        <f t="shared" si="194"/>
        <v>24</v>
      </c>
    </row>
    <row r="484" spans="81:90" x14ac:dyDescent="0.25">
      <c r="CC484" s="114">
        <f t="shared" si="195"/>
        <v>4.2796134594653301</v>
      </c>
      <c r="CD484" s="114">
        <f t="shared" si="196"/>
        <v>0</v>
      </c>
      <c r="CE484" s="114">
        <f t="shared" si="196"/>
        <v>0</v>
      </c>
      <c r="CF484" s="114">
        <f t="shared" si="196"/>
        <v>0</v>
      </c>
      <c r="CH484" s="114">
        <v>59</v>
      </c>
      <c r="CI484" s="113">
        <v>25</v>
      </c>
      <c r="CJ484" s="113">
        <f t="shared" si="194"/>
        <v>26</v>
      </c>
      <c r="CK484" s="113">
        <f t="shared" si="194"/>
        <v>27</v>
      </c>
      <c r="CL484" s="113">
        <f t="shared" si="194"/>
        <v>28</v>
      </c>
    </row>
    <row r="485" spans="81:90" x14ac:dyDescent="0.25">
      <c r="CC485" s="114">
        <f t="shared" si="195"/>
        <v>4.2796134594653301</v>
      </c>
      <c r="CD485" s="114">
        <f t="shared" si="196"/>
        <v>0</v>
      </c>
      <c r="CE485" s="114">
        <f t="shared" si="196"/>
        <v>0</v>
      </c>
      <c r="CF485" s="114">
        <f t="shared" si="196"/>
        <v>0</v>
      </c>
      <c r="CH485" s="114">
        <v>59</v>
      </c>
      <c r="CI485" s="113">
        <v>29</v>
      </c>
      <c r="CJ485" s="113">
        <f t="shared" si="194"/>
        <v>30</v>
      </c>
      <c r="CK485" s="113">
        <f t="shared" si="194"/>
        <v>31</v>
      </c>
      <c r="CL485" s="113">
        <f t="shared" si="194"/>
        <v>32</v>
      </c>
    </row>
    <row r="486" spans="81:90" x14ac:dyDescent="0.25">
      <c r="CC486" s="114">
        <f t="shared" si="195"/>
        <v>4.2796134594653301</v>
      </c>
      <c r="CD486" s="114">
        <f t="shared" si="196"/>
        <v>0</v>
      </c>
      <c r="CE486" s="114">
        <f t="shared" si="196"/>
        <v>0</v>
      </c>
      <c r="CF486" s="114">
        <f t="shared" si="196"/>
        <v>0</v>
      </c>
      <c r="CH486" s="114">
        <v>60</v>
      </c>
      <c r="CI486" s="113">
        <v>1</v>
      </c>
      <c r="CJ486" s="113">
        <f t="shared" si="194"/>
        <v>2</v>
      </c>
      <c r="CK486" s="113">
        <f t="shared" si="194"/>
        <v>3</v>
      </c>
      <c r="CL486" s="113">
        <f t="shared" si="194"/>
        <v>4</v>
      </c>
    </row>
    <row r="487" spans="81:90" x14ac:dyDescent="0.25">
      <c r="CC487" s="114">
        <f t="shared" si="195"/>
        <v>4.2796134594653301</v>
      </c>
      <c r="CD487" s="114">
        <f t="shared" si="196"/>
        <v>0</v>
      </c>
      <c r="CE487" s="114">
        <f t="shared" si="196"/>
        <v>0</v>
      </c>
      <c r="CF487" s="114">
        <f t="shared" si="196"/>
        <v>0</v>
      </c>
      <c r="CH487" s="114">
        <v>60</v>
      </c>
      <c r="CI487" s="113">
        <v>5</v>
      </c>
      <c r="CJ487" s="113">
        <f t="shared" si="194"/>
        <v>6</v>
      </c>
      <c r="CK487" s="113">
        <f t="shared" si="194"/>
        <v>7</v>
      </c>
      <c r="CL487" s="113">
        <f t="shared" si="194"/>
        <v>8</v>
      </c>
    </row>
    <row r="488" spans="81:90" x14ac:dyDescent="0.25">
      <c r="CC488" s="114">
        <f t="shared" si="195"/>
        <v>4.2796134594653301</v>
      </c>
      <c r="CD488" s="114">
        <f t="shared" si="196"/>
        <v>0</v>
      </c>
      <c r="CE488" s="114">
        <f t="shared" si="196"/>
        <v>0</v>
      </c>
      <c r="CF488" s="114">
        <f t="shared" si="196"/>
        <v>0</v>
      </c>
      <c r="CH488" s="114">
        <v>60</v>
      </c>
      <c r="CI488" s="113">
        <v>9</v>
      </c>
      <c r="CJ488" s="113">
        <f t="shared" si="194"/>
        <v>10</v>
      </c>
      <c r="CK488" s="113">
        <f t="shared" si="194"/>
        <v>11</v>
      </c>
      <c r="CL488" s="113">
        <f t="shared" si="194"/>
        <v>12</v>
      </c>
    </row>
    <row r="489" spans="81:90" x14ac:dyDescent="0.25">
      <c r="CC489" s="114">
        <f t="shared" si="195"/>
        <v>4.2796134594653301</v>
      </c>
      <c r="CD489" s="114">
        <f t="shared" si="196"/>
        <v>0</v>
      </c>
      <c r="CE489" s="114">
        <f t="shared" si="196"/>
        <v>0</v>
      </c>
      <c r="CF489" s="114">
        <f t="shared" si="196"/>
        <v>0</v>
      </c>
      <c r="CH489" s="114">
        <v>60</v>
      </c>
      <c r="CI489" s="113">
        <v>13</v>
      </c>
      <c r="CJ489" s="113">
        <f t="shared" si="194"/>
        <v>14</v>
      </c>
      <c r="CK489" s="113">
        <f t="shared" si="194"/>
        <v>15</v>
      </c>
      <c r="CL489" s="113">
        <f t="shared" si="194"/>
        <v>16</v>
      </c>
    </row>
    <row r="490" spans="81:90" x14ac:dyDescent="0.25">
      <c r="CC490" s="114">
        <f t="shared" si="195"/>
        <v>4.2796134594653301</v>
      </c>
      <c r="CD490" s="114">
        <f t="shared" si="196"/>
        <v>0</v>
      </c>
      <c r="CE490" s="114">
        <f t="shared" si="196"/>
        <v>0</v>
      </c>
      <c r="CF490" s="114">
        <f t="shared" si="196"/>
        <v>0</v>
      </c>
      <c r="CH490" s="114">
        <v>60</v>
      </c>
      <c r="CI490" s="113">
        <v>17</v>
      </c>
      <c r="CJ490" s="113">
        <f t="shared" si="194"/>
        <v>18</v>
      </c>
      <c r="CK490" s="113">
        <f t="shared" si="194"/>
        <v>19</v>
      </c>
      <c r="CL490" s="113">
        <f t="shared" si="194"/>
        <v>20</v>
      </c>
    </row>
    <row r="491" spans="81:90" x14ac:dyDescent="0.25">
      <c r="CC491" s="114">
        <f t="shared" si="195"/>
        <v>4.2796134594653301</v>
      </c>
      <c r="CD491" s="114">
        <f t="shared" si="196"/>
        <v>0</v>
      </c>
      <c r="CE491" s="114">
        <f t="shared" si="196"/>
        <v>0</v>
      </c>
      <c r="CF491" s="114">
        <f t="shared" si="196"/>
        <v>0</v>
      </c>
      <c r="CH491" s="114">
        <v>60</v>
      </c>
      <c r="CI491" s="113">
        <v>21</v>
      </c>
      <c r="CJ491" s="113">
        <f t="shared" si="194"/>
        <v>22</v>
      </c>
      <c r="CK491" s="113">
        <f t="shared" si="194"/>
        <v>23</v>
      </c>
      <c r="CL491" s="113">
        <f t="shared" si="194"/>
        <v>24</v>
      </c>
    </row>
    <row r="492" spans="81:90" x14ac:dyDescent="0.25">
      <c r="CC492" s="114">
        <f t="shared" si="195"/>
        <v>4.2796134594653301</v>
      </c>
      <c r="CD492" s="114">
        <f t="shared" si="196"/>
        <v>0</v>
      </c>
      <c r="CE492" s="114">
        <f t="shared" si="196"/>
        <v>0</v>
      </c>
      <c r="CF492" s="114">
        <f t="shared" si="196"/>
        <v>0</v>
      </c>
      <c r="CH492" s="114">
        <v>60</v>
      </c>
      <c r="CI492" s="113">
        <v>25</v>
      </c>
      <c r="CJ492" s="113">
        <f t="shared" si="194"/>
        <v>26</v>
      </c>
      <c r="CK492" s="113">
        <f t="shared" si="194"/>
        <v>27</v>
      </c>
      <c r="CL492" s="113">
        <f t="shared" si="194"/>
        <v>28</v>
      </c>
    </row>
    <row r="493" spans="81:90" x14ac:dyDescent="0.25">
      <c r="CC493" s="114">
        <f t="shared" si="195"/>
        <v>4.2796134594653301</v>
      </c>
      <c r="CD493" s="114">
        <f t="shared" si="196"/>
        <v>0</v>
      </c>
      <c r="CE493" s="114">
        <f t="shared" si="196"/>
        <v>0</v>
      </c>
      <c r="CF493" s="114">
        <f t="shared" si="196"/>
        <v>0</v>
      </c>
      <c r="CH493" s="114">
        <v>60</v>
      </c>
      <c r="CI493" s="113">
        <v>29</v>
      </c>
      <c r="CJ493" s="113">
        <f t="shared" si="194"/>
        <v>30</v>
      </c>
      <c r="CK493" s="113">
        <f t="shared" si="194"/>
        <v>31</v>
      </c>
      <c r="CL493" s="113">
        <f t="shared" si="194"/>
        <v>32</v>
      </c>
    </row>
    <row r="494" spans="81:90" x14ac:dyDescent="0.25">
      <c r="CC494" s="114">
        <f t="shared" si="195"/>
        <v>4.2796134594653301</v>
      </c>
      <c r="CD494" s="114">
        <f t="shared" si="196"/>
        <v>0</v>
      </c>
      <c r="CE494" s="114">
        <f t="shared" si="196"/>
        <v>0</v>
      </c>
      <c r="CF494" s="114">
        <f t="shared" si="196"/>
        <v>0</v>
      </c>
      <c r="CH494" s="114">
        <v>61</v>
      </c>
      <c r="CI494" s="113">
        <v>1</v>
      </c>
      <c r="CJ494" s="113">
        <f t="shared" si="194"/>
        <v>2</v>
      </c>
      <c r="CK494" s="113">
        <f t="shared" si="194"/>
        <v>3</v>
      </c>
      <c r="CL494" s="113">
        <f t="shared" si="194"/>
        <v>4</v>
      </c>
    </row>
    <row r="495" spans="81:90" x14ac:dyDescent="0.25">
      <c r="CC495" s="114">
        <f t="shared" si="195"/>
        <v>4.2796134594653301</v>
      </c>
      <c r="CD495" s="114">
        <f t="shared" si="196"/>
        <v>0</v>
      </c>
      <c r="CE495" s="114">
        <f t="shared" si="196"/>
        <v>0</v>
      </c>
      <c r="CF495" s="114">
        <f t="shared" si="196"/>
        <v>0</v>
      </c>
      <c r="CH495" s="114">
        <v>61</v>
      </c>
      <c r="CI495" s="113">
        <v>5</v>
      </c>
      <c r="CJ495" s="113">
        <f t="shared" si="194"/>
        <v>6</v>
      </c>
      <c r="CK495" s="113">
        <f t="shared" si="194"/>
        <v>7</v>
      </c>
      <c r="CL495" s="113">
        <f t="shared" si="194"/>
        <v>8</v>
      </c>
    </row>
    <row r="496" spans="81:90" x14ac:dyDescent="0.25">
      <c r="CC496" s="114">
        <f t="shared" si="195"/>
        <v>4.2796134594653301</v>
      </c>
      <c r="CD496" s="114">
        <f t="shared" si="196"/>
        <v>0</v>
      </c>
      <c r="CE496" s="114">
        <f t="shared" si="196"/>
        <v>0</v>
      </c>
      <c r="CF496" s="114">
        <f t="shared" si="196"/>
        <v>0</v>
      </c>
      <c r="CH496" s="114">
        <v>61</v>
      </c>
      <c r="CI496" s="113">
        <v>9</v>
      </c>
      <c r="CJ496" s="113">
        <f t="shared" si="194"/>
        <v>10</v>
      </c>
      <c r="CK496" s="113">
        <f t="shared" si="194"/>
        <v>11</v>
      </c>
      <c r="CL496" s="113">
        <f t="shared" si="194"/>
        <v>12</v>
      </c>
    </row>
    <row r="497" spans="81:90" x14ac:dyDescent="0.25">
      <c r="CC497" s="114">
        <f t="shared" si="195"/>
        <v>4.2796134594653301</v>
      </c>
      <c r="CD497" s="114">
        <f t="shared" si="196"/>
        <v>0</v>
      </c>
      <c r="CE497" s="114">
        <f t="shared" si="196"/>
        <v>0</v>
      </c>
      <c r="CF497" s="114">
        <f t="shared" si="196"/>
        <v>0</v>
      </c>
      <c r="CH497" s="114">
        <v>61</v>
      </c>
      <c r="CI497" s="113">
        <v>13</v>
      </c>
      <c r="CJ497" s="113">
        <f t="shared" si="194"/>
        <v>14</v>
      </c>
      <c r="CK497" s="113">
        <f t="shared" si="194"/>
        <v>15</v>
      </c>
      <c r="CL497" s="113">
        <f t="shared" si="194"/>
        <v>16</v>
      </c>
    </row>
    <row r="498" spans="81:90" x14ac:dyDescent="0.25">
      <c r="CC498" s="114">
        <f t="shared" si="195"/>
        <v>4.2796134594653301</v>
      </c>
      <c r="CD498" s="114">
        <f t="shared" si="196"/>
        <v>0</v>
      </c>
      <c r="CE498" s="114">
        <f t="shared" si="196"/>
        <v>0</v>
      </c>
      <c r="CF498" s="114">
        <f t="shared" si="196"/>
        <v>0</v>
      </c>
      <c r="CH498" s="114">
        <v>61</v>
      </c>
      <c r="CI498" s="113">
        <v>17</v>
      </c>
      <c r="CJ498" s="113">
        <f t="shared" si="194"/>
        <v>18</v>
      </c>
      <c r="CK498" s="113">
        <f t="shared" si="194"/>
        <v>19</v>
      </c>
      <c r="CL498" s="113">
        <f t="shared" si="194"/>
        <v>20</v>
      </c>
    </row>
    <row r="499" spans="81:90" x14ac:dyDescent="0.25">
      <c r="CC499" s="114">
        <f t="shared" si="195"/>
        <v>4.2796134594653301</v>
      </c>
      <c r="CD499" s="114">
        <f t="shared" si="196"/>
        <v>0</v>
      </c>
      <c r="CE499" s="114">
        <f t="shared" si="196"/>
        <v>0</v>
      </c>
      <c r="CF499" s="114">
        <f t="shared" si="196"/>
        <v>0</v>
      </c>
      <c r="CH499" s="114">
        <v>61</v>
      </c>
      <c r="CI499" s="113">
        <v>21</v>
      </c>
      <c r="CJ499" s="113">
        <f t="shared" si="194"/>
        <v>22</v>
      </c>
      <c r="CK499" s="113">
        <f t="shared" si="194"/>
        <v>23</v>
      </c>
      <c r="CL499" s="113">
        <f t="shared" si="194"/>
        <v>24</v>
      </c>
    </row>
    <row r="500" spans="81:90" x14ac:dyDescent="0.25">
      <c r="CC500" s="114">
        <f t="shared" si="195"/>
        <v>4.2796134594653301</v>
      </c>
      <c r="CD500" s="114">
        <f t="shared" si="196"/>
        <v>0</v>
      </c>
      <c r="CE500" s="114">
        <f t="shared" si="196"/>
        <v>0</v>
      </c>
      <c r="CF500" s="114">
        <f t="shared" si="196"/>
        <v>0</v>
      </c>
      <c r="CH500" s="114">
        <v>61</v>
      </c>
      <c r="CI500" s="113">
        <v>25</v>
      </c>
      <c r="CJ500" s="113">
        <f t="shared" si="194"/>
        <v>26</v>
      </c>
      <c r="CK500" s="113">
        <f t="shared" si="194"/>
        <v>27</v>
      </c>
      <c r="CL500" s="113">
        <f t="shared" si="194"/>
        <v>28</v>
      </c>
    </row>
    <row r="501" spans="81:90" x14ac:dyDescent="0.25">
      <c r="CC501" s="114">
        <f t="shared" si="195"/>
        <v>4.2796134594653301</v>
      </c>
      <c r="CD501" s="114">
        <f t="shared" si="196"/>
        <v>0</v>
      </c>
      <c r="CE501" s="114">
        <f t="shared" si="196"/>
        <v>0</v>
      </c>
      <c r="CF501" s="114">
        <f t="shared" si="196"/>
        <v>0</v>
      </c>
      <c r="CH501" s="114">
        <v>61</v>
      </c>
      <c r="CI501" s="113">
        <v>29</v>
      </c>
      <c r="CJ501" s="113">
        <f t="shared" si="194"/>
        <v>30</v>
      </c>
      <c r="CK501" s="113">
        <f t="shared" si="194"/>
        <v>31</v>
      </c>
      <c r="CL501" s="113">
        <f t="shared" si="194"/>
        <v>32</v>
      </c>
    </row>
    <row r="502" spans="81:90" x14ac:dyDescent="0.25">
      <c r="CC502" s="114">
        <f t="shared" si="195"/>
        <v>4.2796134594653301</v>
      </c>
      <c r="CD502" s="114">
        <f t="shared" si="196"/>
        <v>0</v>
      </c>
      <c r="CE502" s="114">
        <f t="shared" si="196"/>
        <v>0</v>
      </c>
      <c r="CF502" s="114">
        <f t="shared" si="196"/>
        <v>0</v>
      </c>
      <c r="CH502" s="114">
        <v>62</v>
      </c>
      <c r="CI502" s="113">
        <v>1</v>
      </c>
      <c r="CJ502" s="113">
        <f t="shared" si="194"/>
        <v>2</v>
      </c>
      <c r="CK502" s="113">
        <f t="shared" si="194"/>
        <v>3</v>
      </c>
      <c r="CL502" s="113">
        <f t="shared" si="194"/>
        <v>4</v>
      </c>
    </row>
    <row r="503" spans="81:90" x14ac:dyDescent="0.25">
      <c r="CC503" s="114">
        <f t="shared" si="195"/>
        <v>4.2796134594653301</v>
      </c>
      <c r="CD503" s="114">
        <f t="shared" si="196"/>
        <v>0</v>
      </c>
      <c r="CE503" s="114">
        <f t="shared" si="196"/>
        <v>0</v>
      </c>
      <c r="CF503" s="114">
        <f t="shared" si="196"/>
        <v>0</v>
      </c>
      <c r="CH503" s="114">
        <v>62</v>
      </c>
      <c r="CI503" s="113">
        <v>5</v>
      </c>
      <c r="CJ503" s="113">
        <f t="shared" si="194"/>
        <v>6</v>
      </c>
      <c r="CK503" s="113">
        <f t="shared" si="194"/>
        <v>7</v>
      </c>
      <c r="CL503" s="113">
        <f t="shared" si="194"/>
        <v>8</v>
      </c>
    </row>
    <row r="504" spans="81:90" x14ac:dyDescent="0.25">
      <c r="CC504" s="114">
        <f t="shared" si="195"/>
        <v>4.2796134594653301</v>
      </c>
      <c r="CD504" s="114">
        <f t="shared" si="196"/>
        <v>0</v>
      </c>
      <c r="CE504" s="114">
        <f t="shared" si="196"/>
        <v>0</v>
      </c>
      <c r="CF504" s="114">
        <f t="shared" si="196"/>
        <v>0</v>
      </c>
      <c r="CH504" s="114">
        <v>62</v>
      </c>
      <c r="CI504" s="113">
        <v>9</v>
      </c>
      <c r="CJ504" s="113">
        <f t="shared" si="194"/>
        <v>10</v>
      </c>
      <c r="CK504" s="113">
        <f t="shared" si="194"/>
        <v>11</v>
      </c>
      <c r="CL504" s="113">
        <f t="shared" si="194"/>
        <v>12</v>
      </c>
    </row>
    <row r="505" spans="81:90" x14ac:dyDescent="0.25">
      <c r="CC505" s="114">
        <f t="shared" si="195"/>
        <v>4.2796134594653301</v>
      </c>
      <c r="CD505" s="114">
        <f t="shared" si="196"/>
        <v>0</v>
      </c>
      <c r="CE505" s="114">
        <f t="shared" si="196"/>
        <v>0</v>
      </c>
      <c r="CF505" s="114">
        <f t="shared" si="196"/>
        <v>0</v>
      </c>
      <c r="CH505" s="114">
        <v>62</v>
      </c>
      <c r="CI505" s="113">
        <v>13</v>
      </c>
      <c r="CJ505" s="113">
        <f t="shared" si="194"/>
        <v>14</v>
      </c>
      <c r="CK505" s="113">
        <f t="shared" si="194"/>
        <v>15</v>
      </c>
      <c r="CL505" s="113">
        <f t="shared" si="194"/>
        <v>16</v>
      </c>
    </row>
    <row r="506" spans="81:90" x14ac:dyDescent="0.25">
      <c r="CC506" s="114">
        <f t="shared" si="195"/>
        <v>4.2796134594653301</v>
      </c>
      <c r="CD506" s="114">
        <f t="shared" si="196"/>
        <v>0</v>
      </c>
      <c r="CE506" s="114">
        <f t="shared" si="196"/>
        <v>0</v>
      </c>
      <c r="CF506" s="114">
        <f t="shared" si="196"/>
        <v>0</v>
      </c>
      <c r="CH506" s="114">
        <v>62</v>
      </c>
      <c r="CI506" s="113">
        <v>17</v>
      </c>
      <c r="CJ506" s="113">
        <f t="shared" si="194"/>
        <v>18</v>
      </c>
      <c r="CK506" s="113">
        <f t="shared" si="194"/>
        <v>19</v>
      </c>
      <c r="CL506" s="113">
        <f t="shared" si="194"/>
        <v>20</v>
      </c>
    </row>
    <row r="507" spans="81:90" x14ac:dyDescent="0.25">
      <c r="CC507" s="114">
        <f t="shared" si="195"/>
        <v>4.2796134594653301</v>
      </c>
      <c r="CD507" s="114">
        <f t="shared" si="196"/>
        <v>0</v>
      </c>
      <c r="CE507" s="114">
        <f t="shared" si="196"/>
        <v>0</v>
      </c>
      <c r="CF507" s="114">
        <f t="shared" si="196"/>
        <v>0</v>
      </c>
      <c r="CH507" s="114">
        <v>62</v>
      </c>
      <c r="CI507" s="113">
        <v>21</v>
      </c>
      <c r="CJ507" s="113">
        <f t="shared" si="194"/>
        <v>22</v>
      </c>
      <c r="CK507" s="113">
        <f t="shared" si="194"/>
        <v>23</v>
      </c>
      <c r="CL507" s="113">
        <f t="shared" si="194"/>
        <v>24</v>
      </c>
    </row>
    <row r="508" spans="81:90" x14ac:dyDescent="0.25">
      <c r="CC508" s="114">
        <f t="shared" si="195"/>
        <v>4.2796134594653301</v>
      </c>
      <c r="CD508" s="114">
        <f t="shared" si="196"/>
        <v>0</v>
      </c>
      <c r="CE508" s="114">
        <f t="shared" si="196"/>
        <v>0</v>
      </c>
      <c r="CF508" s="114">
        <f t="shared" si="196"/>
        <v>0</v>
      </c>
      <c r="CH508" s="114">
        <v>62</v>
      </c>
      <c r="CI508" s="113">
        <v>25</v>
      </c>
      <c r="CJ508" s="113">
        <f t="shared" si="194"/>
        <v>26</v>
      </c>
      <c r="CK508" s="113">
        <f t="shared" si="194"/>
        <v>27</v>
      </c>
      <c r="CL508" s="113">
        <f t="shared" si="194"/>
        <v>28</v>
      </c>
    </row>
    <row r="509" spans="81:90" x14ac:dyDescent="0.25">
      <c r="CC509" s="114">
        <f t="shared" si="195"/>
        <v>4.2796134594653301</v>
      </c>
      <c r="CD509" s="114">
        <f t="shared" si="196"/>
        <v>0</v>
      </c>
      <c r="CE509" s="114">
        <f t="shared" si="196"/>
        <v>0</v>
      </c>
      <c r="CF509" s="114">
        <f t="shared" si="196"/>
        <v>0</v>
      </c>
      <c r="CH509" s="114">
        <v>62</v>
      </c>
      <c r="CI509" s="113">
        <v>29</v>
      </c>
      <c r="CJ509" s="113">
        <f t="shared" si="194"/>
        <v>30</v>
      </c>
      <c r="CK509" s="113">
        <f t="shared" si="194"/>
        <v>31</v>
      </c>
      <c r="CL509" s="113">
        <f t="shared" si="194"/>
        <v>32</v>
      </c>
    </row>
    <row r="510" spans="81:90" x14ac:dyDescent="0.25">
      <c r="CC510" s="114">
        <f t="shared" si="195"/>
        <v>4.2796134594653301</v>
      </c>
      <c r="CD510" s="114">
        <f t="shared" si="196"/>
        <v>0</v>
      </c>
      <c r="CE510" s="114">
        <f t="shared" si="196"/>
        <v>0</v>
      </c>
      <c r="CF510" s="114">
        <f t="shared" si="196"/>
        <v>0</v>
      </c>
      <c r="CH510" s="114">
        <v>63</v>
      </c>
      <c r="CI510" s="113">
        <v>1</v>
      </c>
      <c r="CJ510" s="113">
        <f t="shared" si="194"/>
        <v>2</v>
      </c>
      <c r="CK510" s="113">
        <f t="shared" si="194"/>
        <v>3</v>
      </c>
      <c r="CL510" s="113">
        <f t="shared" si="194"/>
        <v>4</v>
      </c>
    </row>
    <row r="511" spans="81:90" x14ac:dyDescent="0.25">
      <c r="CC511" s="114">
        <f t="shared" si="195"/>
        <v>4.2796134594653301</v>
      </c>
      <c r="CD511" s="114">
        <f t="shared" si="196"/>
        <v>0</v>
      </c>
      <c r="CE511" s="114">
        <f t="shared" si="196"/>
        <v>0</v>
      </c>
      <c r="CF511" s="114">
        <f t="shared" si="196"/>
        <v>0</v>
      </c>
      <c r="CH511" s="114">
        <v>63</v>
      </c>
      <c r="CI511" s="113">
        <v>5</v>
      </c>
      <c r="CJ511" s="113">
        <f t="shared" si="194"/>
        <v>6</v>
      </c>
      <c r="CK511" s="113">
        <f t="shared" si="194"/>
        <v>7</v>
      </c>
      <c r="CL511" s="113">
        <f t="shared" si="194"/>
        <v>8</v>
      </c>
    </row>
    <row r="512" spans="81:90" x14ac:dyDescent="0.25">
      <c r="CC512" s="114">
        <f t="shared" si="195"/>
        <v>4.2796134594653301</v>
      </c>
      <c r="CD512" s="114">
        <f t="shared" si="196"/>
        <v>0</v>
      </c>
      <c r="CE512" s="114">
        <f t="shared" si="196"/>
        <v>0</v>
      </c>
      <c r="CF512" s="114">
        <f t="shared" si="196"/>
        <v>0</v>
      </c>
      <c r="CH512" s="114">
        <v>63</v>
      </c>
      <c r="CI512" s="113">
        <v>9</v>
      </c>
      <c r="CJ512" s="113">
        <f t="shared" si="194"/>
        <v>10</v>
      </c>
      <c r="CK512" s="113">
        <f t="shared" si="194"/>
        <v>11</v>
      </c>
      <c r="CL512" s="113">
        <f t="shared" si="194"/>
        <v>12</v>
      </c>
    </row>
    <row r="513" spans="81:90" x14ac:dyDescent="0.25">
      <c r="CC513" s="114">
        <f t="shared" si="195"/>
        <v>4.2796134594653301</v>
      </c>
      <c r="CD513" s="114">
        <f t="shared" si="196"/>
        <v>0</v>
      </c>
      <c r="CE513" s="114">
        <f t="shared" si="196"/>
        <v>0</v>
      </c>
      <c r="CF513" s="114">
        <f t="shared" si="196"/>
        <v>0</v>
      </c>
      <c r="CH513" s="114">
        <v>63</v>
      </c>
      <c r="CI513" s="113">
        <v>13</v>
      </c>
      <c r="CJ513" s="113">
        <f t="shared" si="194"/>
        <v>14</v>
      </c>
      <c r="CK513" s="113">
        <f t="shared" si="194"/>
        <v>15</v>
      </c>
      <c r="CL513" s="113">
        <f t="shared" si="194"/>
        <v>16</v>
      </c>
    </row>
    <row r="514" spans="81:90" x14ac:dyDescent="0.25">
      <c r="CC514" s="114">
        <f t="shared" si="195"/>
        <v>4.2796134594653301</v>
      </c>
      <c r="CD514" s="114">
        <f t="shared" si="196"/>
        <v>0</v>
      </c>
      <c r="CE514" s="114">
        <f t="shared" si="196"/>
        <v>0</v>
      </c>
      <c r="CF514" s="114">
        <f t="shared" si="196"/>
        <v>0</v>
      </c>
      <c r="CH514" s="114">
        <v>63</v>
      </c>
      <c r="CI514" s="113">
        <v>17</v>
      </c>
      <c r="CJ514" s="113">
        <f t="shared" si="194"/>
        <v>18</v>
      </c>
      <c r="CK514" s="113">
        <f t="shared" si="194"/>
        <v>19</v>
      </c>
      <c r="CL514" s="113">
        <f t="shared" si="194"/>
        <v>20</v>
      </c>
    </row>
    <row r="515" spans="81:90" x14ac:dyDescent="0.25">
      <c r="CC515" s="114">
        <f t="shared" si="195"/>
        <v>4.2796134594653301</v>
      </c>
      <c r="CD515" s="114">
        <f t="shared" si="196"/>
        <v>0</v>
      </c>
      <c r="CE515" s="114">
        <f t="shared" si="196"/>
        <v>0</v>
      </c>
      <c r="CF515" s="114">
        <f t="shared" si="196"/>
        <v>0</v>
      </c>
      <c r="CH515" s="114">
        <v>63</v>
      </c>
      <c r="CI515" s="113">
        <v>21</v>
      </c>
      <c r="CJ515" s="113">
        <f t="shared" si="194"/>
        <v>22</v>
      </c>
      <c r="CK515" s="113">
        <f t="shared" si="194"/>
        <v>23</v>
      </c>
      <c r="CL515" s="113">
        <f t="shared" si="194"/>
        <v>24</v>
      </c>
    </row>
    <row r="516" spans="81:90" x14ac:dyDescent="0.25">
      <c r="CC516" s="114">
        <f t="shared" si="195"/>
        <v>4.2796134594653301</v>
      </c>
      <c r="CD516" s="114">
        <f t="shared" si="196"/>
        <v>0</v>
      </c>
      <c r="CE516" s="114">
        <f t="shared" si="196"/>
        <v>0</v>
      </c>
      <c r="CF516" s="114">
        <f t="shared" si="196"/>
        <v>0</v>
      </c>
      <c r="CH516" s="114">
        <v>63</v>
      </c>
      <c r="CI516" s="113">
        <v>25</v>
      </c>
      <c r="CJ516" s="113">
        <f t="shared" ref="CJ516:CL579" si="197">CI516+1</f>
        <v>26</v>
      </c>
      <c r="CK516" s="113">
        <f t="shared" si="197"/>
        <v>27</v>
      </c>
      <c r="CL516" s="113">
        <f t="shared" si="197"/>
        <v>28</v>
      </c>
    </row>
    <row r="517" spans="81:90" x14ac:dyDescent="0.25">
      <c r="CC517" s="114">
        <f t="shared" si="195"/>
        <v>4.2796134594653301</v>
      </c>
      <c r="CD517" s="114">
        <f t="shared" si="196"/>
        <v>0</v>
      </c>
      <c r="CE517" s="114">
        <f t="shared" si="196"/>
        <v>0</v>
      </c>
      <c r="CF517" s="114">
        <f t="shared" si="196"/>
        <v>0</v>
      </c>
      <c r="CH517" s="114">
        <v>63</v>
      </c>
      <c r="CI517" s="113">
        <v>29</v>
      </c>
      <c r="CJ517" s="113">
        <f t="shared" si="197"/>
        <v>30</v>
      </c>
      <c r="CK517" s="113">
        <f t="shared" si="197"/>
        <v>31</v>
      </c>
      <c r="CL517" s="113">
        <f t="shared" si="197"/>
        <v>32</v>
      </c>
    </row>
    <row r="518" spans="81:90" x14ac:dyDescent="0.25">
      <c r="CC518" s="114">
        <f t="shared" si="195"/>
        <v>4.2796134594653301</v>
      </c>
      <c r="CD518" s="114">
        <f t="shared" si="196"/>
        <v>0</v>
      </c>
      <c r="CE518" s="114">
        <f t="shared" si="196"/>
        <v>0</v>
      </c>
      <c r="CF518" s="114">
        <f t="shared" si="196"/>
        <v>0</v>
      </c>
      <c r="CH518" s="114">
        <v>64</v>
      </c>
      <c r="CI518" s="113">
        <v>1</v>
      </c>
      <c r="CJ518" s="113">
        <f t="shared" si="197"/>
        <v>2</v>
      </c>
      <c r="CK518" s="113">
        <f t="shared" si="197"/>
        <v>3</v>
      </c>
      <c r="CL518" s="113">
        <f t="shared" si="197"/>
        <v>4</v>
      </c>
    </row>
    <row r="519" spans="81:90" x14ac:dyDescent="0.25">
      <c r="CC519" s="114">
        <f t="shared" si="195"/>
        <v>4.2796134594653301</v>
      </c>
      <c r="CD519" s="114">
        <f t="shared" si="196"/>
        <v>0</v>
      </c>
      <c r="CE519" s="114">
        <f t="shared" si="196"/>
        <v>0</v>
      </c>
      <c r="CF519" s="114">
        <f t="shared" si="196"/>
        <v>0</v>
      </c>
      <c r="CH519" s="114">
        <v>64</v>
      </c>
      <c r="CI519" s="113">
        <v>5</v>
      </c>
      <c r="CJ519" s="113">
        <f t="shared" si="197"/>
        <v>6</v>
      </c>
      <c r="CK519" s="113">
        <f t="shared" si="197"/>
        <v>7</v>
      </c>
      <c r="CL519" s="113">
        <f t="shared" si="197"/>
        <v>8</v>
      </c>
    </row>
    <row r="520" spans="81:90" x14ac:dyDescent="0.25">
      <c r="CC520" s="114">
        <f t="shared" si="195"/>
        <v>4.2796134594653301</v>
      </c>
      <c r="CD520" s="114">
        <f t="shared" si="196"/>
        <v>0</v>
      </c>
      <c r="CE520" s="114">
        <f t="shared" si="196"/>
        <v>0</v>
      </c>
      <c r="CF520" s="114">
        <f t="shared" si="196"/>
        <v>0</v>
      </c>
      <c r="CH520" s="114">
        <v>64</v>
      </c>
      <c r="CI520" s="113">
        <v>9</v>
      </c>
      <c r="CJ520" s="113">
        <f t="shared" si="197"/>
        <v>10</v>
      </c>
      <c r="CK520" s="113">
        <f t="shared" si="197"/>
        <v>11</v>
      </c>
      <c r="CL520" s="113">
        <f t="shared" si="197"/>
        <v>12</v>
      </c>
    </row>
    <row r="521" spans="81:90" x14ac:dyDescent="0.25">
      <c r="CC521" s="114">
        <f t="shared" si="195"/>
        <v>4.2796134594653301</v>
      </c>
      <c r="CD521" s="114">
        <f t="shared" si="196"/>
        <v>0</v>
      </c>
      <c r="CE521" s="114">
        <f t="shared" si="196"/>
        <v>0</v>
      </c>
      <c r="CF521" s="114">
        <f t="shared" si="196"/>
        <v>0</v>
      </c>
      <c r="CH521" s="114">
        <v>64</v>
      </c>
      <c r="CI521" s="113">
        <v>13</v>
      </c>
      <c r="CJ521" s="113">
        <f t="shared" si="197"/>
        <v>14</v>
      </c>
      <c r="CK521" s="113">
        <f t="shared" si="197"/>
        <v>15</v>
      </c>
      <c r="CL521" s="113">
        <f t="shared" si="197"/>
        <v>16</v>
      </c>
    </row>
    <row r="522" spans="81:90" x14ac:dyDescent="0.25">
      <c r="CC522" s="114">
        <f t="shared" si="195"/>
        <v>4.2796134594653301</v>
      </c>
      <c r="CD522" s="114">
        <f t="shared" si="196"/>
        <v>0</v>
      </c>
      <c r="CE522" s="114">
        <f t="shared" si="196"/>
        <v>0</v>
      </c>
      <c r="CF522" s="114">
        <f t="shared" si="196"/>
        <v>0</v>
      </c>
      <c r="CH522" s="114">
        <v>64</v>
      </c>
      <c r="CI522" s="113">
        <v>17</v>
      </c>
      <c r="CJ522" s="113">
        <f t="shared" si="197"/>
        <v>18</v>
      </c>
      <c r="CK522" s="113">
        <f t="shared" si="197"/>
        <v>19</v>
      </c>
      <c r="CL522" s="113">
        <f t="shared" si="197"/>
        <v>20</v>
      </c>
    </row>
    <row r="523" spans="81:90" x14ac:dyDescent="0.25">
      <c r="CC523" s="114">
        <f t="shared" si="195"/>
        <v>4.2796134594653301</v>
      </c>
      <c r="CD523" s="114">
        <f t="shared" si="196"/>
        <v>0</v>
      </c>
      <c r="CE523" s="114">
        <f t="shared" si="196"/>
        <v>0</v>
      </c>
      <c r="CF523" s="114">
        <f t="shared" si="196"/>
        <v>0</v>
      </c>
      <c r="CH523" s="114">
        <v>64</v>
      </c>
      <c r="CI523" s="113">
        <v>21</v>
      </c>
      <c r="CJ523" s="113">
        <f t="shared" si="197"/>
        <v>22</v>
      </c>
      <c r="CK523" s="113">
        <f t="shared" si="197"/>
        <v>23</v>
      </c>
      <c r="CL523" s="113">
        <f t="shared" si="197"/>
        <v>24</v>
      </c>
    </row>
    <row r="524" spans="81:90" x14ac:dyDescent="0.25">
      <c r="CC524" s="114">
        <f t="shared" si="195"/>
        <v>4.2796134594653301</v>
      </c>
      <c r="CD524" s="114">
        <f t="shared" si="196"/>
        <v>0</v>
      </c>
      <c r="CE524" s="114">
        <f t="shared" si="196"/>
        <v>0</v>
      </c>
      <c r="CF524" s="114">
        <f t="shared" si="196"/>
        <v>0</v>
      </c>
      <c r="CH524" s="114">
        <v>64</v>
      </c>
      <c r="CI524" s="113">
        <v>25</v>
      </c>
      <c r="CJ524" s="113">
        <f t="shared" si="197"/>
        <v>26</v>
      </c>
      <c r="CK524" s="113">
        <f t="shared" si="197"/>
        <v>27</v>
      </c>
      <c r="CL524" s="113">
        <f t="shared" si="197"/>
        <v>28</v>
      </c>
    </row>
    <row r="525" spans="81:90" x14ac:dyDescent="0.25">
      <c r="CC525" s="114">
        <f t="shared" si="195"/>
        <v>4.2796134594653301</v>
      </c>
      <c r="CD525" s="114">
        <f t="shared" si="196"/>
        <v>0</v>
      </c>
      <c r="CE525" s="114">
        <f t="shared" si="196"/>
        <v>0</v>
      </c>
      <c r="CF525" s="114">
        <f t="shared" si="196"/>
        <v>0</v>
      </c>
      <c r="CH525" s="114">
        <v>64</v>
      </c>
      <c r="CI525" s="113">
        <v>29</v>
      </c>
      <c r="CJ525" s="113">
        <f t="shared" si="197"/>
        <v>30</v>
      </c>
      <c r="CK525" s="113">
        <f t="shared" si="197"/>
        <v>31</v>
      </c>
      <c r="CL525" s="113">
        <f t="shared" si="197"/>
        <v>32</v>
      </c>
    </row>
    <row r="526" spans="81:90" x14ac:dyDescent="0.25">
      <c r="CC526" s="114">
        <f t="shared" si="195"/>
        <v>4.2796134594653301</v>
      </c>
      <c r="CD526" s="114">
        <f t="shared" si="196"/>
        <v>0</v>
      </c>
      <c r="CE526" s="114">
        <f t="shared" si="196"/>
        <v>0</v>
      </c>
      <c r="CF526" s="114">
        <f t="shared" si="196"/>
        <v>0</v>
      </c>
      <c r="CH526" s="114">
        <v>65</v>
      </c>
      <c r="CI526" s="113">
        <v>1</v>
      </c>
      <c r="CJ526" s="113">
        <f t="shared" si="197"/>
        <v>2</v>
      </c>
      <c r="CK526" s="113">
        <f t="shared" si="197"/>
        <v>3</v>
      </c>
      <c r="CL526" s="113">
        <f t="shared" si="197"/>
        <v>4</v>
      </c>
    </row>
    <row r="527" spans="81:90" x14ac:dyDescent="0.25">
      <c r="CC527" s="114">
        <f t="shared" ref="CC527:CC590" si="198">INDEX($AU$13:$BZ$122,$CH527,CL527)</f>
        <v>4.2796134594653301</v>
      </c>
      <c r="CD527" s="114">
        <f t="shared" ref="CD527:CF565" si="199">INDEX($AU$13:$BZ$122,$CH527,CI527)</f>
        <v>0</v>
      </c>
      <c r="CE527" s="114">
        <f t="shared" si="199"/>
        <v>0</v>
      </c>
      <c r="CF527" s="114">
        <f t="shared" si="199"/>
        <v>0</v>
      </c>
      <c r="CH527" s="114">
        <v>65</v>
      </c>
      <c r="CI527" s="113">
        <v>5</v>
      </c>
      <c r="CJ527" s="113">
        <f t="shared" si="197"/>
        <v>6</v>
      </c>
      <c r="CK527" s="113">
        <f t="shared" si="197"/>
        <v>7</v>
      </c>
      <c r="CL527" s="113">
        <f t="shared" si="197"/>
        <v>8</v>
      </c>
    </row>
    <row r="528" spans="81:90" x14ac:dyDescent="0.25">
      <c r="CC528" s="114">
        <f t="shared" si="198"/>
        <v>4.2796134594653301</v>
      </c>
      <c r="CD528" s="114">
        <f t="shared" si="199"/>
        <v>0</v>
      </c>
      <c r="CE528" s="114">
        <f t="shared" si="199"/>
        <v>0</v>
      </c>
      <c r="CF528" s="114">
        <f t="shared" si="199"/>
        <v>0</v>
      </c>
      <c r="CH528" s="114">
        <v>65</v>
      </c>
      <c r="CI528" s="113">
        <v>9</v>
      </c>
      <c r="CJ528" s="113">
        <f t="shared" si="197"/>
        <v>10</v>
      </c>
      <c r="CK528" s="113">
        <f t="shared" si="197"/>
        <v>11</v>
      </c>
      <c r="CL528" s="113">
        <f t="shared" si="197"/>
        <v>12</v>
      </c>
    </row>
    <row r="529" spans="81:90" x14ac:dyDescent="0.25">
      <c r="CC529" s="114">
        <f t="shared" si="198"/>
        <v>4.2796134594653301</v>
      </c>
      <c r="CD529" s="114">
        <f t="shared" si="199"/>
        <v>0</v>
      </c>
      <c r="CE529" s="114">
        <f t="shared" si="199"/>
        <v>0</v>
      </c>
      <c r="CF529" s="114">
        <f t="shared" si="199"/>
        <v>0</v>
      </c>
      <c r="CH529" s="114">
        <v>65</v>
      </c>
      <c r="CI529" s="113">
        <v>13</v>
      </c>
      <c r="CJ529" s="113">
        <f t="shared" si="197"/>
        <v>14</v>
      </c>
      <c r="CK529" s="113">
        <f t="shared" si="197"/>
        <v>15</v>
      </c>
      <c r="CL529" s="113">
        <f t="shared" si="197"/>
        <v>16</v>
      </c>
    </row>
    <row r="530" spans="81:90" x14ac:dyDescent="0.25">
      <c r="CC530" s="114">
        <f t="shared" si="198"/>
        <v>4.2796134594653301</v>
      </c>
      <c r="CD530" s="114">
        <f t="shared" si="199"/>
        <v>0</v>
      </c>
      <c r="CE530" s="114">
        <f t="shared" si="199"/>
        <v>0</v>
      </c>
      <c r="CF530" s="114">
        <f t="shared" si="199"/>
        <v>0</v>
      </c>
      <c r="CH530" s="114">
        <v>65</v>
      </c>
      <c r="CI530" s="113">
        <v>17</v>
      </c>
      <c r="CJ530" s="113">
        <f t="shared" si="197"/>
        <v>18</v>
      </c>
      <c r="CK530" s="113">
        <f t="shared" si="197"/>
        <v>19</v>
      </c>
      <c r="CL530" s="113">
        <f t="shared" si="197"/>
        <v>20</v>
      </c>
    </row>
    <row r="531" spans="81:90" x14ac:dyDescent="0.25">
      <c r="CC531" s="114">
        <f t="shared" si="198"/>
        <v>4.2796134594653301</v>
      </c>
      <c r="CD531" s="114">
        <f t="shared" si="199"/>
        <v>0</v>
      </c>
      <c r="CE531" s="114">
        <f t="shared" si="199"/>
        <v>0</v>
      </c>
      <c r="CF531" s="114">
        <f t="shared" si="199"/>
        <v>0</v>
      </c>
      <c r="CH531" s="114">
        <v>65</v>
      </c>
      <c r="CI531" s="113">
        <v>21</v>
      </c>
      <c r="CJ531" s="113">
        <f t="shared" si="197"/>
        <v>22</v>
      </c>
      <c r="CK531" s="113">
        <f t="shared" si="197"/>
        <v>23</v>
      </c>
      <c r="CL531" s="113">
        <f t="shared" si="197"/>
        <v>24</v>
      </c>
    </row>
    <row r="532" spans="81:90" x14ac:dyDescent="0.25">
      <c r="CC532" s="114">
        <f t="shared" si="198"/>
        <v>4.2796134594653301</v>
      </c>
      <c r="CD532" s="114">
        <f t="shared" si="199"/>
        <v>0</v>
      </c>
      <c r="CE532" s="114">
        <f t="shared" si="199"/>
        <v>0</v>
      </c>
      <c r="CF532" s="114">
        <f t="shared" si="199"/>
        <v>0</v>
      </c>
      <c r="CH532" s="114">
        <v>65</v>
      </c>
      <c r="CI532" s="113">
        <v>25</v>
      </c>
      <c r="CJ532" s="113">
        <f t="shared" si="197"/>
        <v>26</v>
      </c>
      <c r="CK532" s="113">
        <f t="shared" si="197"/>
        <v>27</v>
      </c>
      <c r="CL532" s="113">
        <f t="shared" si="197"/>
        <v>28</v>
      </c>
    </row>
    <row r="533" spans="81:90" x14ac:dyDescent="0.25">
      <c r="CC533" s="114">
        <f t="shared" si="198"/>
        <v>4.2796134594653301</v>
      </c>
      <c r="CD533" s="114">
        <f t="shared" si="199"/>
        <v>0</v>
      </c>
      <c r="CE533" s="114">
        <f t="shared" si="199"/>
        <v>0</v>
      </c>
      <c r="CF533" s="114">
        <f t="shared" si="199"/>
        <v>0</v>
      </c>
      <c r="CH533" s="114">
        <v>65</v>
      </c>
      <c r="CI533" s="113">
        <v>29</v>
      </c>
      <c r="CJ533" s="113">
        <f t="shared" si="197"/>
        <v>30</v>
      </c>
      <c r="CK533" s="113">
        <f t="shared" si="197"/>
        <v>31</v>
      </c>
      <c r="CL533" s="113">
        <f t="shared" si="197"/>
        <v>32</v>
      </c>
    </row>
    <row r="534" spans="81:90" x14ac:dyDescent="0.25">
      <c r="CC534" s="114">
        <f t="shared" si="198"/>
        <v>4.2796134594653301</v>
      </c>
      <c r="CD534" s="114">
        <f t="shared" si="199"/>
        <v>0</v>
      </c>
      <c r="CE534" s="114">
        <f t="shared" si="199"/>
        <v>0</v>
      </c>
      <c r="CF534" s="114">
        <f t="shared" si="199"/>
        <v>0</v>
      </c>
      <c r="CH534" s="114">
        <v>66</v>
      </c>
      <c r="CI534" s="113">
        <v>1</v>
      </c>
      <c r="CJ534" s="113">
        <f t="shared" si="197"/>
        <v>2</v>
      </c>
      <c r="CK534" s="113">
        <f t="shared" si="197"/>
        <v>3</v>
      </c>
      <c r="CL534" s="113">
        <f t="shared" si="197"/>
        <v>4</v>
      </c>
    </row>
    <row r="535" spans="81:90" x14ac:dyDescent="0.25">
      <c r="CC535" s="114">
        <f t="shared" si="198"/>
        <v>4.2796134594653301</v>
      </c>
      <c r="CD535" s="114">
        <f t="shared" si="199"/>
        <v>0</v>
      </c>
      <c r="CE535" s="114">
        <f t="shared" si="199"/>
        <v>0</v>
      </c>
      <c r="CF535" s="114">
        <f t="shared" si="199"/>
        <v>0</v>
      </c>
      <c r="CH535" s="114">
        <v>66</v>
      </c>
      <c r="CI535" s="113">
        <v>5</v>
      </c>
      <c r="CJ535" s="113">
        <f t="shared" si="197"/>
        <v>6</v>
      </c>
      <c r="CK535" s="113">
        <f t="shared" si="197"/>
        <v>7</v>
      </c>
      <c r="CL535" s="113">
        <f t="shared" si="197"/>
        <v>8</v>
      </c>
    </row>
    <row r="536" spans="81:90" x14ac:dyDescent="0.25">
      <c r="CC536" s="114">
        <f t="shared" si="198"/>
        <v>4.2796134594653301</v>
      </c>
      <c r="CD536" s="114">
        <f t="shared" si="199"/>
        <v>0</v>
      </c>
      <c r="CE536" s="114">
        <f t="shared" si="199"/>
        <v>0</v>
      </c>
      <c r="CF536" s="114">
        <f t="shared" si="199"/>
        <v>0</v>
      </c>
      <c r="CH536" s="114">
        <v>66</v>
      </c>
      <c r="CI536" s="113">
        <v>9</v>
      </c>
      <c r="CJ536" s="113">
        <f t="shared" si="197"/>
        <v>10</v>
      </c>
      <c r="CK536" s="113">
        <f t="shared" si="197"/>
        <v>11</v>
      </c>
      <c r="CL536" s="113">
        <f t="shared" si="197"/>
        <v>12</v>
      </c>
    </row>
    <row r="537" spans="81:90" x14ac:dyDescent="0.25">
      <c r="CC537" s="114">
        <f t="shared" si="198"/>
        <v>4.2796134594653301</v>
      </c>
      <c r="CD537" s="114">
        <f t="shared" si="199"/>
        <v>0</v>
      </c>
      <c r="CE537" s="114">
        <f t="shared" si="199"/>
        <v>0</v>
      </c>
      <c r="CF537" s="114">
        <f t="shared" si="199"/>
        <v>0</v>
      </c>
      <c r="CH537" s="114">
        <v>66</v>
      </c>
      <c r="CI537" s="113">
        <v>13</v>
      </c>
      <c r="CJ537" s="113">
        <f t="shared" si="197"/>
        <v>14</v>
      </c>
      <c r="CK537" s="113">
        <f t="shared" si="197"/>
        <v>15</v>
      </c>
      <c r="CL537" s="113">
        <f t="shared" si="197"/>
        <v>16</v>
      </c>
    </row>
    <row r="538" spans="81:90" x14ac:dyDescent="0.25">
      <c r="CC538" s="114">
        <f t="shared" si="198"/>
        <v>4.2796134594653301</v>
      </c>
      <c r="CD538" s="114">
        <f t="shared" si="199"/>
        <v>0</v>
      </c>
      <c r="CE538" s="114">
        <f t="shared" si="199"/>
        <v>0</v>
      </c>
      <c r="CF538" s="114">
        <f t="shared" si="199"/>
        <v>0</v>
      </c>
      <c r="CH538" s="114">
        <v>66</v>
      </c>
      <c r="CI538" s="113">
        <v>17</v>
      </c>
      <c r="CJ538" s="113">
        <f t="shared" si="197"/>
        <v>18</v>
      </c>
      <c r="CK538" s="113">
        <f t="shared" si="197"/>
        <v>19</v>
      </c>
      <c r="CL538" s="113">
        <f t="shared" si="197"/>
        <v>20</v>
      </c>
    </row>
    <row r="539" spans="81:90" x14ac:dyDescent="0.25">
      <c r="CC539" s="114">
        <f t="shared" si="198"/>
        <v>4.2796134594653301</v>
      </c>
      <c r="CD539" s="114">
        <f t="shared" si="199"/>
        <v>0</v>
      </c>
      <c r="CE539" s="114">
        <f t="shared" si="199"/>
        <v>0</v>
      </c>
      <c r="CF539" s="114">
        <f t="shared" si="199"/>
        <v>0</v>
      </c>
      <c r="CH539" s="114">
        <v>66</v>
      </c>
      <c r="CI539" s="113">
        <v>21</v>
      </c>
      <c r="CJ539" s="113">
        <f t="shared" si="197"/>
        <v>22</v>
      </c>
      <c r="CK539" s="113">
        <f t="shared" si="197"/>
        <v>23</v>
      </c>
      <c r="CL539" s="113">
        <f t="shared" si="197"/>
        <v>24</v>
      </c>
    </row>
    <row r="540" spans="81:90" x14ac:dyDescent="0.25">
      <c r="CC540" s="114">
        <f t="shared" si="198"/>
        <v>4.2796134594653301</v>
      </c>
      <c r="CD540" s="114">
        <f t="shared" si="199"/>
        <v>0</v>
      </c>
      <c r="CE540" s="114">
        <f t="shared" si="199"/>
        <v>0</v>
      </c>
      <c r="CF540" s="114">
        <f t="shared" si="199"/>
        <v>0</v>
      </c>
      <c r="CH540" s="114">
        <v>66</v>
      </c>
      <c r="CI540" s="113">
        <v>25</v>
      </c>
      <c r="CJ540" s="113">
        <f t="shared" si="197"/>
        <v>26</v>
      </c>
      <c r="CK540" s="113">
        <f t="shared" si="197"/>
        <v>27</v>
      </c>
      <c r="CL540" s="113">
        <f t="shared" si="197"/>
        <v>28</v>
      </c>
    </row>
    <row r="541" spans="81:90" x14ac:dyDescent="0.25">
      <c r="CC541" s="114">
        <f t="shared" si="198"/>
        <v>4.2796134594653301</v>
      </c>
      <c r="CD541" s="114">
        <f t="shared" si="199"/>
        <v>0</v>
      </c>
      <c r="CE541" s="114">
        <f t="shared" si="199"/>
        <v>0</v>
      </c>
      <c r="CF541" s="114">
        <f t="shared" si="199"/>
        <v>0</v>
      </c>
      <c r="CH541" s="114">
        <v>66</v>
      </c>
      <c r="CI541" s="113">
        <v>29</v>
      </c>
      <c r="CJ541" s="113">
        <f t="shared" si="197"/>
        <v>30</v>
      </c>
      <c r="CK541" s="113">
        <f t="shared" si="197"/>
        <v>31</v>
      </c>
      <c r="CL541" s="113">
        <f t="shared" si="197"/>
        <v>32</v>
      </c>
    </row>
    <row r="542" spans="81:90" x14ac:dyDescent="0.25">
      <c r="CC542" s="114">
        <f t="shared" si="198"/>
        <v>4.2796134594653301</v>
      </c>
      <c r="CD542" s="114">
        <f t="shared" si="199"/>
        <v>0</v>
      </c>
      <c r="CE542" s="114">
        <f t="shared" si="199"/>
        <v>0</v>
      </c>
      <c r="CF542" s="114">
        <f t="shared" si="199"/>
        <v>0</v>
      </c>
      <c r="CH542" s="114">
        <v>67</v>
      </c>
      <c r="CI542" s="113">
        <v>1</v>
      </c>
      <c r="CJ542" s="113">
        <f t="shared" si="197"/>
        <v>2</v>
      </c>
      <c r="CK542" s="113">
        <f t="shared" si="197"/>
        <v>3</v>
      </c>
      <c r="CL542" s="113">
        <f t="shared" si="197"/>
        <v>4</v>
      </c>
    </row>
    <row r="543" spans="81:90" x14ac:dyDescent="0.25">
      <c r="CC543" s="114">
        <f t="shared" si="198"/>
        <v>4.2796134594653301</v>
      </c>
      <c r="CD543" s="114">
        <f t="shared" si="199"/>
        <v>0</v>
      </c>
      <c r="CE543" s="114">
        <f t="shared" si="199"/>
        <v>0</v>
      </c>
      <c r="CF543" s="114">
        <f t="shared" si="199"/>
        <v>0</v>
      </c>
      <c r="CH543" s="114">
        <v>67</v>
      </c>
      <c r="CI543" s="113">
        <v>5</v>
      </c>
      <c r="CJ543" s="113">
        <f t="shared" si="197"/>
        <v>6</v>
      </c>
      <c r="CK543" s="113">
        <f t="shared" si="197"/>
        <v>7</v>
      </c>
      <c r="CL543" s="113">
        <f t="shared" si="197"/>
        <v>8</v>
      </c>
    </row>
    <row r="544" spans="81:90" x14ac:dyDescent="0.25">
      <c r="CC544" s="114">
        <f t="shared" si="198"/>
        <v>4.2796134594653301</v>
      </c>
      <c r="CD544" s="114">
        <f t="shared" si="199"/>
        <v>0</v>
      </c>
      <c r="CE544" s="114">
        <f t="shared" si="199"/>
        <v>0</v>
      </c>
      <c r="CF544" s="114">
        <f t="shared" si="199"/>
        <v>0</v>
      </c>
      <c r="CH544" s="114">
        <v>67</v>
      </c>
      <c r="CI544" s="113">
        <v>9</v>
      </c>
      <c r="CJ544" s="113">
        <f t="shared" si="197"/>
        <v>10</v>
      </c>
      <c r="CK544" s="113">
        <f t="shared" si="197"/>
        <v>11</v>
      </c>
      <c r="CL544" s="113">
        <f t="shared" si="197"/>
        <v>12</v>
      </c>
    </row>
    <row r="545" spans="81:90" x14ac:dyDescent="0.25">
      <c r="CC545" s="114">
        <f t="shared" si="198"/>
        <v>4.2796134594653301</v>
      </c>
      <c r="CD545" s="114">
        <f t="shared" si="199"/>
        <v>0</v>
      </c>
      <c r="CE545" s="114">
        <f t="shared" si="199"/>
        <v>0</v>
      </c>
      <c r="CF545" s="114">
        <f t="shared" si="199"/>
        <v>0</v>
      </c>
      <c r="CH545" s="114">
        <v>67</v>
      </c>
      <c r="CI545" s="113">
        <v>13</v>
      </c>
      <c r="CJ545" s="113">
        <f t="shared" si="197"/>
        <v>14</v>
      </c>
      <c r="CK545" s="113">
        <f t="shared" si="197"/>
        <v>15</v>
      </c>
      <c r="CL545" s="113">
        <f t="shared" si="197"/>
        <v>16</v>
      </c>
    </row>
    <row r="546" spans="81:90" x14ac:dyDescent="0.25">
      <c r="CC546" s="114">
        <f t="shared" si="198"/>
        <v>4.2796134594653301</v>
      </c>
      <c r="CD546" s="114">
        <f t="shared" si="199"/>
        <v>0</v>
      </c>
      <c r="CE546" s="114">
        <f t="shared" si="199"/>
        <v>0</v>
      </c>
      <c r="CF546" s="114">
        <f t="shared" si="199"/>
        <v>0</v>
      </c>
      <c r="CH546" s="114">
        <v>67</v>
      </c>
      <c r="CI546" s="113">
        <v>17</v>
      </c>
      <c r="CJ546" s="113">
        <f t="shared" si="197"/>
        <v>18</v>
      </c>
      <c r="CK546" s="113">
        <f t="shared" si="197"/>
        <v>19</v>
      </c>
      <c r="CL546" s="113">
        <f t="shared" si="197"/>
        <v>20</v>
      </c>
    </row>
    <row r="547" spans="81:90" x14ac:dyDescent="0.25">
      <c r="CC547" s="114">
        <f t="shared" si="198"/>
        <v>4.2796134594653301</v>
      </c>
      <c r="CD547" s="114">
        <f t="shared" si="199"/>
        <v>0</v>
      </c>
      <c r="CE547" s="114">
        <f t="shared" si="199"/>
        <v>0</v>
      </c>
      <c r="CF547" s="114">
        <f t="shared" si="199"/>
        <v>0</v>
      </c>
      <c r="CH547" s="114">
        <v>67</v>
      </c>
      <c r="CI547" s="113">
        <v>21</v>
      </c>
      <c r="CJ547" s="113">
        <f t="shared" si="197"/>
        <v>22</v>
      </c>
      <c r="CK547" s="113">
        <f t="shared" si="197"/>
        <v>23</v>
      </c>
      <c r="CL547" s="113">
        <f t="shared" si="197"/>
        <v>24</v>
      </c>
    </row>
    <row r="548" spans="81:90" x14ac:dyDescent="0.25">
      <c r="CC548" s="114">
        <f t="shared" si="198"/>
        <v>4.2796134594653301</v>
      </c>
      <c r="CD548" s="114">
        <f t="shared" si="199"/>
        <v>0</v>
      </c>
      <c r="CE548" s="114">
        <f t="shared" si="199"/>
        <v>0</v>
      </c>
      <c r="CF548" s="114">
        <f t="shared" si="199"/>
        <v>0</v>
      </c>
      <c r="CH548" s="114">
        <v>67</v>
      </c>
      <c r="CI548" s="113">
        <v>25</v>
      </c>
      <c r="CJ548" s="113">
        <f t="shared" si="197"/>
        <v>26</v>
      </c>
      <c r="CK548" s="113">
        <f t="shared" si="197"/>
        <v>27</v>
      </c>
      <c r="CL548" s="113">
        <f t="shared" si="197"/>
        <v>28</v>
      </c>
    </row>
    <row r="549" spans="81:90" x14ac:dyDescent="0.25">
      <c r="CC549" s="114">
        <f t="shared" si="198"/>
        <v>4.2796134594653301</v>
      </c>
      <c r="CD549" s="114">
        <f t="shared" si="199"/>
        <v>0</v>
      </c>
      <c r="CE549" s="114">
        <f t="shared" si="199"/>
        <v>0</v>
      </c>
      <c r="CF549" s="114">
        <f t="shared" si="199"/>
        <v>0</v>
      </c>
      <c r="CH549" s="114">
        <v>67</v>
      </c>
      <c r="CI549" s="113">
        <v>29</v>
      </c>
      <c r="CJ549" s="113">
        <f t="shared" si="197"/>
        <v>30</v>
      </c>
      <c r="CK549" s="113">
        <f t="shared" si="197"/>
        <v>31</v>
      </c>
      <c r="CL549" s="113">
        <f t="shared" si="197"/>
        <v>32</v>
      </c>
    </row>
    <row r="550" spans="81:90" x14ac:dyDescent="0.25">
      <c r="CC550" s="114">
        <f t="shared" si="198"/>
        <v>4.2796134594653301</v>
      </c>
      <c r="CD550" s="114">
        <f t="shared" si="199"/>
        <v>0</v>
      </c>
      <c r="CE550" s="114">
        <f t="shared" si="199"/>
        <v>0</v>
      </c>
      <c r="CF550" s="114">
        <f t="shared" si="199"/>
        <v>0</v>
      </c>
      <c r="CH550" s="114">
        <v>68</v>
      </c>
      <c r="CI550" s="113">
        <v>1</v>
      </c>
      <c r="CJ550" s="113">
        <f t="shared" si="197"/>
        <v>2</v>
      </c>
      <c r="CK550" s="113">
        <f t="shared" si="197"/>
        <v>3</v>
      </c>
      <c r="CL550" s="113">
        <f t="shared" si="197"/>
        <v>4</v>
      </c>
    </row>
    <row r="551" spans="81:90" x14ac:dyDescent="0.25">
      <c r="CC551" s="114">
        <f t="shared" si="198"/>
        <v>4.2796134594653301</v>
      </c>
      <c r="CD551" s="114">
        <f t="shared" si="199"/>
        <v>0</v>
      </c>
      <c r="CE551" s="114">
        <f t="shared" si="199"/>
        <v>0</v>
      </c>
      <c r="CF551" s="114">
        <f t="shared" si="199"/>
        <v>0</v>
      </c>
      <c r="CH551" s="114">
        <v>68</v>
      </c>
      <c r="CI551" s="113">
        <v>5</v>
      </c>
      <c r="CJ551" s="113">
        <f t="shared" si="197"/>
        <v>6</v>
      </c>
      <c r="CK551" s="113">
        <f t="shared" si="197"/>
        <v>7</v>
      </c>
      <c r="CL551" s="113">
        <f t="shared" si="197"/>
        <v>8</v>
      </c>
    </row>
    <row r="552" spans="81:90" x14ac:dyDescent="0.25">
      <c r="CC552" s="114">
        <f t="shared" si="198"/>
        <v>4.2796134594653301</v>
      </c>
      <c r="CD552" s="114">
        <f t="shared" si="199"/>
        <v>0</v>
      </c>
      <c r="CE552" s="114">
        <f t="shared" si="199"/>
        <v>0</v>
      </c>
      <c r="CF552" s="114">
        <f t="shared" si="199"/>
        <v>0</v>
      </c>
      <c r="CH552" s="114">
        <v>68</v>
      </c>
      <c r="CI552" s="113">
        <v>9</v>
      </c>
      <c r="CJ552" s="113">
        <f t="shared" si="197"/>
        <v>10</v>
      </c>
      <c r="CK552" s="113">
        <f t="shared" si="197"/>
        <v>11</v>
      </c>
      <c r="CL552" s="113">
        <f t="shared" si="197"/>
        <v>12</v>
      </c>
    </row>
    <row r="553" spans="81:90" x14ac:dyDescent="0.25">
      <c r="CC553" s="114">
        <f t="shared" si="198"/>
        <v>4.2796134594653301</v>
      </c>
      <c r="CD553" s="114">
        <f t="shared" si="199"/>
        <v>0</v>
      </c>
      <c r="CE553" s="114">
        <f t="shared" si="199"/>
        <v>0</v>
      </c>
      <c r="CF553" s="114">
        <f t="shared" si="199"/>
        <v>0</v>
      </c>
      <c r="CH553" s="114">
        <v>68</v>
      </c>
      <c r="CI553" s="113">
        <v>13</v>
      </c>
      <c r="CJ553" s="113">
        <f t="shared" si="197"/>
        <v>14</v>
      </c>
      <c r="CK553" s="113">
        <f t="shared" si="197"/>
        <v>15</v>
      </c>
      <c r="CL553" s="113">
        <f t="shared" si="197"/>
        <v>16</v>
      </c>
    </row>
    <row r="554" spans="81:90" x14ac:dyDescent="0.25">
      <c r="CC554" s="114">
        <f t="shared" si="198"/>
        <v>4.2796134594653301</v>
      </c>
      <c r="CD554" s="114">
        <f t="shared" si="199"/>
        <v>0</v>
      </c>
      <c r="CE554" s="114">
        <f t="shared" si="199"/>
        <v>0</v>
      </c>
      <c r="CF554" s="114">
        <f t="shared" si="199"/>
        <v>0</v>
      </c>
      <c r="CH554" s="114">
        <v>68</v>
      </c>
      <c r="CI554" s="113">
        <v>17</v>
      </c>
      <c r="CJ554" s="113">
        <f t="shared" si="197"/>
        <v>18</v>
      </c>
      <c r="CK554" s="113">
        <f t="shared" si="197"/>
        <v>19</v>
      </c>
      <c r="CL554" s="113">
        <f t="shared" si="197"/>
        <v>20</v>
      </c>
    </row>
    <row r="555" spans="81:90" x14ac:dyDescent="0.25">
      <c r="CC555" s="114">
        <f t="shared" si="198"/>
        <v>4.2796134594653301</v>
      </c>
      <c r="CD555" s="114">
        <f t="shared" si="199"/>
        <v>0</v>
      </c>
      <c r="CE555" s="114">
        <f t="shared" si="199"/>
        <v>0</v>
      </c>
      <c r="CF555" s="114">
        <f t="shared" si="199"/>
        <v>0</v>
      </c>
      <c r="CH555" s="114">
        <v>68</v>
      </c>
      <c r="CI555" s="113">
        <v>21</v>
      </c>
      <c r="CJ555" s="113">
        <f t="shared" si="197"/>
        <v>22</v>
      </c>
      <c r="CK555" s="113">
        <f t="shared" si="197"/>
        <v>23</v>
      </c>
      <c r="CL555" s="113">
        <f t="shared" si="197"/>
        <v>24</v>
      </c>
    </row>
    <row r="556" spans="81:90" x14ac:dyDescent="0.25">
      <c r="CC556" s="114">
        <f t="shared" si="198"/>
        <v>4.2796134594653301</v>
      </c>
      <c r="CD556" s="114">
        <f t="shared" si="199"/>
        <v>0</v>
      </c>
      <c r="CE556" s="114">
        <f t="shared" si="199"/>
        <v>0</v>
      </c>
      <c r="CF556" s="114">
        <f t="shared" si="199"/>
        <v>0</v>
      </c>
      <c r="CH556" s="114">
        <v>68</v>
      </c>
      <c r="CI556" s="113">
        <v>25</v>
      </c>
      <c r="CJ556" s="113">
        <f t="shared" si="197"/>
        <v>26</v>
      </c>
      <c r="CK556" s="113">
        <f t="shared" si="197"/>
        <v>27</v>
      </c>
      <c r="CL556" s="113">
        <f t="shared" si="197"/>
        <v>28</v>
      </c>
    </row>
    <row r="557" spans="81:90" x14ac:dyDescent="0.25">
      <c r="CC557" s="114">
        <f t="shared" si="198"/>
        <v>4.2796134594653301</v>
      </c>
      <c r="CD557" s="114">
        <f t="shared" si="199"/>
        <v>0</v>
      </c>
      <c r="CE557" s="114">
        <f t="shared" si="199"/>
        <v>0</v>
      </c>
      <c r="CF557" s="114">
        <f t="shared" si="199"/>
        <v>0</v>
      </c>
      <c r="CH557" s="114">
        <v>68</v>
      </c>
      <c r="CI557" s="113">
        <v>29</v>
      </c>
      <c r="CJ557" s="113">
        <f t="shared" si="197"/>
        <v>30</v>
      </c>
      <c r="CK557" s="113">
        <f t="shared" si="197"/>
        <v>31</v>
      </c>
      <c r="CL557" s="113">
        <f t="shared" si="197"/>
        <v>32</v>
      </c>
    </row>
    <row r="558" spans="81:90" x14ac:dyDescent="0.25">
      <c r="CC558" s="114">
        <f t="shared" si="198"/>
        <v>4.2796134594653301</v>
      </c>
      <c r="CD558" s="114">
        <f t="shared" si="199"/>
        <v>0</v>
      </c>
      <c r="CE558" s="114">
        <f t="shared" si="199"/>
        <v>0</v>
      </c>
      <c r="CF558" s="114">
        <f t="shared" si="199"/>
        <v>0</v>
      </c>
      <c r="CH558" s="114">
        <v>69</v>
      </c>
      <c r="CI558" s="113">
        <v>1</v>
      </c>
      <c r="CJ558" s="113">
        <f t="shared" si="197"/>
        <v>2</v>
      </c>
      <c r="CK558" s="113">
        <f t="shared" si="197"/>
        <v>3</v>
      </c>
      <c r="CL558" s="113">
        <f t="shared" si="197"/>
        <v>4</v>
      </c>
    </row>
    <row r="559" spans="81:90" x14ac:dyDescent="0.25">
      <c r="CC559" s="114">
        <f t="shared" si="198"/>
        <v>4.2796134594653301</v>
      </c>
      <c r="CD559" s="114">
        <f t="shared" si="199"/>
        <v>0</v>
      </c>
      <c r="CE559" s="114">
        <f t="shared" si="199"/>
        <v>0</v>
      </c>
      <c r="CF559" s="114">
        <f t="shared" si="199"/>
        <v>0</v>
      </c>
      <c r="CH559" s="114">
        <v>69</v>
      </c>
      <c r="CI559" s="113">
        <v>5</v>
      </c>
      <c r="CJ559" s="113">
        <f t="shared" si="197"/>
        <v>6</v>
      </c>
      <c r="CK559" s="113">
        <f t="shared" si="197"/>
        <v>7</v>
      </c>
      <c r="CL559" s="113">
        <f t="shared" si="197"/>
        <v>8</v>
      </c>
    </row>
    <row r="560" spans="81:90" x14ac:dyDescent="0.25">
      <c r="CC560" s="114">
        <f t="shared" si="198"/>
        <v>4.2796134594653301</v>
      </c>
      <c r="CD560" s="114">
        <f t="shared" si="199"/>
        <v>0</v>
      </c>
      <c r="CE560" s="114">
        <f t="shared" si="199"/>
        <v>0</v>
      </c>
      <c r="CF560" s="114">
        <f t="shared" si="199"/>
        <v>0</v>
      </c>
      <c r="CH560" s="114">
        <v>69</v>
      </c>
      <c r="CI560" s="113">
        <v>9</v>
      </c>
      <c r="CJ560" s="113">
        <f t="shared" si="197"/>
        <v>10</v>
      </c>
      <c r="CK560" s="113">
        <f t="shared" si="197"/>
        <v>11</v>
      </c>
      <c r="CL560" s="113">
        <f t="shared" si="197"/>
        <v>12</v>
      </c>
    </row>
    <row r="561" spans="81:90" x14ac:dyDescent="0.25">
      <c r="CC561" s="114">
        <f t="shared" si="198"/>
        <v>4.2796134594653301</v>
      </c>
      <c r="CD561" s="114">
        <f t="shared" si="199"/>
        <v>0</v>
      </c>
      <c r="CE561" s="114">
        <f t="shared" si="199"/>
        <v>0</v>
      </c>
      <c r="CF561" s="114">
        <f t="shared" si="199"/>
        <v>0</v>
      </c>
      <c r="CH561" s="114">
        <v>69</v>
      </c>
      <c r="CI561" s="113">
        <v>13</v>
      </c>
      <c r="CJ561" s="113">
        <f t="shared" si="197"/>
        <v>14</v>
      </c>
      <c r="CK561" s="113">
        <f t="shared" si="197"/>
        <v>15</v>
      </c>
      <c r="CL561" s="113">
        <f t="shared" si="197"/>
        <v>16</v>
      </c>
    </row>
    <row r="562" spans="81:90" x14ac:dyDescent="0.25">
      <c r="CC562" s="114">
        <f t="shared" si="198"/>
        <v>4.2796134594653301</v>
      </c>
      <c r="CD562" s="114">
        <f t="shared" si="199"/>
        <v>0</v>
      </c>
      <c r="CE562" s="114">
        <f t="shared" si="199"/>
        <v>0</v>
      </c>
      <c r="CF562" s="114">
        <f t="shared" si="199"/>
        <v>0</v>
      </c>
      <c r="CH562" s="114">
        <v>69</v>
      </c>
      <c r="CI562" s="113">
        <v>17</v>
      </c>
      <c r="CJ562" s="113">
        <f t="shared" si="197"/>
        <v>18</v>
      </c>
      <c r="CK562" s="113">
        <f t="shared" si="197"/>
        <v>19</v>
      </c>
      <c r="CL562" s="113">
        <f t="shared" si="197"/>
        <v>20</v>
      </c>
    </row>
    <row r="563" spans="81:90" x14ac:dyDescent="0.25">
      <c r="CC563" s="114">
        <f t="shared" si="198"/>
        <v>4.2796134594653301</v>
      </c>
      <c r="CD563" s="114">
        <f t="shared" si="199"/>
        <v>0</v>
      </c>
      <c r="CE563" s="114">
        <f t="shared" si="199"/>
        <v>0</v>
      </c>
      <c r="CF563" s="114">
        <f t="shared" si="199"/>
        <v>0</v>
      </c>
      <c r="CH563" s="114">
        <v>69</v>
      </c>
      <c r="CI563" s="113">
        <v>21</v>
      </c>
      <c r="CJ563" s="113">
        <f t="shared" si="197"/>
        <v>22</v>
      </c>
      <c r="CK563" s="113">
        <f t="shared" si="197"/>
        <v>23</v>
      </c>
      <c r="CL563" s="113">
        <f t="shared" si="197"/>
        <v>24</v>
      </c>
    </row>
    <row r="564" spans="81:90" x14ac:dyDescent="0.25">
      <c r="CC564" s="114">
        <f t="shared" si="198"/>
        <v>4.2796134594653301</v>
      </c>
      <c r="CD564" s="114">
        <f t="shared" si="199"/>
        <v>0</v>
      </c>
      <c r="CE564" s="114">
        <f t="shared" si="199"/>
        <v>0</v>
      </c>
      <c r="CF564" s="114">
        <f t="shared" si="199"/>
        <v>0</v>
      </c>
      <c r="CH564" s="114">
        <v>69</v>
      </c>
      <c r="CI564" s="113">
        <v>25</v>
      </c>
      <c r="CJ564" s="113">
        <f t="shared" si="197"/>
        <v>26</v>
      </c>
      <c r="CK564" s="113">
        <f t="shared" si="197"/>
        <v>27</v>
      </c>
      <c r="CL564" s="113">
        <f t="shared" si="197"/>
        <v>28</v>
      </c>
    </row>
    <row r="565" spans="81:90" x14ac:dyDescent="0.25">
      <c r="CC565" s="114">
        <f t="shared" si="198"/>
        <v>4.2796134594653301</v>
      </c>
      <c r="CD565" s="114">
        <f t="shared" si="199"/>
        <v>0</v>
      </c>
      <c r="CE565" s="114">
        <f t="shared" si="199"/>
        <v>0</v>
      </c>
      <c r="CF565" s="114">
        <f t="shared" si="199"/>
        <v>0</v>
      </c>
      <c r="CH565" s="114">
        <v>69</v>
      </c>
      <c r="CI565" s="113">
        <v>29</v>
      </c>
      <c r="CJ565" s="113">
        <f t="shared" si="197"/>
        <v>30</v>
      </c>
      <c r="CK565" s="113">
        <f t="shared" si="197"/>
        <v>31</v>
      </c>
      <c r="CL565" s="113">
        <f t="shared" si="197"/>
        <v>32</v>
      </c>
    </row>
    <row r="566" spans="81:90" x14ac:dyDescent="0.25">
      <c r="CC566" s="114">
        <f t="shared" si="198"/>
        <v>4.2796134594653301</v>
      </c>
      <c r="CD566" s="114">
        <f t="shared" ref="CD566:CF581" si="200">INDEX($AU$13:$BZ$122,$CH566,CI566)</f>
        <v>0</v>
      </c>
      <c r="CE566" s="114">
        <f t="shared" si="200"/>
        <v>0</v>
      </c>
      <c r="CF566" s="114">
        <f t="shared" si="200"/>
        <v>0</v>
      </c>
      <c r="CH566" s="114">
        <v>70</v>
      </c>
      <c r="CI566" s="113">
        <v>1</v>
      </c>
      <c r="CJ566" s="113">
        <f t="shared" si="197"/>
        <v>2</v>
      </c>
      <c r="CK566" s="113">
        <f t="shared" si="197"/>
        <v>3</v>
      </c>
      <c r="CL566" s="113">
        <f t="shared" si="197"/>
        <v>4</v>
      </c>
    </row>
    <row r="567" spans="81:90" x14ac:dyDescent="0.25">
      <c r="CC567" s="114">
        <f t="shared" si="198"/>
        <v>4.2796134594653301</v>
      </c>
      <c r="CD567" s="114">
        <f t="shared" si="200"/>
        <v>0</v>
      </c>
      <c r="CE567" s="114">
        <f t="shared" si="200"/>
        <v>0</v>
      </c>
      <c r="CF567" s="114">
        <f t="shared" si="200"/>
        <v>0</v>
      </c>
      <c r="CH567" s="114">
        <v>70</v>
      </c>
      <c r="CI567" s="113">
        <v>5</v>
      </c>
      <c r="CJ567" s="113">
        <f t="shared" si="197"/>
        <v>6</v>
      </c>
      <c r="CK567" s="113">
        <f t="shared" si="197"/>
        <v>7</v>
      </c>
      <c r="CL567" s="113">
        <f t="shared" si="197"/>
        <v>8</v>
      </c>
    </row>
    <row r="568" spans="81:90" x14ac:dyDescent="0.25">
      <c r="CC568" s="114">
        <f t="shared" si="198"/>
        <v>4.2796134594653301</v>
      </c>
      <c r="CD568" s="114">
        <f t="shared" si="200"/>
        <v>0</v>
      </c>
      <c r="CE568" s="114">
        <f t="shared" si="200"/>
        <v>0</v>
      </c>
      <c r="CF568" s="114">
        <f t="shared" si="200"/>
        <v>0</v>
      </c>
      <c r="CH568" s="114">
        <v>70</v>
      </c>
      <c r="CI568" s="113">
        <v>9</v>
      </c>
      <c r="CJ568" s="113">
        <f t="shared" si="197"/>
        <v>10</v>
      </c>
      <c r="CK568" s="113">
        <f t="shared" si="197"/>
        <v>11</v>
      </c>
      <c r="CL568" s="113">
        <f t="shared" si="197"/>
        <v>12</v>
      </c>
    </row>
    <row r="569" spans="81:90" x14ac:dyDescent="0.25">
      <c r="CC569" s="114">
        <f t="shared" si="198"/>
        <v>4.2796134594653301</v>
      </c>
      <c r="CD569" s="114">
        <f t="shared" si="200"/>
        <v>0</v>
      </c>
      <c r="CE569" s="114">
        <f t="shared" si="200"/>
        <v>0</v>
      </c>
      <c r="CF569" s="114">
        <f t="shared" si="200"/>
        <v>0</v>
      </c>
      <c r="CH569" s="114">
        <v>70</v>
      </c>
      <c r="CI569" s="113">
        <v>13</v>
      </c>
      <c r="CJ569" s="113">
        <f t="shared" si="197"/>
        <v>14</v>
      </c>
      <c r="CK569" s="113">
        <f t="shared" si="197"/>
        <v>15</v>
      </c>
      <c r="CL569" s="113">
        <f t="shared" si="197"/>
        <v>16</v>
      </c>
    </row>
    <row r="570" spans="81:90" x14ac:dyDescent="0.25">
      <c r="CC570" s="114">
        <f t="shared" si="198"/>
        <v>4.2796134594653301</v>
      </c>
      <c r="CD570" s="114">
        <f t="shared" si="200"/>
        <v>0</v>
      </c>
      <c r="CE570" s="114">
        <f t="shared" si="200"/>
        <v>0</v>
      </c>
      <c r="CF570" s="114">
        <f t="shared" si="200"/>
        <v>0</v>
      </c>
      <c r="CH570" s="114">
        <v>70</v>
      </c>
      <c r="CI570" s="113">
        <v>17</v>
      </c>
      <c r="CJ570" s="113">
        <f t="shared" si="197"/>
        <v>18</v>
      </c>
      <c r="CK570" s="113">
        <f t="shared" si="197"/>
        <v>19</v>
      </c>
      <c r="CL570" s="113">
        <f t="shared" si="197"/>
        <v>20</v>
      </c>
    </row>
    <row r="571" spans="81:90" x14ac:dyDescent="0.25">
      <c r="CC571" s="114">
        <f t="shared" si="198"/>
        <v>4.2796134594653301</v>
      </c>
      <c r="CD571" s="114">
        <f t="shared" si="200"/>
        <v>0</v>
      </c>
      <c r="CE571" s="114">
        <f t="shared" si="200"/>
        <v>0</v>
      </c>
      <c r="CF571" s="114">
        <f t="shared" si="200"/>
        <v>0</v>
      </c>
      <c r="CH571" s="114">
        <v>70</v>
      </c>
      <c r="CI571" s="113">
        <v>21</v>
      </c>
      <c r="CJ571" s="113">
        <f t="shared" si="197"/>
        <v>22</v>
      </c>
      <c r="CK571" s="113">
        <f t="shared" si="197"/>
        <v>23</v>
      </c>
      <c r="CL571" s="113">
        <f t="shared" si="197"/>
        <v>24</v>
      </c>
    </row>
    <row r="572" spans="81:90" x14ac:dyDescent="0.25">
      <c r="CC572" s="114">
        <f t="shared" si="198"/>
        <v>4.2796134594653301</v>
      </c>
      <c r="CD572" s="114">
        <f t="shared" si="200"/>
        <v>0</v>
      </c>
      <c r="CE572" s="114">
        <f t="shared" si="200"/>
        <v>0</v>
      </c>
      <c r="CF572" s="114">
        <f t="shared" si="200"/>
        <v>0</v>
      </c>
      <c r="CH572" s="114">
        <v>70</v>
      </c>
      <c r="CI572" s="113">
        <v>25</v>
      </c>
      <c r="CJ572" s="113">
        <f t="shared" si="197"/>
        <v>26</v>
      </c>
      <c r="CK572" s="113">
        <f t="shared" si="197"/>
        <v>27</v>
      </c>
      <c r="CL572" s="113">
        <f t="shared" si="197"/>
        <v>28</v>
      </c>
    </row>
    <row r="573" spans="81:90" x14ac:dyDescent="0.25">
      <c r="CC573" s="114">
        <f t="shared" si="198"/>
        <v>4.2796134594653301</v>
      </c>
      <c r="CD573" s="114">
        <f t="shared" si="200"/>
        <v>0</v>
      </c>
      <c r="CE573" s="114">
        <f t="shared" si="200"/>
        <v>0</v>
      </c>
      <c r="CF573" s="114">
        <f t="shared" si="200"/>
        <v>0</v>
      </c>
      <c r="CH573" s="114">
        <v>70</v>
      </c>
      <c r="CI573" s="113">
        <v>29</v>
      </c>
      <c r="CJ573" s="113">
        <f t="shared" si="197"/>
        <v>30</v>
      </c>
      <c r="CK573" s="113">
        <f t="shared" si="197"/>
        <v>31</v>
      </c>
      <c r="CL573" s="113">
        <f t="shared" si="197"/>
        <v>32</v>
      </c>
    </row>
    <row r="574" spans="81:90" x14ac:dyDescent="0.25">
      <c r="CC574" s="114">
        <f t="shared" si="198"/>
        <v>4.2796134594653301</v>
      </c>
      <c r="CD574" s="114">
        <f t="shared" si="200"/>
        <v>0</v>
      </c>
      <c r="CE574" s="114">
        <f t="shared" si="200"/>
        <v>0</v>
      </c>
      <c r="CF574" s="114">
        <f t="shared" si="200"/>
        <v>0</v>
      </c>
      <c r="CH574" s="114">
        <v>71</v>
      </c>
      <c r="CI574" s="113">
        <v>1</v>
      </c>
      <c r="CJ574" s="113">
        <f t="shared" si="197"/>
        <v>2</v>
      </c>
      <c r="CK574" s="113">
        <f t="shared" si="197"/>
        <v>3</v>
      </c>
      <c r="CL574" s="113">
        <f t="shared" si="197"/>
        <v>4</v>
      </c>
    </row>
    <row r="575" spans="81:90" x14ac:dyDescent="0.25">
      <c r="CC575" s="114">
        <f t="shared" si="198"/>
        <v>4.2796134594653301</v>
      </c>
      <c r="CD575" s="114">
        <f t="shared" si="200"/>
        <v>0</v>
      </c>
      <c r="CE575" s="114">
        <f t="shared" si="200"/>
        <v>0</v>
      </c>
      <c r="CF575" s="114">
        <f t="shared" si="200"/>
        <v>0</v>
      </c>
      <c r="CH575" s="114">
        <v>71</v>
      </c>
      <c r="CI575" s="113">
        <v>5</v>
      </c>
      <c r="CJ575" s="113">
        <f t="shared" si="197"/>
        <v>6</v>
      </c>
      <c r="CK575" s="113">
        <f t="shared" si="197"/>
        <v>7</v>
      </c>
      <c r="CL575" s="113">
        <f t="shared" si="197"/>
        <v>8</v>
      </c>
    </row>
    <row r="576" spans="81:90" x14ac:dyDescent="0.25">
      <c r="CC576" s="114">
        <f t="shared" si="198"/>
        <v>4.2796134594653301</v>
      </c>
      <c r="CD576" s="114">
        <f t="shared" si="200"/>
        <v>0</v>
      </c>
      <c r="CE576" s="114">
        <f t="shared" si="200"/>
        <v>0</v>
      </c>
      <c r="CF576" s="114">
        <f t="shared" si="200"/>
        <v>0</v>
      </c>
      <c r="CH576" s="114">
        <v>71</v>
      </c>
      <c r="CI576" s="113">
        <v>9</v>
      </c>
      <c r="CJ576" s="113">
        <f t="shared" si="197"/>
        <v>10</v>
      </c>
      <c r="CK576" s="113">
        <f t="shared" si="197"/>
        <v>11</v>
      </c>
      <c r="CL576" s="113">
        <f t="shared" si="197"/>
        <v>12</v>
      </c>
    </row>
    <row r="577" spans="81:90" x14ac:dyDescent="0.25">
      <c r="CC577" s="114">
        <f t="shared" si="198"/>
        <v>4.2796134594653301</v>
      </c>
      <c r="CD577" s="114">
        <f t="shared" si="200"/>
        <v>0</v>
      </c>
      <c r="CE577" s="114">
        <f t="shared" si="200"/>
        <v>0</v>
      </c>
      <c r="CF577" s="114">
        <f t="shared" si="200"/>
        <v>0</v>
      </c>
      <c r="CH577" s="114">
        <v>71</v>
      </c>
      <c r="CI577" s="113">
        <v>13</v>
      </c>
      <c r="CJ577" s="113">
        <f t="shared" si="197"/>
        <v>14</v>
      </c>
      <c r="CK577" s="113">
        <f t="shared" si="197"/>
        <v>15</v>
      </c>
      <c r="CL577" s="113">
        <f t="shared" si="197"/>
        <v>16</v>
      </c>
    </row>
    <row r="578" spans="81:90" x14ac:dyDescent="0.25">
      <c r="CC578" s="114">
        <f t="shared" si="198"/>
        <v>4.2796134594653301</v>
      </c>
      <c r="CD578" s="114">
        <f t="shared" si="200"/>
        <v>0</v>
      </c>
      <c r="CE578" s="114">
        <f t="shared" si="200"/>
        <v>0</v>
      </c>
      <c r="CF578" s="114">
        <f t="shared" si="200"/>
        <v>0</v>
      </c>
      <c r="CH578" s="114">
        <v>71</v>
      </c>
      <c r="CI578" s="113">
        <v>17</v>
      </c>
      <c r="CJ578" s="113">
        <f t="shared" si="197"/>
        <v>18</v>
      </c>
      <c r="CK578" s="113">
        <f t="shared" si="197"/>
        <v>19</v>
      </c>
      <c r="CL578" s="113">
        <f t="shared" si="197"/>
        <v>20</v>
      </c>
    </row>
    <row r="579" spans="81:90" x14ac:dyDescent="0.25">
      <c r="CC579" s="114">
        <f t="shared" si="198"/>
        <v>4.2796134594653301</v>
      </c>
      <c r="CD579" s="114">
        <f t="shared" si="200"/>
        <v>0</v>
      </c>
      <c r="CE579" s="114">
        <f t="shared" si="200"/>
        <v>0</v>
      </c>
      <c r="CF579" s="114">
        <f t="shared" si="200"/>
        <v>0</v>
      </c>
      <c r="CH579" s="114">
        <v>71</v>
      </c>
      <c r="CI579" s="113">
        <v>21</v>
      </c>
      <c r="CJ579" s="113">
        <f t="shared" si="197"/>
        <v>22</v>
      </c>
      <c r="CK579" s="113">
        <f t="shared" si="197"/>
        <v>23</v>
      </c>
      <c r="CL579" s="113">
        <f t="shared" si="197"/>
        <v>24</v>
      </c>
    </row>
    <row r="580" spans="81:90" x14ac:dyDescent="0.25">
      <c r="CC580" s="114">
        <f t="shared" si="198"/>
        <v>4.2796134594653301</v>
      </c>
      <c r="CD580" s="114">
        <f t="shared" si="200"/>
        <v>0</v>
      </c>
      <c r="CE580" s="114">
        <f t="shared" si="200"/>
        <v>0</v>
      </c>
      <c r="CF580" s="114">
        <f t="shared" si="200"/>
        <v>0</v>
      </c>
      <c r="CH580" s="114">
        <v>71</v>
      </c>
      <c r="CI580" s="113">
        <v>25</v>
      </c>
      <c r="CJ580" s="113">
        <f t="shared" ref="CJ580:CL643" si="201">CI580+1</f>
        <v>26</v>
      </c>
      <c r="CK580" s="113">
        <f t="shared" si="201"/>
        <v>27</v>
      </c>
      <c r="CL580" s="113">
        <f t="shared" si="201"/>
        <v>28</v>
      </c>
    </row>
    <row r="581" spans="81:90" x14ac:dyDescent="0.25">
      <c r="CC581" s="114">
        <f t="shared" si="198"/>
        <v>4.2796134594653301</v>
      </c>
      <c r="CD581" s="114">
        <f t="shared" si="200"/>
        <v>0</v>
      </c>
      <c r="CE581" s="114">
        <f t="shared" si="200"/>
        <v>0</v>
      </c>
      <c r="CF581" s="114">
        <f t="shared" si="200"/>
        <v>0</v>
      </c>
      <c r="CH581" s="114">
        <v>71</v>
      </c>
      <c r="CI581" s="113">
        <v>29</v>
      </c>
      <c r="CJ581" s="113">
        <f t="shared" si="201"/>
        <v>30</v>
      </c>
      <c r="CK581" s="113">
        <f t="shared" si="201"/>
        <v>31</v>
      </c>
      <c r="CL581" s="113">
        <f t="shared" si="201"/>
        <v>32</v>
      </c>
    </row>
    <row r="582" spans="81:90" x14ac:dyDescent="0.25">
      <c r="CC582" s="114">
        <f t="shared" si="198"/>
        <v>4.2796134594653301</v>
      </c>
      <c r="CD582" s="114">
        <f t="shared" ref="CD582:CF645" si="202">INDEX($AU$13:$BZ$122,$CH582,CI582)</f>
        <v>0</v>
      </c>
      <c r="CE582" s="114">
        <f t="shared" si="202"/>
        <v>0</v>
      </c>
      <c r="CF582" s="114">
        <f t="shared" si="202"/>
        <v>0</v>
      </c>
      <c r="CH582" s="114">
        <v>72</v>
      </c>
      <c r="CI582" s="113">
        <v>1</v>
      </c>
      <c r="CJ582" s="113">
        <f t="shared" si="201"/>
        <v>2</v>
      </c>
      <c r="CK582" s="113">
        <f t="shared" si="201"/>
        <v>3</v>
      </c>
      <c r="CL582" s="113">
        <f t="shared" si="201"/>
        <v>4</v>
      </c>
    </row>
    <row r="583" spans="81:90" x14ac:dyDescent="0.25">
      <c r="CC583" s="114">
        <f t="shared" si="198"/>
        <v>4.2796134594653301</v>
      </c>
      <c r="CD583" s="114">
        <f t="shared" si="202"/>
        <v>0</v>
      </c>
      <c r="CE583" s="114">
        <f t="shared" si="202"/>
        <v>0</v>
      </c>
      <c r="CF583" s="114">
        <f t="shared" si="202"/>
        <v>0</v>
      </c>
      <c r="CH583" s="114">
        <v>72</v>
      </c>
      <c r="CI583" s="113">
        <v>5</v>
      </c>
      <c r="CJ583" s="113">
        <f t="shared" si="201"/>
        <v>6</v>
      </c>
      <c r="CK583" s="113">
        <f t="shared" si="201"/>
        <v>7</v>
      </c>
      <c r="CL583" s="113">
        <f t="shared" si="201"/>
        <v>8</v>
      </c>
    </row>
    <row r="584" spans="81:90" x14ac:dyDescent="0.25">
      <c r="CC584" s="114">
        <f t="shared" si="198"/>
        <v>4.2796134594653301</v>
      </c>
      <c r="CD584" s="114">
        <f t="shared" si="202"/>
        <v>0</v>
      </c>
      <c r="CE584" s="114">
        <f t="shared" si="202"/>
        <v>0</v>
      </c>
      <c r="CF584" s="114">
        <f t="shared" si="202"/>
        <v>0</v>
      </c>
      <c r="CH584" s="114">
        <v>72</v>
      </c>
      <c r="CI584" s="113">
        <v>9</v>
      </c>
      <c r="CJ584" s="113">
        <f t="shared" si="201"/>
        <v>10</v>
      </c>
      <c r="CK584" s="113">
        <f t="shared" si="201"/>
        <v>11</v>
      </c>
      <c r="CL584" s="113">
        <f t="shared" si="201"/>
        <v>12</v>
      </c>
    </row>
    <row r="585" spans="81:90" x14ac:dyDescent="0.25">
      <c r="CC585" s="114">
        <f t="shared" si="198"/>
        <v>4.2796134594653301</v>
      </c>
      <c r="CD585" s="114">
        <f t="shared" si="202"/>
        <v>0</v>
      </c>
      <c r="CE585" s="114">
        <f t="shared" si="202"/>
        <v>0</v>
      </c>
      <c r="CF585" s="114">
        <f t="shared" si="202"/>
        <v>0</v>
      </c>
      <c r="CH585" s="114">
        <v>72</v>
      </c>
      <c r="CI585" s="113">
        <v>13</v>
      </c>
      <c r="CJ585" s="113">
        <f t="shared" si="201"/>
        <v>14</v>
      </c>
      <c r="CK585" s="113">
        <f t="shared" si="201"/>
        <v>15</v>
      </c>
      <c r="CL585" s="113">
        <f t="shared" si="201"/>
        <v>16</v>
      </c>
    </row>
    <row r="586" spans="81:90" x14ac:dyDescent="0.25">
      <c r="CC586" s="114">
        <f t="shared" si="198"/>
        <v>4.2796134594653301</v>
      </c>
      <c r="CD586" s="114">
        <f t="shared" si="202"/>
        <v>0</v>
      </c>
      <c r="CE586" s="114">
        <f t="shared" si="202"/>
        <v>0</v>
      </c>
      <c r="CF586" s="114">
        <f t="shared" si="202"/>
        <v>0</v>
      </c>
      <c r="CH586" s="114">
        <v>72</v>
      </c>
      <c r="CI586" s="113">
        <v>17</v>
      </c>
      <c r="CJ586" s="113">
        <f t="shared" si="201"/>
        <v>18</v>
      </c>
      <c r="CK586" s="113">
        <f t="shared" si="201"/>
        <v>19</v>
      </c>
      <c r="CL586" s="113">
        <f t="shared" si="201"/>
        <v>20</v>
      </c>
    </row>
    <row r="587" spans="81:90" x14ac:dyDescent="0.25">
      <c r="CC587" s="114">
        <f t="shared" si="198"/>
        <v>4.2796134594653301</v>
      </c>
      <c r="CD587" s="114">
        <f t="shared" si="202"/>
        <v>0</v>
      </c>
      <c r="CE587" s="114">
        <f t="shared" si="202"/>
        <v>0</v>
      </c>
      <c r="CF587" s="114">
        <f t="shared" si="202"/>
        <v>0</v>
      </c>
      <c r="CH587" s="114">
        <v>72</v>
      </c>
      <c r="CI587" s="113">
        <v>21</v>
      </c>
      <c r="CJ587" s="113">
        <f t="shared" si="201"/>
        <v>22</v>
      </c>
      <c r="CK587" s="113">
        <f t="shared" si="201"/>
        <v>23</v>
      </c>
      <c r="CL587" s="113">
        <f t="shared" si="201"/>
        <v>24</v>
      </c>
    </row>
    <row r="588" spans="81:90" x14ac:dyDescent="0.25">
      <c r="CC588" s="114">
        <f t="shared" si="198"/>
        <v>4.2796134594653301</v>
      </c>
      <c r="CD588" s="114">
        <f t="shared" si="202"/>
        <v>0</v>
      </c>
      <c r="CE588" s="114">
        <f t="shared" si="202"/>
        <v>0</v>
      </c>
      <c r="CF588" s="114">
        <f t="shared" si="202"/>
        <v>0</v>
      </c>
      <c r="CH588" s="114">
        <v>72</v>
      </c>
      <c r="CI588" s="113">
        <v>25</v>
      </c>
      <c r="CJ588" s="113">
        <f t="shared" si="201"/>
        <v>26</v>
      </c>
      <c r="CK588" s="113">
        <f t="shared" si="201"/>
        <v>27</v>
      </c>
      <c r="CL588" s="113">
        <f t="shared" si="201"/>
        <v>28</v>
      </c>
    </row>
    <row r="589" spans="81:90" x14ac:dyDescent="0.25">
      <c r="CC589" s="114">
        <f t="shared" si="198"/>
        <v>4.2796134594653301</v>
      </c>
      <c r="CD589" s="114">
        <f t="shared" si="202"/>
        <v>0</v>
      </c>
      <c r="CE589" s="114">
        <f t="shared" si="202"/>
        <v>0</v>
      </c>
      <c r="CF589" s="114">
        <f t="shared" si="202"/>
        <v>0</v>
      </c>
      <c r="CH589" s="114">
        <v>72</v>
      </c>
      <c r="CI589" s="113">
        <v>29</v>
      </c>
      <c r="CJ589" s="113">
        <f t="shared" si="201"/>
        <v>30</v>
      </c>
      <c r="CK589" s="113">
        <f t="shared" si="201"/>
        <v>31</v>
      </c>
      <c r="CL589" s="113">
        <f t="shared" si="201"/>
        <v>32</v>
      </c>
    </row>
    <row r="590" spans="81:90" x14ac:dyDescent="0.25">
      <c r="CC590" s="114">
        <f t="shared" si="198"/>
        <v>4.2796134594653301</v>
      </c>
      <c r="CD590" s="114">
        <f t="shared" si="202"/>
        <v>0</v>
      </c>
      <c r="CE590" s="114">
        <f t="shared" si="202"/>
        <v>0</v>
      </c>
      <c r="CF590" s="114">
        <f t="shared" si="202"/>
        <v>0</v>
      </c>
      <c r="CH590" s="114">
        <v>73</v>
      </c>
      <c r="CI590" s="113">
        <v>1</v>
      </c>
      <c r="CJ590" s="113">
        <f t="shared" si="201"/>
        <v>2</v>
      </c>
      <c r="CK590" s="113">
        <f t="shared" si="201"/>
        <v>3</v>
      </c>
      <c r="CL590" s="113">
        <f t="shared" si="201"/>
        <v>4</v>
      </c>
    </row>
    <row r="591" spans="81:90" x14ac:dyDescent="0.25">
      <c r="CC591" s="114">
        <f t="shared" ref="CC591:CC654" si="203">INDEX($AU$13:$BZ$122,$CH591,CL591)</f>
        <v>4.2796134594653301</v>
      </c>
      <c r="CD591" s="114">
        <f t="shared" si="202"/>
        <v>0</v>
      </c>
      <c r="CE591" s="114">
        <f t="shared" si="202"/>
        <v>0</v>
      </c>
      <c r="CF591" s="114">
        <f t="shared" si="202"/>
        <v>0</v>
      </c>
      <c r="CH591" s="114">
        <v>73</v>
      </c>
      <c r="CI591" s="113">
        <v>5</v>
      </c>
      <c r="CJ591" s="113">
        <f t="shared" si="201"/>
        <v>6</v>
      </c>
      <c r="CK591" s="113">
        <f t="shared" si="201"/>
        <v>7</v>
      </c>
      <c r="CL591" s="113">
        <f t="shared" si="201"/>
        <v>8</v>
      </c>
    </row>
    <row r="592" spans="81:90" x14ac:dyDescent="0.25">
      <c r="CC592" s="114">
        <f t="shared" si="203"/>
        <v>4.2796134594653301</v>
      </c>
      <c r="CD592" s="114">
        <f t="shared" si="202"/>
        <v>0</v>
      </c>
      <c r="CE592" s="114">
        <f t="shared" si="202"/>
        <v>0</v>
      </c>
      <c r="CF592" s="114">
        <f t="shared" si="202"/>
        <v>0</v>
      </c>
      <c r="CH592" s="114">
        <v>73</v>
      </c>
      <c r="CI592" s="113">
        <v>9</v>
      </c>
      <c r="CJ592" s="113">
        <f t="shared" si="201"/>
        <v>10</v>
      </c>
      <c r="CK592" s="113">
        <f t="shared" si="201"/>
        <v>11</v>
      </c>
      <c r="CL592" s="113">
        <f t="shared" si="201"/>
        <v>12</v>
      </c>
    </row>
    <row r="593" spans="81:90" x14ac:dyDescent="0.25">
      <c r="CC593" s="114">
        <f t="shared" si="203"/>
        <v>4.2796134594653301</v>
      </c>
      <c r="CD593" s="114">
        <f t="shared" si="202"/>
        <v>0</v>
      </c>
      <c r="CE593" s="114">
        <f t="shared" si="202"/>
        <v>0</v>
      </c>
      <c r="CF593" s="114">
        <f t="shared" si="202"/>
        <v>0</v>
      </c>
      <c r="CH593" s="114">
        <v>73</v>
      </c>
      <c r="CI593" s="113">
        <v>13</v>
      </c>
      <c r="CJ593" s="113">
        <f t="shared" si="201"/>
        <v>14</v>
      </c>
      <c r="CK593" s="113">
        <f t="shared" si="201"/>
        <v>15</v>
      </c>
      <c r="CL593" s="113">
        <f t="shared" si="201"/>
        <v>16</v>
      </c>
    </row>
    <row r="594" spans="81:90" x14ac:dyDescent="0.25">
      <c r="CC594" s="114">
        <f t="shared" si="203"/>
        <v>4.2796134594653301</v>
      </c>
      <c r="CD594" s="114">
        <f t="shared" si="202"/>
        <v>0</v>
      </c>
      <c r="CE594" s="114">
        <f t="shared" si="202"/>
        <v>0</v>
      </c>
      <c r="CF594" s="114">
        <f t="shared" si="202"/>
        <v>0</v>
      </c>
      <c r="CH594" s="114">
        <v>73</v>
      </c>
      <c r="CI594" s="113">
        <v>17</v>
      </c>
      <c r="CJ594" s="113">
        <f t="shared" si="201"/>
        <v>18</v>
      </c>
      <c r="CK594" s="113">
        <f t="shared" si="201"/>
        <v>19</v>
      </c>
      <c r="CL594" s="113">
        <f t="shared" si="201"/>
        <v>20</v>
      </c>
    </row>
    <row r="595" spans="81:90" x14ac:dyDescent="0.25">
      <c r="CC595" s="114">
        <f t="shared" si="203"/>
        <v>4.2796134594653301</v>
      </c>
      <c r="CD595" s="114">
        <f t="shared" si="202"/>
        <v>0</v>
      </c>
      <c r="CE595" s="114">
        <f t="shared" si="202"/>
        <v>0</v>
      </c>
      <c r="CF595" s="114">
        <f t="shared" si="202"/>
        <v>0</v>
      </c>
      <c r="CH595" s="114">
        <v>73</v>
      </c>
      <c r="CI595" s="113">
        <v>21</v>
      </c>
      <c r="CJ595" s="113">
        <f t="shared" si="201"/>
        <v>22</v>
      </c>
      <c r="CK595" s="113">
        <f t="shared" si="201"/>
        <v>23</v>
      </c>
      <c r="CL595" s="113">
        <f t="shared" si="201"/>
        <v>24</v>
      </c>
    </row>
    <row r="596" spans="81:90" x14ac:dyDescent="0.25">
      <c r="CC596" s="114">
        <f t="shared" si="203"/>
        <v>4.2796134594653301</v>
      </c>
      <c r="CD596" s="114">
        <f t="shared" si="202"/>
        <v>0</v>
      </c>
      <c r="CE596" s="114">
        <f t="shared" si="202"/>
        <v>0</v>
      </c>
      <c r="CF596" s="114">
        <f t="shared" si="202"/>
        <v>0</v>
      </c>
      <c r="CH596" s="114">
        <v>73</v>
      </c>
      <c r="CI596" s="113">
        <v>25</v>
      </c>
      <c r="CJ596" s="113">
        <f t="shared" si="201"/>
        <v>26</v>
      </c>
      <c r="CK596" s="113">
        <f t="shared" si="201"/>
        <v>27</v>
      </c>
      <c r="CL596" s="113">
        <f t="shared" si="201"/>
        <v>28</v>
      </c>
    </row>
    <row r="597" spans="81:90" x14ac:dyDescent="0.25">
      <c r="CC597" s="114">
        <f t="shared" si="203"/>
        <v>4.2796134594653301</v>
      </c>
      <c r="CD597" s="114">
        <f t="shared" si="202"/>
        <v>0</v>
      </c>
      <c r="CE597" s="114">
        <f t="shared" si="202"/>
        <v>0</v>
      </c>
      <c r="CF597" s="114">
        <f t="shared" si="202"/>
        <v>0</v>
      </c>
      <c r="CH597" s="114">
        <v>73</v>
      </c>
      <c r="CI597" s="113">
        <v>29</v>
      </c>
      <c r="CJ597" s="113">
        <f t="shared" si="201"/>
        <v>30</v>
      </c>
      <c r="CK597" s="113">
        <f t="shared" si="201"/>
        <v>31</v>
      </c>
      <c r="CL597" s="113">
        <f t="shared" si="201"/>
        <v>32</v>
      </c>
    </row>
    <row r="598" spans="81:90" x14ac:dyDescent="0.25">
      <c r="CC598" s="114">
        <f t="shared" si="203"/>
        <v>4.2796134594653301</v>
      </c>
      <c r="CD598" s="114">
        <f t="shared" si="202"/>
        <v>0</v>
      </c>
      <c r="CE598" s="114">
        <f t="shared" si="202"/>
        <v>0</v>
      </c>
      <c r="CF598" s="114">
        <f t="shared" si="202"/>
        <v>0</v>
      </c>
      <c r="CH598" s="114">
        <v>74</v>
      </c>
      <c r="CI598" s="113">
        <v>1</v>
      </c>
      <c r="CJ598" s="113">
        <f t="shared" si="201"/>
        <v>2</v>
      </c>
      <c r="CK598" s="113">
        <f t="shared" si="201"/>
        <v>3</v>
      </c>
      <c r="CL598" s="113">
        <f t="shared" si="201"/>
        <v>4</v>
      </c>
    </row>
    <row r="599" spans="81:90" x14ac:dyDescent="0.25">
      <c r="CC599" s="114">
        <f t="shared" si="203"/>
        <v>4.2796134594653301</v>
      </c>
      <c r="CD599" s="114">
        <f t="shared" si="202"/>
        <v>0</v>
      </c>
      <c r="CE599" s="114">
        <f t="shared" si="202"/>
        <v>0</v>
      </c>
      <c r="CF599" s="114">
        <f t="shared" si="202"/>
        <v>0</v>
      </c>
      <c r="CH599" s="114">
        <v>74</v>
      </c>
      <c r="CI599" s="113">
        <v>5</v>
      </c>
      <c r="CJ599" s="113">
        <f t="shared" si="201"/>
        <v>6</v>
      </c>
      <c r="CK599" s="113">
        <f t="shared" si="201"/>
        <v>7</v>
      </c>
      <c r="CL599" s="113">
        <f t="shared" si="201"/>
        <v>8</v>
      </c>
    </row>
    <row r="600" spans="81:90" x14ac:dyDescent="0.25">
      <c r="CC600" s="114">
        <f t="shared" si="203"/>
        <v>4.2796134594653301</v>
      </c>
      <c r="CD600" s="114">
        <f t="shared" si="202"/>
        <v>0</v>
      </c>
      <c r="CE600" s="114">
        <f t="shared" si="202"/>
        <v>0</v>
      </c>
      <c r="CF600" s="114">
        <f t="shared" si="202"/>
        <v>0</v>
      </c>
      <c r="CH600" s="114">
        <v>74</v>
      </c>
      <c r="CI600" s="113">
        <v>9</v>
      </c>
      <c r="CJ600" s="113">
        <f t="shared" si="201"/>
        <v>10</v>
      </c>
      <c r="CK600" s="113">
        <f t="shared" si="201"/>
        <v>11</v>
      </c>
      <c r="CL600" s="113">
        <f t="shared" si="201"/>
        <v>12</v>
      </c>
    </row>
    <row r="601" spans="81:90" x14ac:dyDescent="0.25">
      <c r="CC601" s="114">
        <f t="shared" si="203"/>
        <v>4.2796134594653301</v>
      </c>
      <c r="CD601" s="114">
        <f t="shared" si="202"/>
        <v>0</v>
      </c>
      <c r="CE601" s="114">
        <f t="shared" si="202"/>
        <v>0</v>
      </c>
      <c r="CF601" s="114">
        <f t="shared" si="202"/>
        <v>0</v>
      </c>
      <c r="CH601" s="114">
        <v>74</v>
      </c>
      <c r="CI601" s="113">
        <v>13</v>
      </c>
      <c r="CJ601" s="113">
        <f t="shared" si="201"/>
        <v>14</v>
      </c>
      <c r="CK601" s="113">
        <f t="shared" si="201"/>
        <v>15</v>
      </c>
      <c r="CL601" s="113">
        <f t="shared" si="201"/>
        <v>16</v>
      </c>
    </row>
    <row r="602" spans="81:90" x14ac:dyDescent="0.25">
      <c r="CC602" s="114">
        <f t="shared" si="203"/>
        <v>4.2796134594653301</v>
      </c>
      <c r="CD602" s="114">
        <f t="shared" si="202"/>
        <v>0</v>
      </c>
      <c r="CE602" s="114">
        <f t="shared" si="202"/>
        <v>0</v>
      </c>
      <c r="CF602" s="114">
        <f t="shared" si="202"/>
        <v>0</v>
      </c>
      <c r="CH602" s="114">
        <v>74</v>
      </c>
      <c r="CI602" s="113">
        <v>17</v>
      </c>
      <c r="CJ602" s="113">
        <f t="shared" si="201"/>
        <v>18</v>
      </c>
      <c r="CK602" s="113">
        <f t="shared" si="201"/>
        <v>19</v>
      </c>
      <c r="CL602" s="113">
        <f t="shared" si="201"/>
        <v>20</v>
      </c>
    </row>
    <row r="603" spans="81:90" x14ac:dyDescent="0.25">
      <c r="CC603" s="114">
        <f t="shared" si="203"/>
        <v>4.2796134594653301</v>
      </c>
      <c r="CD603" s="114">
        <f t="shared" si="202"/>
        <v>0</v>
      </c>
      <c r="CE603" s="114">
        <f t="shared" si="202"/>
        <v>0</v>
      </c>
      <c r="CF603" s="114">
        <f t="shared" si="202"/>
        <v>0</v>
      </c>
      <c r="CH603" s="114">
        <v>74</v>
      </c>
      <c r="CI603" s="113">
        <v>21</v>
      </c>
      <c r="CJ603" s="113">
        <f t="shared" si="201"/>
        <v>22</v>
      </c>
      <c r="CK603" s="113">
        <f t="shared" si="201"/>
        <v>23</v>
      </c>
      <c r="CL603" s="113">
        <f t="shared" si="201"/>
        <v>24</v>
      </c>
    </row>
    <row r="604" spans="81:90" x14ac:dyDescent="0.25">
      <c r="CC604" s="114">
        <f t="shared" si="203"/>
        <v>4.2796134594653301</v>
      </c>
      <c r="CD604" s="114">
        <f t="shared" si="202"/>
        <v>0</v>
      </c>
      <c r="CE604" s="114">
        <f t="shared" si="202"/>
        <v>0</v>
      </c>
      <c r="CF604" s="114">
        <f t="shared" si="202"/>
        <v>0</v>
      </c>
      <c r="CH604" s="114">
        <v>74</v>
      </c>
      <c r="CI604" s="113">
        <v>25</v>
      </c>
      <c r="CJ604" s="113">
        <f t="shared" si="201"/>
        <v>26</v>
      </c>
      <c r="CK604" s="113">
        <f t="shared" si="201"/>
        <v>27</v>
      </c>
      <c r="CL604" s="113">
        <f t="shared" si="201"/>
        <v>28</v>
      </c>
    </row>
    <row r="605" spans="81:90" x14ac:dyDescent="0.25">
      <c r="CC605" s="114">
        <f t="shared" si="203"/>
        <v>4.2796134594653301</v>
      </c>
      <c r="CD605" s="114">
        <f t="shared" si="202"/>
        <v>0</v>
      </c>
      <c r="CE605" s="114">
        <f t="shared" si="202"/>
        <v>0</v>
      </c>
      <c r="CF605" s="114">
        <f t="shared" si="202"/>
        <v>0</v>
      </c>
      <c r="CH605" s="114">
        <v>74</v>
      </c>
      <c r="CI605" s="113">
        <v>29</v>
      </c>
      <c r="CJ605" s="113">
        <f t="shared" si="201"/>
        <v>30</v>
      </c>
      <c r="CK605" s="113">
        <f t="shared" si="201"/>
        <v>31</v>
      </c>
      <c r="CL605" s="113">
        <f t="shared" si="201"/>
        <v>32</v>
      </c>
    </row>
    <row r="606" spans="81:90" x14ac:dyDescent="0.25">
      <c r="CC606" s="114">
        <f t="shared" si="203"/>
        <v>4.2796134594653301</v>
      </c>
      <c r="CD606" s="114">
        <f t="shared" si="202"/>
        <v>0</v>
      </c>
      <c r="CE606" s="114">
        <f t="shared" si="202"/>
        <v>0</v>
      </c>
      <c r="CF606" s="114">
        <f t="shared" si="202"/>
        <v>0</v>
      </c>
      <c r="CH606" s="114">
        <v>75</v>
      </c>
      <c r="CI606" s="113">
        <v>1</v>
      </c>
      <c r="CJ606" s="113">
        <f t="shared" si="201"/>
        <v>2</v>
      </c>
      <c r="CK606" s="113">
        <f t="shared" si="201"/>
        <v>3</v>
      </c>
      <c r="CL606" s="113">
        <f t="shared" si="201"/>
        <v>4</v>
      </c>
    </row>
    <row r="607" spans="81:90" x14ac:dyDescent="0.25">
      <c r="CC607" s="114">
        <f t="shared" si="203"/>
        <v>4.2796134594653301</v>
      </c>
      <c r="CD607" s="114">
        <f t="shared" si="202"/>
        <v>0</v>
      </c>
      <c r="CE607" s="114">
        <f t="shared" si="202"/>
        <v>0</v>
      </c>
      <c r="CF607" s="114">
        <f t="shared" si="202"/>
        <v>0</v>
      </c>
      <c r="CH607" s="114">
        <v>75</v>
      </c>
      <c r="CI607" s="113">
        <v>5</v>
      </c>
      <c r="CJ607" s="113">
        <f t="shared" si="201"/>
        <v>6</v>
      </c>
      <c r="CK607" s="113">
        <f t="shared" si="201"/>
        <v>7</v>
      </c>
      <c r="CL607" s="113">
        <f t="shared" si="201"/>
        <v>8</v>
      </c>
    </row>
    <row r="608" spans="81:90" x14ac:dyDescent="0.25">
      <c r="CC608" s="114">
        <f t="shared" si="203"/>
        <v>4.2796134594653301</v>
      </c>
      <c r="CD608" s="114">
        <f t="shared" si="202"/>
        <v>0</v>
      </c>
      <c r="CE608" s="114">
        <f t="shared" si="202"/>
        <v>0</v>
      </c>
      <c r="CF608" s="114">
        <f t="shared" si="202"/>
        <v>0</v>
      </c>
      <c r="CH608" s="114">
        <v>75</v>
      </c>
      <c r="CI608" s="113">
        <v>9</v>
      </c>
      <c r="CJ608" s="113">
        <f t="shared" si="201"/>
        <v>10</v>
      </c>
      <c r="CK608" s="113">
        <f t="shared" si="201"/>
        <v>11</v>
      </c>
      <c r="CL608" s="113">
        <f t="shared" si="201"/>
        <v>12</v>
      </c>
    </row>
    <row r="609" spans="81:90" x14ac:dyDescent="0.25">
      <c r="CC609" s="114">
        <f t="shared" si="203"/>
        <v>4.2796134594653301</v>
      </c>
      <c r="CD609" s="114">
        <f t="shared" si="202"/>
        <v>0</v>
      </c>
      <c r="CE609" s="114">
        <f t="shared" si="202"/>
        <v>0</v>
      </c>
      <c r="CF609" s="114">
        <f t="shared" si="202"/>
        <v>0</v>
      </c>
      <c r="CH609" s="114">
        <v>75</v>
      </c>
      <c r="CI609" s="113">
        <v>13</v>
      </c>
      <c r="CJ609" s="113">
        <f t="shared" si="201"/>
        <v>14</v>
      </c>
      <c r="CK609" s="113">
        <f t="shared" si="201"/>
        <v>15</v>
      </c>
      <c r="CL609" s="113">
        <f t="shared" si="201"/>
        <v>16</v>
      </c>
    </row>
    <row r="610" spans="81:90" x14ac:dyDescent="0.25">
      <c r="CC610" s="114">
        <f t="shared" si="203"/>
        <v>4.2796134594653301</v>
      </c>
      <c r="CD610" s="114">
        <f t="shared" si="202"/>
        <v>0</v>
      </c>
      <c r="CE610" s="114">
        <f t="shared" si="202"/>
        <v>0</v>
      </c>
      <c r="CF610" s="114">
        <f t="shared" si="202"/>
        <v>0</v>
      </c>
      <c r="CH610" s="114">
        <v>75</v>
      </c>
      <c r="CI610" s="113">
        <v>17</v>
      </c>
      <c r="CJ610" s="113">
        <f t="shared" si="201"/>
        <v>18</v>
      </c>
      <c r="CK610" s="113">
        <f t="shared" si="201"/>
        <v>19</v>
      </c>
      <c r="CL610" s="113">
        <f t="shared" si="201"/>
        <v>20</v>
      </c>
    </row>
    <row r="611" spans="81:90" x14ac:dyDescent="0.25">
      <c r="CC611" s="114">
        <f t="shared" si="203"/>
        <v>4.2796134594653301</v>
      </c>
      <c r="CD611" s="114">
        <f t="shared" si="202"/>
        <v>0</v>
      </c>
      <c r="CE611" s="114">
        <f t="shared" si="202"/>
        <v>0</v>
      </c>
      <c r="CF611" s="114">
        <f t="shared" si="202"/>
        <v>0</v>
      </c>
      <c r="CH611" s="114">
        <v>75</v>
      </c>
      <c r="CI611" s="113">
        <v>21</v>
      </c>
      <c r="CJ611" s="113">
        <f t="shared" si="201"/>
        <v>22</v>
      </c>
      <c r="CK611" s="113">
        <f t="shared" si="201"/>
        <v>23</v>
      </c>
      <c r="CL611" s="113">
        <f t="shared" si="201"/>
        <v>24</v>
      </c>
    </row>
    <row r="612" spans="81:90" x14ac:dyDescent="0.25">
      <c r="CC612" s="114">
        <f t="shared" si="203"/>
        <v>4.2796134594653301</v>
      </c>
      <c r="CD612" s="114">
        <f t="shared" si="202"/>
        <v>0</v>
      </c>
      <c r="CE612" s="114">
        <f t="shared" si="202"/>
        <v>0</v>
      </c>
      <c r="CF612" s="114">
        <f t="shared" si="202"/>
        <v>0</v>
      </c>
      <c r="CH612" s="114">
        <v>75</v>
      </c>
      <c r="CI612" s="113">
        <v>25</v>
      </c>
      <c r="CJ612" s="113">
        <f t="shared" si="201"/>
        <v>26</v>
      </c>
      <c r="CK612" s="113">
        <f t="shared" si="201"/>
        <v>27</v>
      </c>
      <c r="CL612" s="113">
        <f t="shared" si="201"/>
        <v>28</v>
      </c>
    </row>
    <row r="613" spans="81:90" x14ac:dyDescent="0.25">
      <c r="CC613" s="114">
        <f t="shared" si="203"/>
        <v>4.2796134594653301</v>
      </c>
      <c r="CD613" s="114">
        <f t="shared" si="202"/>
        <v>0</v>
      </c>
      <c r="CE613" s="114">
        <f t="shared" si="202"/>
        <v>0</v>
      </c>
      <c r="CF613" s="114">
        <f t="shared" si="202"/>
        <v>0</v>
      </c>
      <c r="CH613" s="114">
        <v>75</v>
      </c>
      <c r="CI613" s="113">
        <v>29</v>
      </c>
      <c r="CJ613" s="113">
        <f t="shared" si="201"/>
        <v>30</v>
      </c>
      <c r="CK613" s="113">
        <f t="shared" si="201"/>
        <v>31</v>
      </c>
      <c r="CL613" s="113">
        <f t="shared" si="201"/>
        <v>32</v>
      </c>
    </row>
    <row r="614" spans="81:90" x14ac:dyDescent="0.25">
      <c r="CC614" s="114">
        <f t="shared" si="203"/>
        <v>4.2796134594653301</v>
      </c>
      <c r="CD614" s="114">
        <f t="shared" si="202"/>
        <v>0</v>
      </c>
      <c r="CE614" s="114">
        <f t="shared" si="202"/>
        <v>0</v>
      </c>
      <c r="CF614" s="114">
        <f t="shared" si="202"/>
        <v>0</v>
      </c>
      <c r="CH614" s="114">
        <v>76</v>
      </c>
      <c r="CI614" s="113">
        <v>1</v>
      </c>
      <c r="CJ614" s="113">
        <f t="shared" si="201"/>
        <v>2</v>
      </c>
      <c r="CK614" s="113">
        <f t="shared" si="201"/>
        <v>3</v>
      </c>
      <c r="CL614" s="113">
        <f t="shared" si="201"/>
        <v>4</v>
      </c>
    </row>
    <row r="615" spans="81:90" x14ac:dyDescent="0.25">
      <c r="CC615" s="114">
        <f t="shared" si="203"/>
        <v>4.2796134594653301</v>
      </c>
      <c r="CD615" s="114">
        <f t="shared" si="202"/>
        <v>0</v>
      </c>
      <c r="CE615" s="114">
        <f t="shared" si="202"/>
        <v>0</v>
      </c>
      <c r="CF615" s="114">
        <f t="shared" si="202"/>
        <v>0</v>
      </c>
      <c r="CH615" s="114">
        <v>76</v>
      </c>
      <c r="CI615" s="113">
        <v>5</v>
      </c>
      <c r="CJ615" s="113">
        <f t="shared" si="201"/>
        <v>6</v>
      </c>
      <c r="CK615" s="113">
        <f t="shared" si="201"/>
        <v>7</v>
      </c>
      <c r="CL615" s="113">
        <f t="shared" si="201"/>
        <v>8</v>
      </c>
    </row>
    <row r="616" spans="81:90" x14ac:dyDescent="0.25">
      <c r="CC616" s="114">
        <f t="shared" si="203"/>
        <v>4.2796134594653301</v>
      </c>
      <c r="CD616" s="114">
        <f t="shared" si="202"/>
        <v>0</v>
      </c>
      <c r="CE616" s="114">
        <f t="shared" si="202"/>
        <v>0</v>
      </c>
      <c r="CF616" s="114">
        <f t="shared" si="202"/>
        <v>0</v>
      </c>
      <c r="CH616" s="114">
        <v>76</v>
      </c>
      <c r="CI616" s="113">
        <v>9</v>
      </c>
      <c r="CJ616" s="113">
        <f t="shared" si="201"/>
        <v>10</v>
      </c>
      <c r="CK616" s="113">
        <f t="shared" si="201"/>
        <v>11</v>
      </c>
      <c r="CL616" s="113">
        <f t="shared" si="201"/>
        <v>12</v>
      </c>
    </row>
    <row r="617" spans="81:90" x14ac:dyDescent="0.25">
      <c r="CC617" s="114">
        <f t="shared" si="203"/>
        <v>4.2796134594653301</v>
      </c>
      <c r="CD617" s="114">
        <f t="shared" si="202"/>
        <v>0</v>
      </c>
      <c r="CE617" s="114">
        <f t="shared" si="202"/>
        <v>0</v>
      </c>
      <c r="CF617" s="114">
        <f t="shared" si="202"/>
        <v>0</v>
      </c>
      <c r="CH617" s="114">
        <v>76</v>
      </c>
      <c r="CI617" s="113">
        <v>13</v>
      </c>
      <c r="CJ617" s="113">
        <f t="shared" si="201"/>
        <v>14</v>
      </c>
      <c r="CK617" s="113">
        <f t="shared" si="201"/>
        <v>15</v>
      </c>
      <c r="CL617" s="113">
        <f t="shared" si="201"/>
        <v>16</v>
      </c>
    </row>
    <row r="618" spans="81:90" x14ac:dyDescent="0.25">
      <c r="CC618" s="114">
        <f t="shared" si="203"/>
        <v>4.2796134594653301</v>
      </c>
      <c r="CD618" s="114">
        <f t="shared" si="202"/>
        <v>0</v>
      </c>
      <c r="CE618" s="114">
        <f t="shared" si="202"/>
        <v>0</v>
      </c>
      <c r="CF618" s="114">
        <f t="shared" si="202"/>
        <v>0</v>
      </c>
      <c r="CH618" s="114">
        <v>76</v>
      </c>
      <c r="CI618" s="113">
        <v>17</v>
      </c>
      <c r="CJ618" s="113">
        <f t="shared" si="201"/>
        <v>18</v>
      </c>
      <c r="CK618" s="113">
        <f t="shared" si="201"/>
        <v>19</v>
      </c>
      <c r="CL618" s="113">
        <f t="shared" si="201"/>
        <v>20</v>
      </c>
    </row>
    <row r="619" spans="81:90" x14ac:dyDescent="0.25">
      <c r="CC619" s="114">
        <f t="shared" si="203"/>
        <v>4.2796134594653301</v>
      </c>
      <c r="CD619" s="114">
        <f t="shared" si="202"/>
        <v>0</v>
      </c>
      <c r="CE619" s="114">
        <f t="shared" si="202"/>
        <v>0</v>
      </c>
      <c r="CF619" s="114">
        <f t="shared" si="202"/>
        <v>0</v>
      </c>
      <c r="CH619" s="114">
        <v>76</v>
      </c>
      <c r="CI619" s="113">
        <v>21</v>
      </c>
      <c r="CJ619" s="113">
        <f t="shared" si="201"/>
        <v>22</v>
      </c>
      <c r="CK619" s="113">
        <f t="shared" si="201"/>
        <v>23</v>
      </c>
      <c r="CL619" s="113">
        <f t="shared" si="201"/>
        <v>24</v>
      </c>
    </row>
    <row r="620" spans="81:90" x14ac:dyDescent="0.25">
      <c r="CC620" s="114">
        <f t="shared" si="203"/>
        <v>4.2796134594653301</v>
      </c>
      <c r="CD620" s="114">
        <f t="shared" si="202"/>
        <v>0</v>
      </c>
      <c r="CE620" s="114">
        <f t="shared" si="202"/>
        <v>0</v>
      </c>
      <c r="CF620" s="114">
        <f t="shared" si="202"/>
        <v>0</v>
      </c>
      <c r="CH620" s="114">
        <v>76</v>
      </c>
      <c r="CI620" s="113">
        <v>25</v>
      </c>
      <c r="CJ620" s="113">
        <f t="shared" si="201"/>
        <v>26</v>
      </c>
      <c r="CK620" s="113">
        <f t="shared" si="201"/>
        <v>27</v>
      </c>
      <c r="CL620" s="113">
        <f t="shared" si="201"/>
        <v>28</v>
      </c>
    </row>
    <row r="621" spans="81:90" x14ac:dyDescent="0.25">
      <c r="CC621" s="114">
        <f t="shared" si="203"/>
        <v>4.2796134594653301</v>
      </c>
      <c r="CD621" s="114">
        <f t="shared" si="202"/>
        <v>0</v>
      </c>
      <c r="CE621" s="114">
        <f t="shared" si="202"/>
        <v>0</v>
      </c>
      <c r="CF621" s="114">
        <f t="shared" si="202"/>
        <v>0</v>
      </c>
      <c r="CH621" s="114">
        <v>76</v>
      </c>
      <c r="CI621" s="113">
        <v>29</v>
      </c>
      <c r="CJ621" s="113">
        <f t="shared" si="201"/>
        <v>30</v>
      </c>
      <c r="CK621" s="113">
        <f t="shared" si="201"/>
        <v>31</v>
      </c>
      <c r="CL621" s="113">
        <f t="shared" si="201"/>
        <v>32</v>
      </c>
    </row>
    <row r="622" spans="81:90" x14ac:dyDescent="0.25">
      <c r="CC622" s="114">
        <f t="shared" si="203"/>
        <v>4.2796134594653301</v>
      </c>
      <c r="CD622" s="114">
        <f t="shared" si="202"/>
        <v>0</v>
      </c>
      <c r="CE622" s="114">
        <f t="shared" si="202"/>
        <v>0</v>
      </c>
      <c r="CF622" s="114">
        <f t="shared" si="202"/>
        <v>0</v>
      </c>
      <c r="CH622" s="114">
        <v>77</v>
      </c>
      <c r="CI622" s="113">
        <v>1</v>
      </c>
      <c r="CJ622" s="113">
        <f t="shared" si="201"/>
        <v>2</v>
      </c>
      <c r="CK622" s="113">
        <f t="shared" si="201"/>
        <v>3</v>
      </c>
      <c r="CL622" s="113">
        <f t="shared" si="201"/>
        <v>4</v>
      </c>
    </row>
    <row r="623" spans="81:90" x14ac:dyDescent="0.25">
      <c r="CC623" s="114">
        <f t="shared" si="203"/>
        <v>4.2796134594653301</v>
      </c>
      <c r="CD623" s="114">
        <f t="shared" si="202"/>
        <v>0</v>
      </c>
      <c r="CE623" s="114">
        <f t="shared" si="202"/>
        <v>0</v>
      </c>
      <c r="CF623" s="114">
        <f t="shared" si="202"/>
        <v>0</v>
      </c>
      <c r="CH623" s="114">
        <v>77</v>
      </c>
      <c r="CI623" s="113">
        <v>5</v>
      </c>
      <c r="CJ623" s="113">
        <f t="shared" si="201"/>
        <v>6</v>
      </c>
      <c r="CK623" s="113">
        <f t="shared" si="201"/>
        <v>7</v>
      </c>
      <c r="CL623" s="113">
        <f t="shared" si="201"/>
        <v>8</v>
      </c>
    </row>
    <row r="624" spans="81:90" x14ac:dyDescent="0.25">
      <c r="CC624" s="114">
        <f t="shared" si="203"/>
        <v>4.2796134594653301</v>
      </c>
      <c r="CD624" s="114">
        <f t="shared" si="202"/>
        <v>0</v>
      </c>
      <c r="CE624" s="114">
        <f t="shared" si="202"/>
        <v>0</v>
      </c>
      <c r="CF624" s="114">
        <f t="shared" si="202"/>
        <v>0</v>
      </c>
      <c r="CH624" s="114">
        <v>77</v>
      </c>
      <c r="CI624" s="113">
        <v>9</v>
      </c>
      <c r="CJ624" s="113">
        <f t="shared" si="201"/>
        <v>10</v>
      </c>
      <c r="CK624" s="113">
        <f t="shared" si="201"/>
        <v>11</v>
      </c>
      <c r="CL624" s="113">
        <f t="shared" si="201"/>
        <v>12</v>
      </c>
    </row>
    <row r="625" spans="81:90" x14ac:dyDescent="0.25">
      <c r="CC625" s="114">
        <f t="shared" si="203"/>
        <v>4.2796134594653301</v>
      </c>
      <c r="CD625" s="114">
        <f t="shared" si="202"/>
        <v>0</v>
      </c>
      <c r="CE625" s="114">
        <f t="shared" si="202"/>
        <v>0</v>
      </c>
      <c r="CF625" s="114">
        <f t="shared" si="202"/>
        <v>0</v>
      </c>
      <c r="CH625" s="114">
        <v>77</v>
      </c>
      <c r="CI625" s="113">
        <v>13</v>
      </c>
      <c r="CJ625" s="113">
        <f t="shared" si="201"/>
        <v>14</v>
      </c>
      <c r="CK625" s="113">
        <f t="shared" si="201"/>
        <v>15</v>
      </c>
      <c r="CL625" s="113">
        <f t="shared" si="201"/>
        <v>16</v>
      </c>
    </row>
    <row r="626" spans="81:90" x14ac:dyDescent="0.25">
      <c r="CC626" s="114">
        <f t="shared" si="203"/>
        <v>4.2796134594653301</v>
      </c>
      <c r="CD626" s="114">
        <f t="shared" si="202"/>
        <v>0</v>
      </c>
      <c r="CE626" s="114">
        <f t="shared" si="202"/>
        <v>0</v>
      </c>
      <c r="CF626" s="114">
        <f t="shared" si="202"/>
        <v>0</v>
      </c>
      <c r="CH626" s="114">
        <v>77</v>
      </c>
      <c r="CI626" s="113">
        <v>17</v>
      </c>
      <c r="CJ626" s="113">
        <f t="shared" si="201"/>
        <v>18</v>
      </c>
      <c r="CK626" s="113">
        <f t="shared" si="201"/>
        <v>19</v>
      </c>
      <c r="CL626" s="113">
        <f t="shared" si="201"/>
        <v>20</v>
      </c>
    </row>
    <row r="627" spans="81:90" x14ac:dyDescent="0.25">
      <c r="CC627" s="114">
        <f t="shared" si="203"/>
        <v>4.2796134594653301</v>
      </c>
      <c r="CD627" s="114">
        <f t="shared" si="202"/>
        <v>0</v>
      </c>
      <c r="CE627" s="114">
        <f t="shared" si="202"/>
        <v>0</v>
      </c>
      <c r="CF627" s="114">
        <f t="shared" si="202"/>
        <v>0</v>
      </c>
      <c r="CH627" s="114">
        <v>77</v>
      </c>
      <c r="CI627" s="113">
        <v>21</v>
      </c>
      <c r="CJ627" s="113">
        <f t="shared" si="201"/>
        <v>22</v>
      </c>
      <c r="CK627" s="113">
        <f t="shared" si="201"/>
        <v>23</v>
      </c>
      <c r="CL627" s="113">
        <f t="shared" si="201"/>
        <v>24</v>
      </c>
    </row>
    <row r="628" spans="81:90" x14ac:dyDescent="0.25">
      <c r="CC628" s="114">
        <f t="shared" si="203"/>
        <v>4.2796134594653301</v>
      </c>
      <c r="CD628" s="114">
        <f t="shared" si="202"/>
        <v>0</v>
      </c>
      <c r="CE628" s="114">
        <f t="shared" si="202"/>
        <v>0</v>
      </c>
      <c r="CF628" s="114">
        <f t="shared" si="202"/>
        <v>0</v>
      </c>
      <c r="CH628" s="114">
        <v>77</v>
      </c>
      <c r="CI628" s="113">
        <v>25</v>
      </c>
      <c r="CJ628" s="113">
        <f t="shared" si="201"/>
        <v>26</v>
      </c>
      <c r="CK628" s="113">
        <f t="shared" si="201"/>
        <v>27</v>
      </c>
      <c r="CL628" s="113">
        <f t="shared" si="201"/>
        <v>28</v>
      </c>
    </row>
    <row r="629" spans="81:90" x14ac:dyDescent="0.25">
      <c r="CC629" s="114">
        <f t="shared" si="203"/>
        <v>4.2796134594653301</v>
      </c>
      <c r="CD629" s="114">
        <f t="shared" si="202"/>
        <v>0</v>
      </c>
      <c r="CE629" s="114">
        <f t="shared" si="202"/>
        <v>0</v>
      </c>
      <c r="CF629" s="114">
        <f t="shared" si="202"/>
        <v>0</v>
      </c>
      <c r="CH629" s="114">
        <v>77</v>
      </c>
      <c r="CI629" s="113">
        <v>29</v>
      </c>
      <c r="CJ629" s="113">
        <f t="shared" si="201"/>
        <v>30</v>
      </c>
      <c r="CK629" s="113">
        <f t="shared" si="201"/>
        <v>31</v>
      </c>
      <c r="CL629" s="113">
        <f t="shared" si="201"/>
        <v>32</v>
      </c>
    </row>
    <row r="630" spans="81:90" x14ac:dyDescent="0.25">
      <c r="CC630" s="114">
        <f t="shared" si="203"/>
        <v>4.2796134594653301</v>
      </c>
      <c r="CD630" s="114">
        <f t="shared" si="202"/>
        <v>0</v>
      </c>
      <c r="CE630" s="114">
        <f t="shared" si="202"/>
        <v>0</v>
      </c>
      <c r="CF630" s="114">
        <f t="shared" si="202"/>
        <v>0</v>
      </c>
      <c r="CH630" s="114">
        <v>78</v>
      </c>
      <c r="CI630" s="113">
        <v>1</v>
      </c>
      <c r="CJ630" s="113">
        <f t="shared" si="201"/>
        <v>2</v>
      </c>
      <c r="CK630" s="113">
        <f t="shared" si="201"/>
        <v>3</v>
      </c>
      <c r="CL630" s="113">
        <f t="shared" si="201"/>
        <v>4</v>
      </c>
    </row>
    <row r="631" spans="81:90" x14ac:dyDescent="0.25">
      <c r="CC631" s="114">
        <f t="shared" si="203"/>
        <v>4.2796134594653301</v>
      </c>
      <c r="CD631" s="114">
        <f t="shared" si="202"/>
        <v>0</v>
      </c>
      <c r="CE631" s="114">
        <f t="shared" si="202"/>
        <v>0</v>
      </c>
      <c r="CF631" s="114">
        <f t="shared" si="202"/>
        <v>0</v>
      </c>
      <c r="CH631" s="114">
        <v>78</v>
      </c>
      <c r="CI631" s="113">
        <v>5</v>
      </c>
      <c r="CJ631" s="113">
        <f t="shared" si="201"/>
        <v>6</v>
      </c>
      <c r="CK631" s="113">
        <f t="shared" si="201"/>
        <v>7</v>
      </c>
      <c r="CL631" s="113">
        <f t="shared" si="201"/>
        <v>8</v>
      </c>
    </row>
    <row r="632" spans="81:90" x14ac:dyDescent="0.25">
      <c r="CC632" s="114">
        <f t="shared" si="203"/>
        <v>4.2796134594653301</v>
      </c>
      <c r="CD632" s="114">
        <f t="shared" si="202"/>
        <v>0</v>
      </c>
      <c r="CE632" s="114">
        <f t="shared" si="202"/>
        <v>0</v>
      </c>
      <c r="CF632" s="114">
        <f t="shared" si="202"/>
        <v>0</v>
      </c>
      <c r="CH632" s="114">
        <v>78</v>
      </c>
      <c r="CI632" s="113">
        <v>9</v>
      </c>
      <c r="CJ632" s="113">
        <f t="shared" si="201"/>
        <v>10</v>
      </c>
      <c r="CK632" s="113">
        <f t="shared" si="201"/>
        <v>11</v>
      </c>
      <c r="CL632" s="113">
        <f t="shared" si="201"/>
        <v>12</v>
      </c>
    </row>
    <row r="633" spans="81:90" x14ac:dyDescent="0.25">
      <c r="CC633" s="114">
        <f t="shared" si="203"/>
        <v>4.2796134594653301</v>
      </c>
      <c r="CD633" s="114">
        <f t="shared" si="202"/>
        <v>0</v>
      </c>
      <c r="CE633" s="114">
        <f t="shared" si="202"/>
        <v>0</v>
      </c>
      <c r="CF633" s="114">
        <f t="shared" si="202"/>
        <v>0</v>
      </c>
      <c r="CH633" s="114">
        <v>78</v>
      </c>
      <c r="CI633" s="113">
        <v>13</v>
      </c>
      <c r="CJ633" s="113">
        <f t="shared" si="201"/>
        <v>14</v>
      </c>
      <c r="CK633" s="113">
        <f t="shared" si="201"/>
        <v>15</v>
      </c>
      <c r="CL633" s="113">
        <f t="shared" si="201"/>
        <v>16</v>
      </c>
    </row>
    <row r="634" spans="81:90" x14ac:dyDescent="0.25">
      <c r="CC634" s="114">
        <f t="shared" si="203"/>
        <v>4.2796134594653301</v>
      </c>
      <c r="CD634" s="114">
        <f t="shared" si="202"/>
        <v>0</v>
      </c>
      <c r="CE634" s="114">
        <f t="shared" si="202"/>
        <v>0</v>
      </c>
      <c r="CF634" s="114">
        <f t="shared" si="202"/>
        <v>0</v>
      </c>
      <c r="CH634" s="114">
        <v>78</v>
      </c>
      <c r="CI634" s="113">
        <v>17</v>
      </c>
      <c r="CJ634" s="113">
        <f t="shared" si="201"/>
        <v>18</v>
      </c>
      <c r="CK634" s="113">
        <f t="shared" si="201"/>
        <v>19</v>
      </c>
      <c r="CL634" s="113">
        <f t="shared" si="201"/>
        <v>20</v>
      </c>
    </row>
    <row r="635" spans="81:90" x14ac:dyDescent="0.25">
      <c r="CC635" s="114">
        <f t="shared" si="203"/>
        <v>4.2796134594653301</v>
      </c>
      <c r="CD635" s="114">
        <f t="shared" si="202"/>
        <v>0</v>
      </c>
      <c r="CE635" s="114">
        <f t="shared" si="202"/>
        <v>0</v>
      </c>
      <c r="CF635" s="114">
        <f t="shared" si="202"/>
        <v>0</v>
      </c>
      <c r="CH635" s="114">
        <v>78</v>
      </c>
      <c r="CI635" s="113">
        <v>21</v>
      </c>
      <c r="CJ635" s="113">
        <f t="shared" si="201"/>
        <v>22</v>
      </c>
      <c r="CK635" s="113">
        <f t="shared" si="201"/>
        <v>23</v>
      </c>
      <c r="CL635" s="113">
        <f t="shared" si="201"/>
        <v>24</v>
      </c>
    </row>
    <row r="636" spans="81:90" x14ac:dyDescent="0.25">
      <c r="CC636" s="114">
        <f t="shared" si="203"/>
        <v>4.2796134594653301</v>
      </c>
      <c r="CD636" s="114">
        <f t="shared" si="202"/>
        <v>0</v>
      </c>
      <c r="CE636" s="114">
        <f t="shared" si="202"/>
        <v>0</v>
      </c>
      <c r="CF636" s="114">
        <f t="shared" si="202"/>
        <v>0</v>
      </c>
      <c r="CH636" s="114">
        <v>78</v>
      </c>
      <c r="CI636" s="113">
        <v>25</v>
      </c>
      <c r="CJ636" s="113">
        <f t="shared" si="201"/>
        <v>26</v>
      </c>
      <c r="CK636" s="113">
        <f t="shared" si="201"/>
        <v>27</v>
      </c>
      <c r="CL636" s="113">
        <f t="shared" si="201"/>
        <v>28</v>
      </c>
    </row>
    <row r="637" spans="81:90" x14ac:dyDescent="0.25">
      <c r="CC637" s="114">
        <f t="shared" si="203"/>
        <v>4.2796134594653301</v>
      </c>
      <c r="CD637" s="114">
        <f t="shared" si="202"/>
        <v>0</v>
      </c>
      <c r="CE637" s="114">
        <f t="shared" si="202"/>
        <v>0</v>
      </c>
      <c r="CF637" s="114">
        <f t="shared" si="202"/>
        <v>0</v>
      </c>
      <c r="CH637" s="114">
        <v>78</v>
      </c>
      <c r="CI637" s="113">
        <v>29</v>
      </c>
      <c r="CJ637" s="113">
        <f t="shared" si="201"/>
        <v>30</v>
      </c>
      <c r="CK637" s="113">
        <f t="shared" si="201"/>
        <v>31</v>
      </c>
      <c r="CL637" s="113">
        <f t="shared" si="201"/>
        <v>32</v>
      </c>
    </row>
    <row r="638" spans="81:90" x14ac:dyDescent="0.25">
      <c r="CC638" s="114">
        <f t="shared" si="203"/>
        <v>4.2796134594653301</v>
      </c>
      <c r="CD638" s="114">
        <f t="shared" si="202"/>
        <v>0</v>
      </c>
      <c r="CE638" s="114">
        <f t="shared" si="202"/>
        <v>0</v>
      </c>
      <c r="CF638" s="114">
        <f t="shared" si="202"/>
        <v>0</v>
      </c>
      <c r="CH638" s="114">
        <v>79</v>
      </c>
      <c r="CI638" s="113">
        <v>1</v>
      </c>
      <c r="CJ638" s="113">
        <f t="shared" si="201"/>
        <v>2</v>
      </c>
      <c r="CK638" s="113">
        <f t="shared" si="201"/>
        <v>3</v>
      </c>
      <c r="CL638" s="113">
        <f t="shared" si="201"/>
        <v>4</v>
      </c>
    </row>
    <row r="639" spans="81:90" x14ac:dyDescent="0.25">
      <c r="CC639" s="114">
        <f t="shared" si="203"/>
        <v>4.2796134594653301</v>
      </c>
      <c r="CD639" s="114">
        <f t="shared" si="202"/>
        <v>0</v>
      </c>
      <c r="CE639" s="114">
        <f t="shared" si="202"/>
        <v>0</v>
      </c>
      <c r="CF639" s="114">
        <f t="shared" si="202"/>
        <v>0</v>
      </c>
      <c r="CH639" s="114">
        <v>79</v>
      </c>
      <c r="CI639" s="113">
        <v>5</v>
      </c>
      <c r="CJ639" s="113">
        <f t="shared" si="201"/>
        <v>6</v>
      </c>
      <c r="CK639" s="113">
        <f t="shared" si="201"/>
        <v>7</v>
      </c>
      <c r="CL639" s="113">
        <f t="shared" si="201"/>
        <v>8</v>
      </c>
    </row>
    <row r="640" spans="81:90" x14ac:dyDescent="0.25">
      <c r="CC640" s="114">
        <f t="shared" si="203"/>
        <v>4.2796134594653301</v>
      </c>
      <c r="CD640" s="114">
        <f t="shared" si="202"/>
        <v>0</v>
      </c>
      <c r="CE640" s="114">
        <f t="shared" si="202"/>
        <v>0</v>
      </c>
      <c r="CF640" s="114">
        <f t="shared" si="202"/>
        <v>0</v>
      </c>
      <c r="CH640" s="114">
        <v>79</v>
      </c>
      <c r="CI640" s="113">
        <v>9</v>
      </c>
      <c r="CJ640" s="113">
        <f t="shared" si="201"/>
        <v>10</v>
      </c>
      <c r="CK640" s="113">
        <f t="shared" si="201"/>
        <v>11</v>
      </c>
      <c r="CL640" s="113">
        <f t="shared" si="201"/>
        <v>12</v>
      </c>
    </row>
    <row r="641" spans="81:90" x14ac:dyDescent="0.25">
      <c r="CC641" s="114">
        <f t="shared" si="203"/>
        <v>4.2796134594653301</v>
      </c>
      <c r="CD641" s="114">
        <f t="shared" si="202"/>
        <v>0</v>
      </c>
      <c r="CE641" s="114">
        <f t="shared" si="202"/>
        <v>0</v>
      </c>
      <c r="CF641" s="114">
        <f t="shared" si="202"/>
        <v>0</v>
      </c>
      <c r="CH641" s="114">
        <v>79</v>
      </c>
      <c r="CI641" s="113">
        <v>13</v>
      </c>
      <c r="CJ641" s="113">
        <f t="shared" si="201"/>
        <v>14</v>
      </c>
      <c r="CK641" s="113">
        <f t="shared" si="201"/>
        <v>15</v>
      </c>
      <c r="CL641" s="113">
        <f t="shared" si="201"/>
        <v>16</v>
      </c>
    </row>
    <row r="642" spans="81:90" x14ac:dyDescent="0.25">
      <c r="CC642" s="114">
        <f t="shared" si="203"/>
        <v>4.2796134594653301</v>
      </c>
      <c r="CD642" s="114">
        <f t="shared" si="202"/>
        <v>0</v>
      </c>
      <c r="CE642" s="114">
        <f t="shared" si="202"/>
        <v>0</v>
      </c>
      <c r="CF642" s="114">
        <f t="shared" si="202"/>
        <v>0</v>
      </c>
      <c r="CH642" s="114">
        <v>79</v>
      </c>
      <c r="CI642" s="113">
        <v>17</v>
      </c>
      <c r="CJ642" s="113">
        <f t="shared" si="201"/>
        <v>18</v>
      </c>
      <c r="CK642" s="113">
        <f t="shared" si="201"/>
        <v>19</v>
      </c>
      <c r="CL642" s="113">
        <f t="shared" si="201"/>
        <v>20</v>
      </c>
    </row>
    <row r="643" spans="81:90" x14ac:dyDescent="0.25">
      <c r="CC643" s="114">
        <f t="shared" si="203"/>
        <v>4.2796134594653301</v>
      </c>
      <c r="CD643" s="114">
        <f t="shared" si="202"/>
        <v>0</v>
      </c>
      <c r="CE643" s="114">
        <f t="shared" si="202"/>
        <v>0</v>
      </c>
      <c r="CF643" s="114">
        <f t="shared" si="202"/>
        <v>0</v>
      </c>
      <c r="CH643" s="114">
        <v>79</v>
      </c>
      <c r="CI643" s="113">
        <v>21</v>
      </c>
      <c r="CJ643" s="113">
        <f t="shared" si="201"/>
        <v>22</v>
      </c>
      <c r="CK643" s="113">
        <f t="shared" si="201"/>
        <v>23</v>
      </c>
      <c r="CL643" s="113">
        <f t="shared" si="201"/>
        <v>24</v>
      </c>
    </row>
    <row r="644" spans="81:90" x14ac:dyDescent="0.25">
      <c r="CC644" s="114">
        <f t="shared" si="203"/>
        <v>4.2796134594653301</v>
      </c>
      <c r="CD644" s="114">
        <f t="shared" si="202"/>
        <v>0</v>
      </c>
      <c r="CE644" s="114">
        <f t="shared" si="202"/>
        <v>0</v>
      </c>
      <c r="CF644" s="114">
        <f t="shared" si="202"/>
        <v>0</v>
      </c>
      <c r="CH644" s="114">
        <v>79</v>
      </c>
      <c r="CI644" s="113">
        <v>25</v>
      </c>
      <c r="CJ644" s="113">
        <f t="shared" ref="CJ644:CL644" si="204">CI644+1</f>
        <v>26</v>
      </c>
      <c r="CK644" s="113">
        <f t="shared" si="204"/>
        <v>27</v>
      </c>
      <c r="CL644" s="113">
        <f t="shared" si="204"/>
        <v>28</v>
      </c>
    </row>
    <row r="645" spans="81:90" x14ac:dyDescent="0.25">
      <c r="CC645" s="114">
        <f t="shared" si="203"/>
        <v>4.2796134594653301</v>
      </c>
      <c r="CD645" s="114">
        <f t="shared" si="202"/>
        <v>0</v>
      </c>
      <c r="CE645" s="114">
        <f t="shared" si="202"/>
        <v>0</v>
      </c>
      <c r="CF645" s="114">
        <f t="shared" si="202"/>
        <v>0</v>
      </c>
      <c r="CH645" s="114">
        <v>79</v>
      </c>
      <c r="CI645" s="113">
        <v>29</v>
      </c>
      <c r="CJ645" s="113">
        <v>30</v>
      </c>
      <c r="CK645" s="113">
        <v>31</v>
      </c>
      <c r="CL645" s="113">
        <v>32</v>
      </c>
    </row>
    <row r="646" spans="81:90" x14ac:dyDescent="0.25">
      <c r="CC646" s="114">
        <f t="shared" si="203"/>
        <v>4.2796134594653301</v>
      </c>
      <c r="CD646" s="114">
        <f t="shared" ref="CD646:CF709" si="205">INDEX($AU$13:$BZ$122,$CH646,CI646)</f>
        <v>0</v>
      </c>
      <c r="CE646" s="114">
        <f t="shared" si="205"/>
        <v>0</v>
      </c>
      <c r="CF646" s="114">
        <f t="shared" si="205"/>
        <v>0</v>
      </c>
      <c r="CH646" s="114">
        <f>CH566+10</f>
        <v>80</v>
      </c>
      <c r="CI646" s="88">
        <f>CI638</f>
        <v>1</v>
      </c>
      <c r="CJ646" s="88">
        <f>CJ638</f>
        <v>2</v>
      </c>
      <c r="CK646" s="88">
        <f>CK638</f>
        <v>3</v>
      </c>
      <c r="CL646" s="88">
        <f>CL638</f>
        <v>4</v>
      </c>
    </row>
    <row r="647" spans="81:90" x14ac:dyDescent="0.25">
      <c r="CC647" s="114">
        <f t="shared" si="203"/>
        <v>4.2796134594653301</v>
      </c>
      <c r="CD647" s="114">
        <f t="shared" si="205"/>
        <v>0</v>
      </c>
      <c r="CE647" s="114">
        <f t="shared" si="205"/>
        <v>0</v>
      </c>
      <c r="CF647" s="114">
        <f t="shared" si="205"/>
        <v>0</v>
      </c>
      <c r="CH647" s="114">
        <f t="shared" ref="CH647:CH710" si="206">CH567+10</f>
        <v>80</v>
      </c>
      <c r="CI647" s="88">
        <f t="shared" ref="CI647:CL662" si="207">CI639</f>
        <v>5</v>
      </c>
      <c r="CJ647" s="88">
        <f t="shared" si="207"/>
        <v>6</v>
      </c>
      <c r="CK647" s="88">
        <f t="shared" si="207"/>
        <v>7</v>
      </c>
      <c r="CL647" s="88">
        <f t="shared" si="207"/>
        <v>8</v>
      </c>
    </row>
    <row r="648" spans="81:90" x14ac:dyDescent="0.25">
      <c r="CC648" s="114">
        <f t="shared" si="203"/>
        <v>4.2796134594653301</v>
      </c>
      <c r="CD648" s="114">
        <f t="shared" si="205"/>
        <v>0</v>
      </c>
      <c r="CE648" s="114">
        <f t="shared" si="205"/>
        <v>0</v>
      </c>
      <c r="CF648" s="114">
        <f t="shared" si="205"/>
        <v>0</v>
      </c>
      <c r="CH648" s="114">
        <f t="shared" si="206"/>
        <v>80</v>
      </c>
      <c r="CI648" s="88">
        <f t="shared" si="207"/>
        <v>9</v>
      </c>
      <c r="CJ648" s="88">
        <f t="shared" si="207"/>
        <v>10</v>
      </c>
      <c r="CK648" s="88">
        <f t="shared" si="207"/>
        <v>11</v>
      </c>
      <c r="CL648" s="88">
        <f t="shared" si="207"/>
        <v>12</v>
      </c>
    </row>
    <row r="649" spans="81:90" x14ac:dyDescent="0.25">
      <c r="CC649" s="114">
        <f t="shared" si="203"/>
        <v>4.2796134594653301</v>
      </c>
      <c r="CD649" s="114">
        <f t="shared" si="205"/>
        <v>0</v>
      </c>
      <c r="CE649" s="114">
        <f t="shared" si="205"/>
        <v>0</v>
      </c>
      <c r="CF649" s="114">
        <f t="shared" si="205"/>
        <v>0</v>
      </c>
      <c r="CH649" s="114">
        <f t="shared" si="206"/>
        <v>80</v>
      </c>
      <c r="CI649" s="88">
        <f t="shared" si="207"/>
        <v>13</v>
      </c>
      <c r="CJ649" s="88">
        <f t="shared" si="207"/>
        <v>14</v>
      </c>
      <c r="CK649" s="88">
        <f t="shared" si="207"/>
        <v>15</v>
      </c>
      <c r="CL649" s="88">
        <f t="shared" si="207"/>
        <v>16</v>
      </c>
    </row>
    <row r="650" spans="81:90" x14ac:dyDescent="0.25">
      <c r="CC650" s="114">
        <f t="shared" si="203"/>
        <v>4.2796134594653301</v>
      </c>
      <c r="CD650" s="114">
        <f t="shared" si="205"/>
        <v>0</v>
      </c>
      <c r="CE650" s="114">
        <f t="shared" si="205"/>
        <v>0</v>
      </c>
      <c r="CF650" s="114">
        <f t="shared" si="205"/>
        <v>0</v>
      </c>
      <c r="CH650" s="114">
        <f t="shared" si="206"/>
        <v>80</v>
      </c>
      <c r="CI650" s="88">
        <f t="shared" si="207"/>
        <v>17</v>
      </c>
      <c r="CJ650" s="88">
        <f t="shared" si="207"/>
        <v>18</v>
      </c>
      <c r="CK650" s="88">
        <f t="shared" si="207"/>
        <v>19</v>
      </c>
      <c r="CL650" s="88">
        <f t="shared" si="207"/>
        <v>20</v>
      </c>
    </row>
    <row r="651" spans="81:90" x14ac:dyDescent="0.25">
      <c r="CC651" s="114">
        <f t="shared" si="203"/>
        <v>4.2796134594653301</v>
      </c>
      <c r="CD651" s="114">
        <f t="shared" si="205"/>
        <v>0</v>
      </c>
      <c r="CE651" s="114">
        <f t="shared" si="205"/>
        <v>0</v>
      </c>
      <c r="CF651" s="114">
        <f t="shared" si="205"/>
        <v>0</v>
      </c>
      <c r="CH651" s="114">
        <f t="shared" si="206"/>
        <v>80</v>
      </c>
      <c r="CI651" s="88">
        <f t="shared" si="207"/>
        <v>21</v>
      </c>
      <c r="CJ651" s="88">
        <f t="shared" si="207"/>
        <v>22</v>
      </c>
      <c r="CK651" s="88">
        <f t="shared" si="207"/>
        <v>23</v>
      </c>
      <c r="CL651" s="88">
        <f t="shared" si="207"/>
        <v>24</v>
      </c>
    </row>
    <row r="652" spans="81:90" x14ac:dyDescent="0.25">
      <c r="CC652" s="114">
        <f t="shared" si="203"/>
        <v>4.2796134594653301</v>
      </c>
      <c r="CD652" s="114">
        <f t="shared" si="205"/>
        <v>0</v>
      </c>
      <c r="CE652" s="114">
        <f t="shared" si="205"/>
        <v>0</v>
      </c>
      <c r="CF652" s="114">
        <f t="shared" si="205"/>
        <v>0</v>
      </c>
      <c r="CH652" s="114">
        <f t="shared" si="206"/>
        <v>80</v>
      </c>
      <c r="CI652" s="88">
        <f t="shared" si="207"/>
        <v>25</v>
      </c>
      <c r="CJ652" s="88">
        <f t="shared" si="207"/>
        <v>26</v>
      </c>
      <c r="CK652" s="88">
        <f t="shared" si="207"/>
        <v>27</v>
      </c>
      <c r="CL652" s="88">
        <f t="shared" si="207"/>
        <v>28</v>
      </c>
    </row>
    <row r="653" spans="81:90" x14ac:dyDescent="0.25">
      <c r="CC653" s="114">
        <f t="shared" si="203"/>
        <v>4.2796134594653301</v>
      </c>
      <c r="CD653" s="114">
        <f t="shared" si="205"/>
        <v>0</v>
      </c>
      <c r="CE653" s="114">
        <f t="shared" si="205"/>
        <v>0</v>
      </c>
      <c r="CF653" s="114">
        <f t="shared" si="205"/>
        <v>0</v>
      </c>
      <c r="CH653" s="114">
        <f t="shared" si="206"/>
        <v>80</v>
      </c>
      <c r="CI653" s="88">
        <f t="shared" si="207"/>
        <v>29</v>
      </c>
      <c r="CJ653" s="88">
        <f t="shared" si="207"/>
        <v>30</v>
      </c>
      <c r="CK653" s="88">
        <f t="shared" si="207"/>
        <v>31</v>
      </c>
      <c r="CL653" s="88">
        <f t="shared" si="207"/>
        <v>32</v>
      </c>
    </row>
    <row r="654" spans="81:90" x14ac:dyDescent="0.25">
      <c r="CC654" s="114">
        <f t="shared" si="203"/>
        <v>4.2796134594653301</v>
      </c>
      <c r="CD654" s="114">
        <f t="shared" si="205"/>
        <v>0</v>
      </c>
      <c r="CE654" s="114">
        <f t="shared" si="205"/>
        <v>0</v>
      </c>
      <c r="CF654" s="114">
        <f t="shared" si="205"/>
        <v>0</v>
      </c>
      <c r="CH654" s="114">
        <f t="shared" si="206"/>
        <v>81</v>
      </c>
      <c r="CI654" s="88">
        <f t="shared" si="207"/>
        <v>1</v>
      </c>
      <c r="CJ654" s="88">
        <f t="shared" si="207"/>
        <v>2</v>
      </c>
      <c r="CK654" s="88">
        <f t="shared" si="207"/>
        <v>3</v>
      </c>
      <c r="CL654" s="88">
        <f t="shared" si="207"/>
        <v>4</v>
      </c>
    </row>
    <row r="655" spans="81:90" x14ac:dyDescent="0.25">
      <c r="CC655" s="114">
        <f t="shared" ref="CC655:CC718" si="208">INDEX($AU$13:$BZ$122,$CH655,CL655)</f>
        <v>4.2796134594653301</v>
      </c>
      <c r="CD655" s="114">
        <f t="shared" si="205"/>
        <v>0</v>
      </c>
      <c r="CE655" s="114">
        <f t="shared" si="205"/>
        <v>0</v>
      </c>
      <c r="CF655" s="114">
        <f t="shared" si="205"/>
        <v>0</v>
      </c>
      <c r="CH655" s="114">
        <f t="shared" si="206"/>
        <v>81</v>
      </c>
      <c r="CI655" s="88">
        <f t="shared" si="207"/>
        <v>5</v>
      </c>
      <c r="CJ655" s="88">
        <f t="shared" si="207"/>
        <v>6</v>
      </c>
      <c r="CK655" s="88">
        <f t="shared" si="207"/>
        <v>7</v>
      </c>
      <c r="CL655" s="88">
        <f t="shared" si="207"/>
        <v>8</v>
      </c>
    </row>
    <row r="656" spans="81:90" x14ac:dyDescent="0.25">
      <c r="CC656" s="114">
        <f t="shared" si="208"/>
        <v>4.2796134594653301</v>
      </c>
      <c r="CD656" s="114">
        <f t="shared" si="205"/>
        <v>0</v>
      </c>
      <c r="CE656" s="114">
        <f t="shared" si="205"/>
        <v>0</v>
      </c>
      <c r="CF656" s="114">
        <f t="shared" si="205"/>
        <v>0</v>
      </c>
      <c r="CH656" s="114">
        <f t="shared" si="206"/>
        <v>81</v>
      </c>
      <c r="CI656" s="88">
        <f t="shared" si="207"/>
        <v>9</v>
      </c>
      <c r="CJ656" s="88">
        <f t="shared" si="207"/>
        <v>10</v>
      </c>
      <c r="CK656" s="88">
        <f t="shared" si="207"/>
        <v>11</v>
      </c>
      <c r="CL656" s="88">
        <f t="shared" si="207"/>
        <v>12</v>
      </c>
    </row>
    <row r="657" spans="81:90" x14ac:dyDescent="0.25">
      <c r="CC657" s="114">
        <f t="shared" si="208"/>
        <v>4.2796134594653301</v>
      </c>
      <c r="CD657" s="114">
        <f t="shared" si="205"/>
        <v>0</v>
      </c>
      <c r="CE657" s="114">
        <f t="shared" si="205"/>
        <v>0</v>
      </c>
      <c r="CF657" s="114">
        <f t="shared" si="205"/>
        <v>0</v>
      </c>
      <c r="CH657" s="114">
        <f t="shared" si="206"/>
        <v>81</v>
      </c>
      <c r="CI657" s="88">
        <f t="shared" si="207"/>
        <v>13</v>
      </c>
      <c r="CJ657" s="88">
        <f t="shared" si="207"/>
        <v>14</v>
      </c>
      <c r="CK657" s="88">
        <f t="shared" si="207"/>
        <v>15</v>
      </c>
      <c r="CL657" s="88">
        <f t="shared" si="207"/>
        <v>16</v>
      </c>
    </row>
    <row r="658" spans="81:90" x14ac:dyDescent="0.25">
      <c r="CC658" s="114">
        <f t="shared" si="208"/>
        <v>4.2796134594653301</v>
      </c>
      <c r="CD658" s="114">
        <f t="shared" si="205"/>
        <v>0</v>
      </c>
      <c r="CE658" s="114">
        <f t="shared" si="205"/>
        <v>0</v>
      </c>
      <c r="CF658" s="114">
        <f t="shared" si="205"/>
        <v>0</v>
      </c>
      <c r="CH658" s="114">
        <f t="shared" si="206"/>
        <v>81</v>
      </c>
      <c r="CI658" s="88">
        <f t="shared" si="207"/>
        <v>17</v>
      </c>
      <c r="CJ658" s="88">
        <f t="shared" si="207"/>
        <v>18</v>
      </c>
      <c r="CK658" s="88">
        <f t="shared" si="207"/>
        <v>19</v>
      </c>
      <c r="CL658" s="88">
        <f t="shared" si="207"/>
        <v>20</v>
      </c>
    </row>
    <row r="659" spans="81:90" x14ac:dyDescent="0.25">
      <c r="CC659" s="114">
        <f t="shared" si="208"/>
        <v>4.2796134594653301</v>
      </c>
      <c r="CD659" s="114">
        <f t="shared" si="205"/>
        <v>0</v>
      </c>
      <c r="CE659" s="114">
        <f t="shared" si="205"/>
        <v>0</v>
      </c>
      <c r="CF659" s="114">
        <f t="shared" si="205"/>
        <v>0</v>
      </c>
      <c r="CH659" s="114">
        <f t="shared" si="206"/>
        <v>81</v>
      </c>
      <c r="CI659" s="88">
        <f t="shared" si="207"/>
        <v>21</v>
      </c>
      <c r="CJ659" s="88">
        <f t="shared" si="207"/>
        <v>22</v>
      </c>
      <c r="CK659" s="88">
        <f t="shared" si="207"/>
        <v>23</v>
      </c>
      <c r="CL659" s="88">
        <f t="shared" si="207"/>
        <v>24</v>
      </c>
    </row>
    <row r="660" spans="81:90" x14ac:dyDescent="0.25">
      <c r="CC660" s="114">
        <f t="shared" si="208"/>
        <v>4.2796134594653301</v>
      </c>
      <c r="CD660" s="114">
        <f t="shared" si="205"/>
        <v>0</v>
      </c>
      <c r="CE660" s="114">
        <f t="shared" si="205"/>
        <v>0</v>
      </c>
      <c r="CF660" s="114">
        <f t="shared" si="205"/>
        <v>0</v>
      </c>
      <c r="CH660" s="114">
        <f t="shared" si="206"/>
        <v>81</v>
      </c>
      <c r="CI660" s="88">
        <f t="shared" si="207"/>
        <v>25</v>
      </c>
      <c r="CJ660" s="88">
        <f t="shared" si="207"/>
        <v>26</v>
      </c>
      <c r="CK660" s="88">
        <f t="shared" si="207"/>
        <v>27</v>
      </c>
      <c r="CL660" s="88">
        <f t="shared" si="207"/>
        <v>28</v>
      </c>
    </row>
    <row r="661" spans="81:90" x14ac:dyDescent="0.25">
      <c r="CC661" s="114">
        <f t="shared" si="208"/>
        <v>4.2796134594653301</v>
      </c>
      <c r="CD661" s="114">
        <f t="shared" si="205"/>
        <v>0</v>
      </c>
      <c r="CE661" s="114">
        <f t="shared" si="205"/>
        <v>0</v>
      </c>
      <c r="CF661" s="114">
        <f t="shared" si="205"/>
        <v>0</v>
      </c>
      <c r="CH661" s="114">
        <f t="shared" si="206"/>
        <v>81</v>
      </c>
      <c r="CI661" s="88">
        <f t="shared" si="207"/>
        <v>29</v>
      </c>
      <c r="CJ661" s="88">
        <f t="shared" si="207"/>
        <v>30</v>
      </c>
      <c r="CK661" s="88">
        <f t="shared" si="207"/>
        <v>31</v>
      </c>
      <c r="CL661" s="88">
        <f t="shared" si="207"/>
        <v>32</v>
      </c>
    </row>
    <row r="662" spans="81:90" x14ac:dyDescent="0.25">
      <c r="CC662" s="114">
        <f t="shared" si="208"/>
        <v>4.2796134594653301</v>
      </c>
      <c r="CD662" s="114">
        <f t="shared" si="205"/>
        <v>0</v>
      </c>
      <c r="CE662" s="114">
        <f t="shared" si="205"/>
        <v>0</v>
      </c>
      <c r="CF662" s="114">
        <f t="shared" si="205"/>
        <v>0</v>
      </c>
      <c r="CH662" s="114">
        <f t="shared" si="206"/>
        <v>82</v>
      </c>
      <c r="CI662" s="88">
        <f t="shared" si="207"/>
        <v>1</v>
      </c>
      <c r="CJ662" s="88">
        <f t="shared" si="207"/>
        <v>2</v>
      </c>
      <c r="CK662" s="88">
        <f t="shared" si="207"/>
        <v>3</v>
      </c>
      <c r="CL662" s="88">
        <f t="shared" si="207"/>
        <v>4</v>
      </c>
    </row>
    <row r="663" spans="81:90" x14ac:dyDescent="0.25">
      <c r="CC663" s="114">
        <f t="shared" si="208"/>
        <v>4.2796134594653301</v>
      </c>
      <c r="CD663" s="114">
        <f t="shared" si="205"/>
        <v>0</v>
      </c>
      <c r="CE663" s="114">
        <f t="shared" si="205"/>
        <v>0</v>
      </c>
      <c r="CF663" s="114">
        <f t="shared" si="205"/>
        <v>0</v>
      </c>
      <c r="CH663" s="114">
        <f t="shared" si="206"/>
        <v>82</v>
      </c>
      <c r="CI663" s="88">
        <f t="shared" ref="CI663:CL678" si="209">CI655</f>
        <v>5</v>
      </c>
      <c r="CJ663" s="88">
        <f t="shared" si="209"/>
        <v>6</v>
      </c>
      <c r="CK663" s="88">
        <f t="shared" si="209"/>
        <v>7</v>
      </c>
      <c r="CL663" s="88">
        <f t="shared" si="209"/>
        <v>8</v>
      </c>
    </row>
    <row r="664" spans="81:90" x14ac:dyDescent="0.25">
      <c r="CC664" s="114">
        <f t="shared" si="208"/>
        <v>4.2796134594653301</v>
      </c>
      <c r="CD664" s="114">
        <f t="shared" si="205"/>
        <v>0</v>
      </c>
      <c r="CE664" s="114">
        <f t="shared" si="205"/>
        <v>0</v>
      </c>
      <c r="CF664" s="114">
        <f t="shared" si="205"/>
        <v>0</v>
      </c>
      <c r="CH664" s="114">
        <f t="shared" si="206"/>
        <v>82</v>
      </c>
      <c r="CI664" s="88">
        <f t="shared" si="209"/>
        <v>9</v>
      </c>
      <c r="CJ664" s="88">
        <f t="shared" si="209"/>
        <v>10</v>
      </c>
      <c r="CK664" s="88">
        <f t="shared" si="209"/>
        <v>11</v>
      </c>
      <c r="CL664" s="88">
        <f t="shared" si="209"/>
        <v>12</v>
      </c>
    </row>
    <row r="665" spans="81:90" x14ac:dyDescent="0.25">
      <c r="CC665" s="114">
        <f t="shared" si="208"/>
        <v>4.2796134594653301</v>
      </c>
      <c r="CD665" s="114">
        <f t="shared" si="205"/>
        <v>0</v>
      </c>
      <c r="CE665" s="114">
        <f t="shared" si="205"/>
        <v>0</v>
      </c>
      <c r="CF665" s="114">
        <f t="shared" si="205"/>
        <v>0</v>
      </c>
      <c r="CH665" s="114">
        <f t="shared" si="206"/>
        <v>82</v>
      </c>
      <c r="CI665" s="88">
        <f t="shared" si="209"/>
        <v>13</v>
      </c>
      <c r="CJ665" s="88">
        <f t="shared" si="209"/>
        <v>14</v>
      </c>
      <c r="CK665" s="88">
        <f t="shared" si="209"/>
        <v>15</v>
      </c>
      <c r="CL665" s="88">
        <f t="shared" si="209"/>
        <v>16</v>
      </c>
    </row>
    <row r="666" spans="81:90" x14ac:dyDescent="0.25">
      <c r="CC666" s="114">
        <f t="shared" si="208"/>
        <v>4.2796134594653301</v>
      </c>
      <c r="CD666" s="114">
        <f t="shared" si="205"/>
        <v>0</v>
      </c>
      <c r="CE666" s="114">
        <f t="shared" si="205"/>
        <v>0</v>
      </c>
      <c r="CF666" s="114">
        <f t="shared" si="205"/>
        <v>0</v>
      </c>
      <c r="CH666" s="114">
        <f t="shared" si="206"/>
        <v>82</v>
      </c>
      <c r="CI666" s="88">
        <f t="shared" si="209"/>
        <v>17</v>
      </c>
      <c r="CJ666" s="88">
        <f t="shared" si="209"/>
        <v>18</v>
      </c>
      <c r="CK666" s="88">
        <f t="shared" si="209"/>
        <v>19</v>
      </c>
      <c r="CL666" s="88">
        <f t="shared" si="209"/>
        <v>20</v>
      </c>
    </row>
    <row r="667" spans="81:90" x14ac:dyDescent="0.25">
      <c r="CC667" s="114">
        <f t="shared" si="208"/>
        <v>4.2796134594653301</v>
      </c>
      <c r="CD667" s="114">
        <f t="shared" si="205"/>
        <v>0</v>
      </c>
      <c r="CE667" s="114">
        <f t="shared" si="205"/>
        <v>0</v>
      </c>
      <c r="CF667" s="114">
        <f t="shared" si="205"/>
        <v>0</v>
      </c>
      <c r="CH667" s="114">
        <f t="shared" si="206"/>
        <v>82</v>
      </c>
      <c r="CI667" s="88">
        <f t="shared" si="209"/>
        <v>21</v>
      </c>
      <c r="CJ667" s="88">
        <f t="shared" si="209"/>
        <v>22</v>
      </c>
      <c r="CK667" s="88">
        <f t="shared" si="209"/>
        <v>23</v>
      </c>
      <c r="CL667" s="88">
        <f t="shared" si="209"/>
        <v>24</v>
      </c>
    </row>
    <row r="668" spans="81:90" x14ac:dyDescent="0.25">
      <c r="CC668" s="114">
        <f t="shared" si="208"/>
        <v>4.2796134594653301</v>
      </c>
      <c r="CD668" s="114">
        <f t="shared" si="205"/>
        <v>0</v>
      </c>
      <c r="CE668" s="114">
        <f t="shared" si="205"/>
        <v>0</v>
      </c>
      <c r="CF668" s="114">
        <f t="shared" si="205"/>
        <v>0</v>
      </c>
      <c r="CH668" s="114">
        <f t="shared" si="206"/>
        <v>82</v>
      </c>
      <c r="CI668" s="88">
        <f t="shared" si="209"/>
        <v>25</v>
      </c>
      <c r="CJ668" s="88">
        <f t="shared" si="209"/>
        <v>26</v>
      </c>
      <c r="CK668" s="88">
        <f t="shared" si="209"/>
        <v>27</v>
      </c>
      <c r="CL668" s="88">
        <f t="shared" si="209"/>
        <v>28</v>
      </c>
    </row>
    <row r="669" spans="81:90" x14ac:dyDescent="0.25">
      <c r="CC669" s="114">
        <f t="shared" si="208"/>
        <v>4.2796134594653301</v>
      </c>
      <c r="CD669" s="114">
        <f t="shared" si="205"/>
        <v>0</v>
      </c>
      <c r="CE669" s="114">
        <f t="shared" si="205"/>
        <v>0</v>
      </c>
      <c r="CF669" s="114">
        <f t="shared" si="205"/>
        <v>0</v>
      </c>
      <c r="CH669" s="114">
        <f t="shared" si="206"/>
        <v>82</v>
      </c>
      <c r="CI669" s="88">
        <f t="shared" si="209"/>
        <v>29</v>
      </c>
      <c r="CJ669" s="88">
        <f t="shared" si="209"/>
        <v>30</v>
      </c>
      <c r="CK669" s="88">
        <f t="shared" si="209"/>
        <v>31</v>
      </c>
      <c r="CL669" s="88">
        <f t="shared" si="209"/>
        <v>32</v>
      </c>
    </row>
    <row r="670" spans="81:90" x14ac:dyDescent="0.25">
      <c r="CC670" s="114">
        <f t="shared" si="208"/>
        <v>4.2796134594653301</v>
      </c>
      <c r="CD670" s="114">
        <f t="shared" si="205"/>
        <v>0</v>
      </c>
      <c r="CE670" s="114">
        <f t="shared" si="205"/>
        <v>0</v>
      </c>
      <c r="CF670" s="114">
        <f t="shared" si="205"/>
        <v>0</v>
      </c>
      <c r="CH670" s="114">
        <f t="shared" si="206"/>
        <v>83</v>
      </c>
      <c r="CI670" s="88">
        <f t="shared" si="209"/>
        <v>1</v>
      </c>
      <c r="CJ670" s="88">
        <f t="shared" si="209"/>
        <v>2</v>
      </c>
      <c r="CK670" s="88">
        <f t="shared" si="209"/>
        <v>3</v>
      </c>
      <c r="CL670" s="88">
        <f t="shared" si="209"/>
        <v>4</v>
      </c>
    </row>
    <row r="671" spans="81:90" x14ac:dyDescent="0.25">
      <c r="CC671" s="114">
        <f t="shared" si="208"/>
        <v>4.2796134594653301</v>
      </c>
      <c r="CD671" s="114">
        <f t="shared" si="205"/>
        <v>0</v>
      </c>
      <c r="CE671" s="114">
        <f t="shared" si="205"/>
        <v>0</v>
      </c>
      <c r="CF671" s="114">
        <f t="shared" si="205"/>
        <v>0</v>
      </c>
      <c r="CH671" s="114">
        <f>CH591+10</f>
        <v>83</v>
      </c>
      <c r="CI671" s="88">
        <f t="shared" si="209"/>
        <v>5</v>
      </c>
      <c r="CJ671" s="88">
        <f t="shared" si="209"/>
        <v>6</v>
      </c>
      <c r="CK671" s="88">
        <f t="shared" si="209"/>
        <v>7</v>
      </c>
      <c r="CL671" s="88">
        <f t="shared" si="209"/>
        <v>8</v>
      </c>
    </row>
    <row r="672" spans="81:90" x14ac:dyDescent="0.25">
      <c r="CC672" s="114">
        <f t="shared" si="208"/>
        <v>4.2796134594653301</v>
      </c>
      <c r="CD672" s="114">
        <f t="shared" si="205"/>
        <v>0</v>
      </c>
      <c r="CE672" s="114">
        <f t="shared" si="205"/>
        <v>0</v>
      </c>
      <c r="CF672" s="114">
        <f t="shared" si="205"/>
        <v>0</v>
      </c>
      <c r="CH672" s="114">
        <f t="shared" si="206"/>
        <v>83</v>
      </c>
      <c r="CI672" s="88">
        <f t="shared" si="209"/>
        <v>9</v>
      </c>
      <c r="CJ672" s="88">
        <f t="shared" si="209"/>
        <v>10</v>
      </c>
      <c r="CK672" s="88">
        <f t="shared" si="209"/>
        <v>11</v>
      </c>
      <c r="CL672" s="88">
        <f t="shared" si="209"/>
        <v>12</v>
      </c>
    </row>
    <row r="673" spans="81:90" x14ac:dyDescent="0.25">
      <c r="CC673" s="114">
        <f t="shared" si="208"/>
        <v>4.2796134594653301</v>
      </c>
      <c r="CD673" s="114">
        <f t="shared" si="205"/>
        <v>0</v>
      </c>
      <c r="CE673" s="114">
        <f t="shared" si="205"/>
        <v>0</v>
      </c>
      <c r="CF673" s="114">
        <f t="shared" si="205"/>
        <v>0</v>
      </c>
      <c r="CH673" s="114">
        <f t="shared" si="206"/>
        <v>83</v>
      </c>
      <c r="CI673" s="88">
        <f t="shared" si="209"/>
        <v>13</v>
      </c>
      <c r="CJ673" s="88">
        <f t="shared" si="209"/>
        <v>14</v>
      </c>
      <c r="CK673" s="88">
        <f t="shared" si="209"/>
        <v>15</v>
      </c>
      <c r="CL673" s="88">
        <f t="shared" si="209"/>
        <v>16</v>
      </c>
    </row>
    <row r="674" spans="81:90" x14ac:dyDescent="0.25">
      <c r="CC674" s="114">
        <f t="shared" si="208"/>
        <v>4.2796134594653301</v>
      </c>
      <c r="CD674" s="114">
        <f t="shared" si="205"/>
        <v>0</v>
      </c>
      <c r="CE674" s="114">
        <f t="shared" si="205"/>
        <v>0</v>
      </c>
      <c r="CF674" s="114">
        <f t="shared" si="205"/>
        <v>0</v>
      </c>
      <c r="CH674" s="114">
        <f t="shared" si="206"/>
        <v>83</v>
      </c>
      <c r="CI674" s="88">
        <f t="shared" si="209"/>
        <v>17</v>
      </c>
      <c r="CJ674" s="88">
        <f t="shared" si="209"/>
        <v>18</v>
      </c>
      <c r="CK674" s="88">
        <f t="shared" si="209"/>
        <v>19</v>
      </c>
      <c r="CL674" s="88">
        <f t="shared" si="209"/>
        <v>20</v>
      </c>
    </row>
    <row r="675" spans="81:90" x14ac:dyDescent="0.25">
      <c r="CC675" s="114">
        <f t="shared" si="208"/>
        <v>4.2796134594653301</v>
      </c>
      <c r="CD675" s="114">
        <f t="shared" si="205"/>
        <v>0</v>
      </c>
      <c r="CE675" s="114">
        <f t="shared" si="205"/>
        <v>0</v>
      </c>
      <c r="CF675" s="114">
        <f t="shared" si="205"/>
        <v>0</v>
      </c>
      <c r="CH675" s="114">
        <f t="shared" si="206"/>
        <v>83</v>
      </c>
      <c r="CI675" s="88">
        <f t="shared" si="209"/>
        <v>21</v>
      </c>
      <c r="CJ675" s="88">
        <f t="shared" si="209"/>
        <v>22</v>
      </c>
      <c r="CK675" s="88">
        <f t="shared" si="209"/>
        <v>23</v>
      </c>
      <c r="CL675" s="88">
        <f t="shared" si="209"/>
        <v>24</v>
      </c>
    </row>
    <row r="676" spans="81:90" x14ac:dyDescent="0.25">
      <c r="CC676" s="114">
        <f t="shared" si="208"/>
        <v>4.2796134594653301</v>
      </c>
      <c r="CD676" s="114">
        <f t="shared" si="205"/>
        <v>0</v>
      </c>
      <c r="CE676" s="114">
        <f t="shared" si="205"/>
        <v>0</v>
      </c>
      <c r="CF676" s="114">
        <f t="shared" si="205"/>
        <v>0</v>
      </c>
      <c r="CH676" s="114">
        <f t="shared" si="206"/>
        <v>83</v>
      </c>
      <c r="CI676" s="88">
        <f t="shared" si="209"/>
        <v>25</v>
      </c>
      <c r="CJ676" s="88">
        <f t="shared" si="209"/>
        <v>26</v>
      </c>
      <c r="CK676" s="88">
        <f t="shared" si="209"/>
        <v>27</v>
      </c>
      <c r="CL676" s="88">
        <f t="shared" si="209"/>
        <v>28</v>
      </c>
    </row>
    <row r="677" spans="81:90" x14ac:dyDescent="0.25">
      <c r="CC677" s="114">
        <f t="shared" si="208"/>
        <v>4.2796134594653301</v>
      </c>
      <c r="CD677" s="114">
        <f t="shared" si="205"/>
        <v>0</v>
      </c>
      <c r="CE677" s="114">
        <f t="shared" si="205"/>
        <v>0</v>
      </c>
      <c r="CF677" s="114">
        <f t="shared" si="205"/>
        <v>0</v>
      </c>
      <c r="CH677" s="114">
        <f t="shared" si="206"/>
        <v>83</v>
      </c>
      <c r="CI677" s="88">
        <f t="shared" si="209"/>
        <v>29</v>
      </c>
      <c r="CJ677" s="88">
        <f t="shared" si="209"/>
        <v>30</v>
      </c>
      <c r="CK677" s="88">
        <f t="shared" si="209"/>
        <v>31</v>
      </c>
      <c r="CL677" s="88">
        <f t="shared" si="209"/>
        <v>32</v>
      </c>
    </row>
    <row r="678" spans="81:90" x14ac:dyDescent="0.25">
      <c r="CC678" s="114">
        <f t="shared" si="208"/>
        <v>4.2796134594653301</v>
      </c>
      <c r="CD678" s="114">
        <f t="shared" si="205"/>
        <v>0</v>
      </c>
      <c r="CE678" s="114">
        <f t="shared" si="205"/>
        <v>0</v>
      </c>
      <c r="CF678" s="114">
        <f t="shared" si="205"/>
        <v>0</v>
      </c>
      <c r="CH678" s="114">
        <f t="shared" si="206"/>
        <v>84</v>
      </c>
      <c r="CI678" s="88">
        <f t="shared" si="209"/>
        <v>1</v>
      </c>
      <c r="CJ678" s="88">
        <f t="shared" si="209"/>
        <v>2</v>
      </c>
      <c r="CK678" s="88">
        <f t="shared" si="209"/>
        <v>3</v>
      </c>
      <c r="CL678" s="88">
        <f t="shared" si="209"/>
        <v>4</v>
      </c>
    </row>
    <row r="679" spans="81:90" x14ac:dyDescent="0.25">
      <c r="CC679" s="114">
        <f t="shared" si="208"/>
        <v>4.2796134594653301</v>
      </c>
      <c r="CD679" s="114">
        <f t="shared" si="205"/>
        <v>0</v>
      </c>
      <c r="CE679" s="114">
        <f t="shared" si="205"/>
        <v>0</v>
      </c>
      <c r="CF679" s="114">
        <f t="shared" si="205"/>
        <v>0</v>
      </c>
      <c r="CH679" s="114">
        <f t="shared" si="206"/>
        <v>84</v>
      </c>
      <c r="CI679" s="88">
        <f t="shared" ref="CI679:CL694" si="210">CI671</f>
        <v>5</v>
      </c>
      <c r="CJ679" s="88">
        <f t="shared" si="210"/>
        <v>6</v>
      </c>
      <c r="CK679" s="88">
        <f t="shared" si="210"/>
        <v>7</v>
      </c>
      <c r="CL679" s="88">
        <f t="shared" si="210"/>
        <v>8</v>
      </c>
    </row>
    <row r="680" spans="81:90" x14ac:dyDescent="0.25">
      <c r="CC680" s="114">
        <f t="shared" si="208"/>
        <v>4.2796134594653301</v>
      </c>
      <c r="CD680" s="114">
        <f t="shared" si="205"/>
        <v>0</v>
      </c>
      <c r="CE680" s="114">
        <f t="shared" si="205"/>
        <v>0</v>
      </c>
      <c r="CF680" s="114">
        <f t="shared" si="205"/>
        <v>0</v>
      </c>
      <c r="CH680" s="114">
        <f t="shared" si="206"/>
        <v>84</v>
      </c>
      <c r="CI680" s="88">
        <f t="shared" si="210"/>
        <v>9</v>
      </c>
      <c r="CJ680" s="88">
        <f t="shared" si="210"/>
        <v>10</v>
      </c>
      <c r="CK680" s="88">
        <f t="shared" si="210"/>
        <v>11</v>
      </c>
      <c r="CL680" s="88">
        <f t="shared" si="210"/>
        <v>12</v>
      </c>
    </row>
    <row r="681" spans="81:90" x14ac:dyDescent="0.25">
      <c r="CC681" s="114">
        <f t="shared" si="208"/>
        <v>4.2796134594653301</v>
      </c>
      <c r="CD681" s="114">
        <f t="shared" si="205"/>
        <v>0</v>
      </c>
      <c r="CE681" s="114">
        <f t="shared" si="205"/>
        <v>0</v>
      </c>
      <c r="CF681" s="114">
        <f t="shared" si="205"/>
        <v>0</v>
      </c>
      <c r="CH681" s="114">
        <f t="shared" si="206"/>
        <v>84</v>
      </c>
      <c r="CI681" s="88">
        <f t="shared" si="210"/>
        <v>13</v>
      </c>
      <c r="CJ681" s="88">
        <f t="shared" si="210"/>
        <v>14</v>
      </c>
      <c r="CK681" s="88">
        <f t="shared" si="210"/>
        <v>15</v>
      </c>
      <c r="CL681" s="88">
        <f t="shared" si="210"/>
        <v>16</v>
      </c>
    </row>
    <row r="682" spans="81:90" x14ac:dyDescent="0.25">
      <c r="CC682" s="114">
        <f t="shared" si="208"/>
        <v>4.2796134594653301</v>
      </c>
      <c r="CD682" s="114">
        <f t="shared" si="205"/>
        <v>0</v>
      </c>
      <c r="CE682" s="114">
        <f t="shared" si="205"/>
        <v>0</v>
      </c>
      <c r="CF682" s="114">
        <f t="shared" si="205"/>
        <v>0</v>
      </c>
      <c r="CH682" s="114">
        <f t="shared" si="206"/>
        <v>84</v>
      </c>
      <c r="CI682" s="88">
        <f t="shared" si="210"/>
        <v>17</v>
      </c>
      <c r="CJ682" s="88">
        <f t="shared" si="210"/>
        <v>18</v>
      </c>
      <c r="CK682" s="88">
        <f t="shared" si="210"/>
        <v>19</v>
      </c>
      <c r="CL682" s="88">
        <f t="shared" si="210"/>
        <v>20</v>
      </c>
    </row>
    <row r="683" spans="81:90" x14ac:dyDescent="0.25">
      <c r="CC683" s="114">
        <f t="shared" si="208"/>
        <v>4.2796134594653301</v>
      </c>
      <c r="CD683" s="114">
        <f t="shared" si="205"/>
        <v>0</v>
      </c>
      <c r="CE683" s="114">
        <f t="shared" si="205"/>
        <v>0</v>
      </c>
      <c r="CF683" s="114">
        <f t="shared" si="205"/>
        <v>0</v>
      </c>
      <c r="CH683" s="114">
        <f t="shared" si="206"/>
        <v>84</v>
      </c>
      <c r="CI683" s="88">
        <f t="shared" si="210"/>
        <v>21</v>
      </c>
      <c r="CJ683" s="88">
        <f t="shared" si="210"/>
        <v>22</v>
      </c>
      <c r="CK683" s="88">
        <f t="shared" si="210"/>
        <v>23</v>
      </c>
      <c r="CL683" s="88">
        <f t="shared" si="210"/>
        <v>24</v>
      </c>
    </row>
    <row r="684" spans="81:90" x14ac:dyDescent="0.25">
      <c r="CC684" s="114">
        <f t="shared" si="208"/>
        <v>4.2796134594653301</v>
      </c>
      <c r="CD684" s="114">
        <f t="shared" si="205"/>
        <v>0</v>
      </c>
      <c r="CE684" s="114">
        <f t="shared" si="205"/>
        <v>0</v>
      </c>
      <c r="CF684" s="114">
        <f t="shared" si="205"/>
        <v>0</v>
      </c>
      <c r="CH684" s="114">
        <f t="shared" si="206"/>
        <v>84</v>
      </c>
      <c r="CI684" s="88">
        <f t="shared" si="210"/>
        <v>25</v>
      </c>
      <c r="CJ684" s="88">
        <f t="shared" si="210"/>
        <v>26</v>
      </c>
      <c r="CK684" s="88">
        <f t="shared" si="210"/>
        <v>27</v>
      </c>
      <c r="CL684" s="88">
        <f t="shared" si="210"/>
        <v>28</v>
      </c>
    </row>
    <row r="685" spans="81:90" x14ac:dyDescent="0.25">
      <c r="CC685" s="114">
        <f t="shared" si="208"/>
        <v>4.2796134594653301</v>
      </c>
      <c r="CD685" s="114">
        <f t="shared" si="205"/>
        <v>0</v>
      </c>
      <c r="CE685" s="114">
        <f t="shared" si="205"/>
        <v>0</v>
      </c>
      <c r="CF685" s="114">
        <f t="shared" si="205"/>
        <v>0</v>
      </c>
      <c r="CH685" s="114">
        <f t="shared" si="206"/>
        <v>84</v>
      </c>
      <c r="CI685" s="88">
        <f t="shared" si="210"/>
        <v>29</v>
      </c>
      <c r="CJ685" s="88">
        <f t="shared" si="210"/>
        <v>30</v>
      </c>
      <c r="CK685" s="88">
        <f t="shared" si="210"/>
        <v>31</v>
      </c>
      <c r="CL685" s="88">
        <f t="shared" si="210"/>
        <v>32</v>
      </c>
    </row>
    <row r="686" spans="81:90" x14ac:dyDescent="0.25">
      <c r="CC686" s="114">
        <f t="shared" si="208"/>
        <v>4.2796134594653301</v>
      </c>
      <c r="CD686" s="114">
        <f t="shared" si="205"/>
        <v>0</v>
      </c>
      <c r="CE686" s="114">
        <f t="shared" si="205"/>
        <v>0</v>
      </c>
      <c r="CF686" s="114">
        <f t="shared" si="205"/>
        <v>0</v>
      </c>
      <c r="CH686" s="114">
        <f>CH606+10</f>
        <v>85</v>
      </c>
      <c r="CI686" s="88">
        <f t="shared" si="210"/>
        <v>1</v>
      </c>
      <c r="CJ686" s="88">
        <f t="shared" si="210"/>
        <v>2</v>
      </c>
      <c r="CK686" s="88">
        <f t="shared" si="210"/>
        <v>3</v>
      </c>
      <c r="CL686" s="88">
        <f t="shared" si="210"/>
        <v>4</v>
      </c>
    </row>
    <row r="687" spans="81:90" x14ac:dyDescent="0.25">
      <c r="CC687" s="114">
        <f t="shared" si="208"/>
        <v>4.2796134594653301</v>
      </c>
      <c r="CD687" s="114">
        <f t="shared" si="205"/>
        <v>0</v>
      </c>
      <c r="CE687" s="114">
        <f t="shared" si="205"/>
        <v>0</v>
      </c>
      <c r="CF687" s="114">
        <f t="shared" si="205"/>
        <v>0</v>
      </c>
      <c r="CH687" s="114">
        <f t="shared" si="206"/>
        <v>85</v>
      </c>
      <c r="CI687" s="88">
        <f t="shared" si="210"/>
        <v>5</v>
      </c>
      <c r="CJ687" s="88">
        <f t="shared" si="210"/>
        <v>6</v>
      </c>
      <c r="CK687" s="88">
        <f t="shared" si="210"/>
        <v>7</v>
      </c>
      <c r="CL687" s="88">
        <f t="shared" si="210"/>
        <v>8</v>
      </c>
    </row>
    <row r="688" spans="81:90" x14ac:dyDescent="0.25">
      <c r="CC688" s="114">
        <f t="shared" si="208"/>
        <v>4.2796134594653301</v>
      </c>
      <c r="CD688" s="114">
        <f t="shared" si="205"/>
        <v>0</v>
      </c>
      <c r="CE688" s="114">
        <f t="shared" si="205"/>
        <v>0</v>
      </c>
      <c r="CF688" s="114">
        <f t="shared" si="205"/>
        <v>0</v>
      </c>
      <c r="CH688" s="114">
        <f t="shared" si="206"/>
        <v>85</v>
      </c>
      <c r="CI688" s="88">
        <f t="shared" si="210"/>
        <v>9</v>
      </c>
      <c r="CJ688" s="88">
        <f t="shared" si="210"/>
        <v>10</v>
      </c>
      <c r="CK688" s="88">
        <f t="shared" si="210"/>
        <v>11</v>
      </c>
      <c r="CL688" s="88">
        <f t="shared" si="210"/>
        <v>12</v>
      </c>
    </row>
    <row r="689" spans="81:90" x14ac:dyDescent="0.25">
      <c r="CC689" s="114">
        <f t="shared" si="208"/>
        <v>4.2796134594653301</v>
      </c>
      <c r="CD689" s="114">
        <f t="shared" si="205"/>
        <v>0</v>
      </c>
      <c r="CE689" s="114">
        <f t="shared" si="205"/>
        <v>0</v>
      </c>
      <c r="CF689" s="114">
        <f t="shared" si="205"/>
        <v>0</v>
      </c>
      <c r="CH689" s="114">
        <f t="shared" si="206"/>
        <v>85</v>
      </c>
      <c r="CI689" s="88">
        <f t="shared" si="210"/>
        <v>13</v>
      </c>
      <c r="CJ689" s="88">
        <f t="shared" si="210"/>
        <v>14</v>
      </c>
      <c r="CK689" s="88">
        <f t="shared" si="210"/>
        <v>15</v>
      </c>
      <c r="CL689" s="88">
        <f t="shared" si="210"/>
        <v>16</v>
      </c>
    </row>
    <row r="690" spans="81:90" x14ac:dyDescent="0.25">
      <c r="CC690" s="114">
        <f t="shared" si="208"/>
        <v>4.2796134594653301</v>
      </c>
      <c r="CD690" s="114">
        <f t="shared" si="205"/>
        <v>0</v>
      </c>
      <c r="CE690" s="114">
        <f t="shared" si="205"/>
        <v>0</v>
      </c>
      <c r="CF690" s="114">
        <f t="shared" si="205"/>
        <v>0</v>
      </c>
      <c r="CH690" s="114">
        <f t="shared" si="206"/>
        <v>85</v>
      </c>
      <c r="CI690" s="88">
        <f t="shared" si="210"/>
        <v>17</v>
      </c>
      <c r="CJ690" s="88">
        <f t="shared" si="210"/>
        <v>18</v>
      </c>
      <c r="CK690" s="88">
        <f t="shared" si="210"/>
        <v>19</v>
      </c>
      <c r="CL690" s="88">
        <f t="shared" si="210"/>
        <v>20</v>
      </c>
    </row>
    <row r="691" spans="81:90" x14ac:dyDescent="0.25">
      <c r="CC691" s="114">
        <f t="shared" si="208"/>
        <v>4.2796134594653301</v>
      </c>
      <c r="CD691" s="114">
        <f t="shared" si="205"/>
        <v>0</v>
      </c>
      <c r="CE691" s="114">
        <f t="shared" si="205"/>
        <v>0</v>
      </c>
      <c r="CF691" s="114">
        <f t="shared" si="205"/>
        <v>0</v>
      </c>
      <c r="CH691" s="114">
        <f t="shared" si="206"/>
        <v>85</v>
      </c>
      <c r="CI691" s="88">
        <f t="shared" si="210"/>
        <v>21</v>
      </c>
      <c r="CJ691" s="88">
        <f t="shared" si="210"/>
        <v>22</v>
      </c>
      <c r="CK691" s="88">
        <f t="shared" si="210"/>
        <v>23</v>
      </c>
      <c r="CL691" s="88">
        <f t="shared" si="210"/>
        <v>24</v>
      </c>
    </row>
    <row r="692" spans="81:90" x14ac:dyDescent="0.25">
      <c r="CC692" s="114">
        <f t="shared" si="208"/>
        <v>4.2796134594653301</v>
      </c>
      <c r="CD692" s="114">
        <f t="shared" si="205"/>
        <v>0</v>
      </c>
      <c r="CE692" s="114">
        <f t="shared" si="205"/>
        <v>0</v>
      </c>
      <c r="CF692" s="114">
        <f t="shared" si="205"/>
        <v>0</v>
      </c>
      <c r="CH692" s="114">
        <f t="shared" si="206"/>
        <v>85</v>
      </c>
      <c r="CI692" s="88">
        <f t="shared" si="210"/>
        <v>25</v>
      </c>
      <c r="CJ692" s="88">
        <f t="shared" si="210"/>
        <v>26</v>
      </c>
      <c r="CK692" s="88">
        <f t="shared" si="210"/>
        <v>27</v>
      </c>
      <c r="CL692" s="88">
        <f t="shared" si="210"/>
        <v>28</v>
      </c>
    </row>
    <row r="693" spans="81:90" x14ac:dyDescent="0.25">
      <c r="CC693" s="114">
        <f t="shared" si="208"/>
        <v>4.2796134594653301</v>
      </c>
      <c r="CD693" s="114">
        <f t="shared" si="205"/>
        <v>0</v>
      </c>
      <c r="CE693" s="114">
        <f t="shared" si="205"/>
        <v>0</v>
      </c>
      <c r="CF693" s="114">
        <f t="shared" si="205"/>
        <v>0</v>
      </c>
      <c r="CH693" s="114">
        <f t="shared" si="206"/>
        <v>85</v>
      </c>
      <c r="CI693" s="88">
        <f t="shared" si="210"/>
        <v>29</v>
      </c>
      <c r="CJ693" s="88">
        <f t="shared" si="210"/>
        <v>30</v>
      </c>
      <c r="CK693" s="88">
        <f t="shared" si="210"/>
        <v>31</v>
      </c>
      <c r="CL693" s="88">
        <f t="shared" si="210"/>
        <v>32</v>
      </c>
    </row>
    <row r="694" spans="81:90" x14ac:dyDescent="0.25">
      <c r="CC694" s="114">
        <f t="shared" si="208"/>
        <v>4.2796134594653301</v>
      </c>
      <c r="CD694" s="114">
        <f t="shared" si="205"/>
        <v>0</v>
      </c>
      <c r="CE694" s="114">
        <f t="shared" si="205"/>
        <v>0</v>
      </c>
      <c r="CF694" s="114">
        <f t="shared" si="205"/>
        <v>0</v>
      </c>
      <c r="CH694" s="114">
        <f t="shared" si="206"/>
        <v>86</v>
      </c>
      <c r="CI694" s="88">
        <f t="shared" si="210"/>
        <v>1</v>
      </c>
      <c r="CJ694" s="88">
        <f t="shared" si="210"/>
        <v>2</v>
      </c>
      <c r="CK694" s="88">
        <f t="shared" si="210"/>
        <v>3</v>
      </c>
      <c r="CL694" s="88">
        <f t="shared" si="210"/>
        <v>4</v>
      </c>
    </row>
    <row r="695" spans="81:90" x14ac:dyDescent="0.25">
      <c r="CC695" s="114">
        <f t="shared" si="208"/>
        <v>4.2796134594653301</v>
      </c>
      <c r="CD695" s="114">
        <f t="shared" si="205"/>
        <v>0</v>
      </c>
      <c r="CE695" s="114">
        <f t="shared" si="205"/>
        <v>0</v>
      </c>
      <c r="CF695" s="114">
        <f t="shared" si="205"/>
        <v>0</v>
      </c>
      <c r="CH695" s="114">
        <f t="shared" si="206"/>
        <v>86</v>
      </c>
      <c r="CI695" s="88">
        <f t="shared" ref="CI695:CL710" si="211">CI687</f>
        <v>5</v>
      </c>
      <c r="CJ695" s="88">
        <f t="shared" si="211"/>
        <v>6</v>
      </c>
      <c r="CK695" s="88">
        <f t="shared" si="211"/>
        <v>7</v>
      </c>
      <c r="CL695" s="88">
        <f t="shared" si="211"/>
        <v>8</v>
      </c>
    </row>
    <row r="696" spans="81:90" x14ac:dyDescent="0.25">
      <c r="CC696" s="114">
        <f t="shared" si="208"/>
        <v>4.2796134594653301</v>
      </c>
      <c r="CD696" s="114">
        <f t="shared" si="205"/>
        <v>0</v>
      </c>
      <c r="CE696" s="114">
        <f t="shared" si="205"/>
        <v>0</v>
      </c>
      <c r="CF696" s="114">
        <f t="shared" si="205"/>
        <v>0</v>
      </c>
      <c r="CH696" s="114">
        <f t="shared" si="206"/>
        <v>86</v>
      </c>
      <c r="CI696" s="88">
        <f t="shared" si="211"/>
        <v>9</v>
      </c>
      <c r="CJ696" s="88">
        <f t="shared" si="211"/>
        <v>10</v>
      </c>
      <c r="CK696" s="88">
        <f t="shared" si="211"/>
        <v>11</v>
      </c>
      <c r="CL696" s="88">
        <f t="shared" si="211"/>
        <v>12</v>
      </c>
    </row>
    <row r="697" spans="81:90" x14ac:dyDescent="0.25">
      <c r="CC697" s="114">
        <f t="shared" si="208"/>
        <v>4.2796134594653301</v>
      </c>
      <c r="CD697" s="114">
        <f t="shared" si="205"/>
        <v>0</v>
      </c>
      <c r="CE697" s="114">
        <f t="shared" si="205"/>
        <v>0</v>
      </c>
      <c r="CF697" s="114">
        <f t="shared" si="205"/>
        <v>0</v>
      </c>
      <c r="CH697" s="114">
        <f t="shared" si="206"/>
        <v>86</v>
      </c>
      <c r="CI697" s="88">
        <f t="shared" si="211"/>
        <v>13</v>
      </c>
      <c r="CJ697" s="88">
        <f t="shared" si="211"/>
        <v>14</v>
      </c>
      <c r="CK697" s="88">
        <f t="shared" si="211"/>
        <v>15</v>
      </c>
      <c r="CL697" s="88">
        <f t="shared" si="211"/>
        <v>16</v>
      </c>
    </row>
    <row r="698" spans="81:90" x14ac:dyDescent="0.25">
      <c r="CC698" s="114">
        <f t="shared" si="208"/>
        <v>4.2796134594653301</v>
      </c>
      <c r="CD698" s="114">
        <f t="shared" si="205"/>
        <v>0</v>
      </c>
      <c r="CE698" s="114">
        <f t="shared" si="205"/>
        <v>0</v>
      </c>
      <c r="CF698" s="114">
        <f t="shared" si="205"/>
        <v>0</v>
      </c>
      <c r="CH698" s="114">
        <f t="shared" si="206"/>
        <v>86</v>
      </c>
      <c r="CI698" s="88">
        <f t="shared" si="211"/>
        <v>17</v>
      </c>
      <c r="CJ698" s="88">
        <f t="shared" si="211"/>
        <v>18</v>
      </c>
      <c r="CK698" s="88">
        <f t="shared" si="211"/>
        <v>19</v>
      </c>
      <c r="CL698" s="88">
        <f t="shared" si="211"/>
        <v>20</v>
      </c>
    </row>
    <row r="699" spans="81:90" x14ac:dyDescent="0.25">
      <c r="CC699" s="114">
        <f t="shared" si="208"/>
        <v>4.2796134594653301</v>
      </c>
      <c r="CD699" s="114">
        <f t="shared" si="205"/>
        <v>0</v>
      </c>
      <c r="CE699" s="114">
        <f t="shared" si="205"/>
        <v>0</v>
      </c>
      <c r="CF699" s="114">
        <f t="shared" si="205"/>
        <v>0</v>
      </c>
      <c r="CH699" s="114">
        <f t="shared" si="206"/>
        <v>86</v>
      </c>
      <c r="CI699" s="88">
        <f t="shared" si="211"/>
        <v>21</v>
      </c>
      <c r="CJ699" s="88">
        <f t="shared" si="211"/>
        <v>22</v>
      </c>
      <c r="CK699" s="88">
        <f t="shared" si="211"/>
        <v>23</v>
      </c>
      <c r="CL699" s="88">
        <f t="shared" si="211"/>
        <v>24</v>
      </c>
    </row>
    <row r="700" spans="81:90" x14ac:dyDescent="0.25">
      <c r="CC700" s="114">
        <f t="shared" si="208"/>
        <v>4.2796134594653301</v>
      </c>
      <c r="CD700" s="114">
        <f t="shared" si="205"/>
        <v>0</v>
      </c>
      <c r="CE700" s="114">
        <f t="shared" si="205"/>
        <v>0</v>
      </c>
      <c r="CF700" s="114">
        <f t="shared" si="205"/>
        <v>0</v>
      </c>
      <c r="CH700" s="114">
        <f t="shared" si="206"/>
        <v>86</v>
      </c>
      <c r="CI700" s="88">
        <f t="shared" si="211"/>
        <v>25</v>
      </c>
      <c r="CJ700" s="88">
        <f t="shared" si="211"/>
        <v>26</v>
      </c>
      <c r="CK700" s="88">
        <f t="shared" si="211"/>
        <v>27</v>
      </c>
      <c r="CL700" s="88">
        <f t="shared" si="211"/>
        <v>28</v>
      </c>
    </row>
    <row r="701" spans="81:90" x14ac:dyDescent="0.25">
      <c r="CC701" s="114">
        <f t="shared" si="208"/>
        <v>4.2796134594653301</v>
      </c>
      <c r="CD701" s="114">
        <f t="shared" si="205"/>
        <v>0</v>
      </c>
      <c r="CE701" s="114">
        <f t="shared" si="205"/>
        <v>0</v>
      </c>
      <c r="CF701" s="114">
        <f t="shared" si="205"/>
        <v>0</v>
      </c>
      <c r="CH701" s="114">
        <f>CH621+10</f>
        <v>86</v>
      </c>
      <c r="CI701" s="88">
        <f t="shared" si="211"/>
        <v>29</v>
      </c>
      <c r="CJ701" s="88">
        <f t="shared" si="211"/>
        <v>30</v>
      </c>
      <c r="CK701" s="88">
        <f t="shared" si="211"/>
        <v>31</v>
      </c>
      <c r="CL701" s="88">
        <f t="shared" si="211"/>
        <v>32</v>
      </c>
    </row>
    <row r="702" spans="81:90" x14ac:dyDescent="0.25">
      <c r="CC702" s="114">
        <f t="shared" si="208"/>
        <v>4.2796134594653301</v>
      </c>
      <c r="CD702" s="114">
        <f t="shared" si="205"/>
        <v>0</v>
      </c>
      <c r="CE702" s="114">
        <f t="shared" si="205"/>
        <v>0</v>
      </c>
      <c r="CF702" s="114">
        <f t="shared" si="205"/>
        <v>0</v>
      </c>
      <c r="CH702" s="114">
        <f t="shared" si="206"/>
        <v>87</v>
      </c>
      <c r="CI702" s="88">
        <f t="shared" si="211"/>
        <v>1</v>
      </c>
      <c r="CJ702" s="88">
        <f t="shared" si="211"/>
        <v>2</v>
      </c>
      <c r="CK702" s="88">
        <f t="shared" si="211"/>
        <v>3</v>
      </c>
      <c r="CL702" s="88">
        <f t="shared" si="211"/>
        <v>4</v>
      </c>
    </row>
    <row r="703" spans="81:90" x14ac:dyDescent="0.25">
      <c r="CC703" s="114">
        <f t="shared" si="208"/>
        <v>4.2796134594653301</v>
      </c>
      <c r="CD703" s="114">
        <f t="shared" si="205"/>
        <v>0</v>
      </c>
      <c r="CE703" s="114">
        <f t="shared" si="205"/>
        <v>0</v>
      </c>
      <c r="CF703" s="114">
        <f t="shared" si="205"/>
        <v>0</v>
      </c>
      <c r="CH703" s="114">
        <f t="shared" si="206"/>
        <v>87</v>
      </c>
      <c r="CI703" s="88">
        <f t="shared" si="211"/>
        <v>5</v>
      </c>
      <c r="CJ703" s="88">
        <f t="shared" si="211"/>
        <v>6</v>
      </c>
      <c r="CK703" s="88">
        <f t="shared" si="211"/>
        <v>7</v>
      </c>
      <c r="CL703" s="88">
        <f t="shared" si="211"/>
        <v>8</v>
      </c>
    </row>
    <row r="704" spans="81:90" x14ac:dyDescent="0.25">
      <c r="CC704" s="114">
        <f t="shared" si="208"/>
        <v>4.2796134594653301</v>
      </c>
      <c r="CD704" s="114">
        <f t="shared" si="205"/>
        <v>0</v>
      </c>
      <c r="CE704" s="114">
        <f t="shared" si="205"/>
        <v>0</v>
      </c>
      <c r="CF704" s="114">
        <f t="shared" si="205"/>
        <v>0</v>
      </c>
      <c r="CH704" s="114">
        <f t="shared" si="206"/>
        <v>87</v>
      </c>
      <c r="CI704" s="88">
        <f t="shared" si="211"/>
        <v>9</v>
      </c>
      <c r="CJ704" s="88">
        <f t="shared" si="211"/>
        <v>10</v>
      </c>
      <c r="CK704" s="88">
        <f t="shared" si="211"/>
        <v>11</v>
      </c>
      <c r="CL704" s="88">
        <f t="shared" si="211"/>
        <v>12</v>
      </c>
    </row>
    <row r="705" spans="81:90" x14ac:dyDescent="0.25">
      <c r="CC705" s="114">
        <f t="shared" si="208"/>
        <v>4.2796134594653301</v>
      </c>
      <c r="CD705" s="114">
        <f t="shared" si="205"/>
        <v>0</v>
      </c>
      <c r="CE705" s="114">
        <f t="shared" si="205"/>
        <v>0</v>
      </c>
      <c r="CF705" s="114">
        <f t="shared" si="205"/>
        <v>0</v>
      </c>
      <c r="CH705" s="114">
        <f t="shared" si="206"/>
        <v>87</v>
      </c>
      <c r="CI705" s="88">
        <f t="shared" si="211"/>
        <v>13</v>
      </c>
      <c r="CJ705" s="88">
        <f t="shared" si="211"/>
        <v>14</v>
      </c>
      <c r="CK705" s="88">
        <f t="shared" si="211"/>
        <v>15</v>
      </c>
      <c r="CL705" s="88">
        <f t="shared" si="211"/>
        <v>16</v>
      </c>
    </row>
    <row r="706" spans="81:90" x14ac:dyDescent="0.25">
      <c r="CC706" s="114">
        <f t="shared" si="208"/>
        <v>4.2796134594653301</v>
      </c>
      <c r="CD706" s="114">
        <f t="shared" si="205"/>
        <v>0</v>
      </c>
      <c r="CE706" s="114">
        <f t="shared" si="205"/>
        <v>0</v>
      </c>
      <c r="CF706" s="114">
        <f t="shared" si="205"/>
        <v>0</v>
      </c>
      <c r="CH706" s="114">
        <f t="shared" si="206"/>
        <v>87</v>
      </c>
      <c r="CI706" s="88">
        <f t="shared" si="211"/>
        <v>17</v>
      </c>
      <c r="CJ706" s="88">
        <f t="shared" si="211"/>
        <v>18</v>
      </c>
      <c r="CK706" s="88">
        <f t="shared" si="211"/>
        <v>19</v>
      </c>
      <c r="CL706" s="88">
        <f t="shared" si="211"/>
        <v>20</v>
      </c>
    </row>
    <row r="707" spans="81:90" x14ac:dyDescent="0.25">
      <c r="CC707" s="114">
        <f t="shared" si="208"/>
        <v>4.2796134594653301</v>
      </c>
      <c r="CD707" s="114">
        <f t="shared" si="205"/>
        <v>0</v>
      </c>
      <c r="CE707" s="114">
        <f t="shared" si="205"/>
        <v>0</v>
      </c>
      <c r="CF707" s="114">
        <f t="shared" si="205"/>
        <v>0</v>
      </c>
      <c r="CH707" s="114">
        <f t="shared" si="206"/>
        <v>87</v>
      </c>
      <c r="CI707" s="88">
        <f t="shared" si="211"/>
        <v>21</v>
      </c>
      <c r="CJ707" s="88">
        <f t="shared" si="211"/>
        <v>22</v>
      </c>
      <c r="CK707" s="88">
        <f t="shared" si="211"/>
        <v>23</v>
      </c>
      <c r="CL707" s="88">
        <f t="shared" si="211"/>
        <v>24</v>
      </c>
    </row>
    <row r="708" spans="81:90" x14ac:dyDescent="0.25">
      <c r="CC708" s="114">
        <f t="shared" si="208"/>
        <v>4.2796134594653301</v>
      </c>
      <c r="CD708" s="114">
        <f t="shared" si="205"/>
        <v>0</v>
      </c>
      <c r="CE708" s="114">
        <f t="shared" si="205"/>
        <v>0</v>
      </c>
      <c r="CF708" s="114">
        <f t="shared" si="205"/>
        <v>0</v>
      </c>
      <c r="CH708" s="114">
        <f t="shared" si="206"/>
        <v>87</v>
      </c>
      <c r="CI708" s="88">
        <f t="shared" si="211"/>
        <v>25</v>
      </c>
      <c r="CJ708" s="88">
        <f t="shared" si="211"/>
        <v>26</v>
      </c>
      <c r="CK708" s="88">
        <f t="shared" si="211"/>
        <v>27</v>
      </c>
      <c r="CL708" s="88">
        <f t="shared" si="211"/>
        <v>28</v>
      </c>
    </row>
    <row r="709" spans="81:90" x14ac:dyDescent="0.25">
      <c r="CC709" s="114">
        <f t="shared" si="208"/>
        <v>4.2796134594653301</v>
      </c>
      <c r="CD709" s="114">
        <f t="shared" si="205"/>
        <v>0</v>
      </c>
      <c r="CE709" s="114">
        <f t="shared" si="205"/>
        <v>0</v>
      </c>
      <c r="CF709" s="114">
        <f t="shared" si="205"/>
        <v>0</v>
      </c>
      <c r="CH709" s="114">
        <f t="shared" si="206"/>
        <v>87</v>
      </c>
      <c r="CI709" s="88">
        <f t="shared" si="211"/>
        <v>29</v>
      </c>
      <c r="CJ709" s="88">
        <f t="shared" si="211"/>
        <v>30</v>
      </c>
      <c r="CK709" s="88">
        <f t="shared" si="211"/>
        <v>31</v>
      </c>
      <c r="CL709" s="88">
        <f t="shared" si="211"/>
        <v>32</v>
      </c>
    </row>
    <row r="710" spans="81:90" x14ac:dyDescent="0.25">
      <c r="CC710" s="114">
        <f t="shared" si="208"/>
        <v>4.2796134594653301</v>
      </c>
      <c r="CD710" s="114">
        <f t="shared" ref="CD710:CF737" si="212">INDEX($AU$13:$BZ$122,$CH710,CI710)</f>
        <v>0</v>
      </c>
      <c r="CE710" s="114">
        <f t="shared" si="212"/>
        <v>0</v>
      </c>
      <c r="CF710" s="114">
        <f t="shared" si="212"/>
        <v>0</v>
      </c>
      <c r="CH710" s="114">
        <f t="shared" si="206"/>
        <v>88</v>
      </c>
      <c r="CI710" s="88">
        <f t="shared" si="211"/>
        <v>1</v>
      </c>
      <c r="CJ710" s="88">
        <f t="shared" si="211"/>
        <v>2</v>
      </c>
      <c r="CK710" s="88">
        <f t="shared" si="211"/>
        <v>3</v>
      </c>
      <c r="CL710" s="88">
        <f>CL702</f>
        <v>4</v>
      </c>
    </row>
    <row r="711" spans="81:90" x14ac:dyDescent="0.25">
      <c r="CC711" s="114">
        <f t="shared" si="208"/>
        <v>4.2796134594653301</v>
      </c>
      <c r="CD711" s="114">
        <f t="shared" si="212"/>
        <v>0</v>
      </c>
      <c r="CE711" s="114">
        <f t="shared" si="212"/>
        <v>0</v>
      </c>
      <c r="CF711" s="114">
        <f t="shared" si="212"/>
        <v>0</v>
      </c>
      <c r="CH711" s="114">
        <f t="shared" ref="CH711:CH716" si="213">CH631+10</f>
        <v>88</v>
      </c>
      <c r="CI711" s="88">
        <f t="shared" ref="CI711:CL726" si="214">CI703</f>
        <v>5</v>
      </c>
      <c r="CJ711" s="88">
        <f t="shared" si="214"/>
        <v>6</v>
      </c>
      <c r="CK711" s="88">
        <f t="shared" si="214"/>
        <v>7</v>
      </c>
      <c r="CL711" s="88">
        <f t="shared" si="214"/>
        <v>8</v>
      </c>
    </row>
    <row r="712" spans="81:90" x14ac:dyDescent="0.25">
      <c r="CC712" s="114">
        <f t="shared" si="208"/>
        <v>4.2796134594653301</v>
      </c>
      <c r="CD712" s="114">
        <f t="shared" si="212"/>
        <v>0</v>
      </c>
      <c r="CE712" s="114">
        <f t="shared" si="212"/>
        <v>0</v>
      </c>
      <c r="CF712" s="114">
        <f t="shared" si="212"/>
        <v>0</v>
      </c>
      <c r="CH712" s="114">
        <f t="shared" si="213"/>
        <v>88</v>
      </c>
      <c r="CI712" s="88">
        <f t="shared" si="214"/>
        <v>9</v>
      </c>
      <c r="CJ712" s="88">
        <f t="shared" si="214"/>
        <v>10</v>
      </c>
      <c r="CK712" s="88">
        <f t="shared" si="214"/>
        <v>11</v>
      </c>
      <c r="CL712" s="88">
        <f t="shared" si="214"/>
        <v>12</v>
      </c>
    </row>
    <row r="713" spans="81:90" x14ac:dyDescent="0.25">
      <c r="CC713" s="114">
        <f t="shared" si="208"/>
        <v>4.2796134594653301</v>
      </c>
      <c r="CD713" s="114">
        <f t="shared" si="212"/>
        <v>0</v>
      </c>
      <c r="CE713" s="114">
        <f t="shared" si="212"/>
        <v>0</v>
      </c>
      <c r="CF713" s="114">
        <f t="shared" si="212"/>
        <v>0</v>
      </c>
      <c r="CH713" s="114">
        <f t="shared" si="213"/>
        <v>88</v>
      </c>
      <c r="CI713" s="88">
        <f t="shared" si="214"/>
        <v>13</v>
      </c>
      <c r="CJ713" s="88">
        <f t="shared" si="214"/>
        <v>14</v>
      </c>
      <c r="CK713" s="88">
        <f t="shared" si="214"/>
        <v>15</v>
      </c>
      <c r="CL713" s="88">
        <f t="shared" si="214"/>
        <v>16</v>
      </c>
    </row>
    <row r="714" spans="81:90" x14ac:dyDescent="0.25">
      <c r="CC714" s="114">
        <f t="shared" si="208"/>
        <v>4.2796134594653301</v>
      </c>
      <c r="CD714" s="114">
        <f t="shared" si="212"/>
        <v>0</v>
      </c>
      <c r="CE714" s="114">
        <f t="shared" si="212"/>
        <v>0</v>
      </c>
      <c r="CF714" s="114">
        <f t="shared" si="212"/>
        <v>0</v>
      </c>
      <c r="CH714" s="114">
        <f t="shared" si="213"/>
        <v>88</v>
      </c>
      <c r="CI714" s="88">
        <f t="shared" si="214"/>
        <v>17</v>
      </c>
      <c r="CJ714" s="88">
        <f t="shared" si="214"/>
        <v>18</v>
      </c>
      <c r="CK714" s="88">
        <f t="shared" si="214"/>
        <v>19</v>
      </c>
      <c r="CL714" s="88">
        <f t="shared" si="214"/>
        <v>20</v>
      </c>
    </row>
    <row r="715" spans="81:90" x14ac:dyDescent="0.25">
      <c r="CC715" s="114">
        <f t="shared" si="208"/>
        <v>4.2796134594653301</v>
      </c>
      <c r="CD715" s="114">
        <f t="shared" si="212"/>
        <v>0</v>
      </c>
      <c r="CE715" s="114">
        <f t="shared" si="212"/>
        <v>0</v>
      </c>
      <c r="CF715" s="114">
        <f t="shared" si="212"/>
        <v>0</v>
      </c>
      <c r="CH715" s="114">
        <f t="shared" si="213"/>
        <v>88</v>
      </c>
      <c r="CI715" s="88">
        <f t="shared" si="214"/>
        <v>21</v>
      </c>
      <c r="CJ715" s="88">
        <f t="shared" si="214"/>
        <v>22</v>
      </c>
      <c r="CK715" s="88">
        <f t="shared" si="214"/>
        <v>23</v>
      </c>
      <c r="CL715" s="88">
        <f t="shared" si="214"/>
        <v>24</v>
      </c>
    </row>
    <row r="716" spans="81:90" x14ac:dyDescent="0.25">
      <c r="CC716" s="114">
        <f t="shared" si="208"/>
        <v>4.2796134594653301</v>
      </c>
      <c r="CD716" s="114">
        <f t="shared" si="212"/>
        <v>0</v>
      </c>
      <c r="CE716" s="114">
        <f t="shared" si="212"/>
        <v>0</v>
      </c>
      <c r="CF716" s="114">
        <f t="shared" si="212"/>
        <v>0</v>
      </c>
      <c r="CH716" s="114">
        <f t="shared" si="213"/>
        <v>88</v>
      </c>
      <c r="CI716" s="88">
        <f t="shared" si="214"/>
        <v>25</v>
      </c>
      <c r="CJ716" s="88">
        <f t="shared" si="214"/>
        <v>26</v>
      </c>
      <c r="CK716" s="88">
        <f t="shared" si="214"/>
        <v>27</v>
      </c>
      <c r="CL716" s="88">
        <f t="shared" si="214"/>
        <v>28</v>
      </c>
    </row>
    <row r="717" spans="81:90" x14ac:dyDescent="0.25">
      <c r="CC717" s="114">
        <f t="shared" si="208"/>
        <v>4.2796134594653301</v>
      </c>
      <c r="CD717" s="114">
        <f t="shared" si="212"/>
        <v>0</v>
      </c>
      <c r="CE717" s="114">
        <f t="shared" si="212"/>
        <v>0</v>
      </c>
      <c r="CF717" s="114">
        <f t="shared" si="212"/>
        <v>0</v>
      </c>
      <c r="CH717" s="114">
        <f>CH637+10</f>
        <v>88</v>
      </c>
      <c r="CI717" s="88">
        <f t="shared" si="214"/>
        <v>29</v>
      </c>
      <c r="CJ717" s="88">
        <f t="shared" si="214"/>
        <v>30</v>
      </c>
      <c r="CK717" s="88">
        <f t="shared" si="214"/>
        <v>31</v>
      </c>
      <c r="CL717" s="88">
        <f t="shared" si="214"/>
        <v>32</v>
      </c>
    </row>
    <row r="718" spans="81:90" x14ac:dyDescent="0.25">
      <c r="CC718" s="114">
        <f t="shared" si="208"/>
        <v>4.2796134594653301</v>
      </c>
      <c r="CD718" s="114">
        <f t="shared" si="212"/>
        <v>0</v>
      </c>
      <c r="CE718" s="114">
        <f t="shared" si="212"/>
        <v>0</v>
      </c>
      <c r="CF718" s="114">
        <f t="shared" si="212"/>
        <v>0</v>
      </c>
      <c r="CH718" s="114">
        <f t="shared" ref="CH718:CH781" si="215">CH638+10</f>
        <v>89</v>
      </c>
      <c r="CI718" s="88">
        <f t="shared" si="214"/>
        <v>1</v>
      </c>
      <c r="CJ718" s="88">
        <f t="shared" si="214"/>
        <v>2</v>
      </c>
      <c r="CK718" s="88">
        <f t="shared" si="214"/>
        <v>3</v>
      </c>
      <c r="CL718" s="88">
        <f t="shared" si="214"/>
        <v>4</v>
      </c>
    </row>
    <row r="719" spans="81:90" x14ac:dyDescent="0.25">
      <c r="CC719" s="114">
        <f t="shared" ref="CC719:CC782" si="216">INDEX($AU$13:$BZ$122,$CH719,CL719)</f>
        <v>4.2796134594653301</v>
      </c>
      <c r="CD719" s="114">
        <f t="shared" si="212"/>
        <v>0</v>
      </c>
      <c r="CE719" s="114">
        <f t="shared" si="212"/>
        <v>0</v>
      </c>
      <c r="CF719" s="114">
        <f t="shared" si="212"/>
        <v>0</v>
      </c>
      <c r="CH719" s="114">
        <f t="shared" si="215"/>
        <v>89</v>
      </c>
      <c r="CI719" s="88">
        <f t="shared" si="214"/>
        <v>5</v>
      </c>
      <c r="CJ719" s="88">
        <f t="shared" si="214"/>
        <v>6</v>
      </c>
      <c r="CK719" s="88">
        <f t="shared" si="214"/>
        <v>7</v>
      </c>
      <c r="CL719" s="88">
        <f t="shared" si="214"/>
        <v>8</v>
      </c>
    </row>
    <row r="720" spans="81:90" x14ac:dyDescent="0.25">
      <c r="CC720" s="114">
        <f t="shared" si="216"/>
        <v>4.2796134594653301</v>
      </c>
      <c r="CD720" s="114">
        <f t="shared" si="212"/>
        <v>0</v>
      </c>
      <c r="CE720" s="114">
        <f t="shared" si="212"/>
        <v>0</v>
      </c>
      <c r="CF720" s="114">
        <f t="shared" si="212"/>
        <v>0</v>
      </c>
      <c r="CH720" s="114">
        <f t="shared" si="215"/>
        <v>89</v>
      </c>
      <c r="CI720" s="88">
        <f t="shared" si="214"/>
        <v>9</v>
      </c>
      <c r="CJ720" s="88">
        <f t="shared" si="214"/>
        <v>10</v>
      </c>
      <c r="CK720" s="88">
        <f t="shared" si="214"/>
        <v>11</v>
      </c>
      <c r="CL720" s="88">
        <f t="shared" si="214"/>
        <v>12</v>
      </c>
    </row>
    <row r="721" spans="81:90" x14ac:dyDescent="0.25">
      <c r="CC721" s="114">
        <f t="shared" si="216"/>
        <v>4.2796134594653301</v>
      </c>
      <c r="CD721" s="114">
        <f t="shared" si="212"/>
        <v>0</v>
      </c>
      <c r="CE721" s="114">
        <f t="shared" si="212"/>
        <v>0</v>
      </c>
      <c r="CF721" s="114">
        <f t="shared" si="212"/>
        <v>0</v>
      </c>
      <c r="CH721" s="114">
        <f t="shared" si="215"/>
        <v>89</v>
      </c>
      <c r="CI721" s="88">
        <f t="shared" si="214"/>
        <v>13</v>
      </c>
      <c r="CJ721" s="88">
        <f t="shared" si="214"/>
        <v>14</v>
      </c>
      <c r="CK721" s="88">
        <f t="shared" si="214"/>
        <v>15</v>
      </c>
      <c r="CL721" s="88">
        <f t="shared" si="214"/>
        <v>16</v>
      </c>
    </row>
    <row r="722" spans="81:90" x14ac:dyDescent="0.25">
      <c r="CC722" s="114">
        <f t="shared" si="216"/>
        <v>4.2796134594653301</v>
      </c>
      <c r="CD722" s="114">
        <f t="shared" si="212"/>
        <v>0</v>
      </c>
      <c r="CE722" s="114">
        <f t="shared" si="212"/>
        <v>0</v>
      </c>
      <c r="CF722" s="114">
        <f t="shared" si="212"/>
        <v>0</v>
      </c>
      <c r="CH722" s="114">
        <f t="shared" si="215"/>
        <v>89</v>
      </c>
      <c r="CI722" s="88">
        <f t="shared" si="214"/>
        <v>17</v>
      </c>
      <c r="CJ722" s="88">
        <f t="shared" si="214"/>
        <v>18</v>
      </c>
      <c r="CK722" s="88">
        <f t="shared" si="214"/>
        <v>19</v>
      </c>
      <c r="CL722" s="88">
        <f t="shared" si="214"/>
        <v>20</v>
      </c>
    </row>
    <row r="723" spans="81:90" x14ac:dyDescent="0.25">
      <c r="CC723" s="114">
        <f t="shared" si="216"/>
        <v>4.2796134594653301</v>
      </c>
      <c r="CD723" s="114">
        <f t="shared" si="212"/>
        <v>0</v>
      </c>
      <c r="CE723" s="114">
        <f t="shared" si="212"/>
        <v>0</v>
      </c>
      <c r="CF723" s="114">
        <f t="shared" si="212"/>
        <v>0</v>
      </c>
      <c r="CH723" s="114">
        <f t="shared" si="215"/>
        <v>89</v>
      </c>
      <c r="CI723" s="88">
        <f t="shared" si="214"/>
        <v>21</v>
      </c>
      <c r="CJ723" s="88">
        <f t="shared" si="214"/>
        <v>22</v>
      </c>
      <c r="CK723" s="88">
        <f t="shared" si="214"/>
        <v>23</v>
      </c>
      <c r="CL723" s="88">
        <f t="shared" si="214"/>
        <v>24</v>
      </c>
    </row>
    <row r="724" spans="81:90" x14ac:dyDescent="0.25">
      <c r="CC724" s="114">
        <f t="shared" si="216"/>
        <v>4.2796134594653301</v>
      </c>
      <c r="CD724" s="114">
        <f t="shared" si="212"/>
        <v>0</v>
      </c>
      <c r="CE724" s="114">
        <f t="shared" si="212"/>
        <v>0</v>
      </c>
      <c r="CF724" s="114">
        <f t="shared" si="212"/>
        <v>0</v>
      </c>
      <c r="CH724" s="114">
        <f t="shared" si="215"/>
        <v>89</v>
      </c>
      <c r="CI724" s="88">
        <f t="shared" si="214"/>
        <v>25</v>
      </c>
      <c r="CJ724" s="88">
        <f t="shared" si="214"/>
        <v>26</v>
      </c>
      <c r="CK724" s="88">
        <f t="shared" si="214"/>
        <v>27</v>
      </c>
      <c r="CL724" s="88">
        <f t="shared" si="214"/>
        <v>28</v>
      </c>
    </row>
    <row r="725" spans="81:90" x14ac:dyDescent="0.25">
      <c r="CC725" s="114">
        <f t="shared" si="216"/>
        <v>4.2796134594653301</v>
      </c>
      <c r="CD725" s="114">
        <f t="shared" si="212"/>
        <v>0</v>
      </c>
      <c r="CE725" s="114">
        <f t="shared" si="212"/>
        <v>0</v>
      </c>
      <c r="CF725" s="114">
        <f t="shared" si="212"/>
        <v>0</v>
      </c>
      <c r="CH725" s="114">
        <f t="shared" si="215"/>
        <v>89</v>
      </c>
      <c r="CI725" s="88">
        <f t="shared" si="214"/>
        <v>29</v>
      </c>
      <c r="CJ725" s="88">
        <f t="shared" si="214"/>
        <v>30</v>
      </c>
      <c r="CK725" s="88">
        <f t="shared" si="214"/>
        <v>31</v>
      </c>
      <c r="CL725" s="88">
        <f t="shared" si="214"/>
        <v>32</v>
      </c>
    </row>
    <row r="726" spans="81:90" x14ac:dyDescent="0.25">
      <c r="CC726" s="114">
        <f t="shared" si="216"/>
        <v>4.2796134594653301</v>
      </c>
      <c r="CD726" s="114">
        <f t="shared" si="212"/>
        <v>0</v>
      </c>
      <c r="CE726" s="114">
        <f t="shared" si="212"/>
        <v>0</v>
      </c>
      <c r="CF726" s="114">
        <f t="shared" si="212"/>
        <v>0</v>
      </c>
      <c r="CH726" s="114">
        <f t="shared" si="215"/>
        <v>90</v>
      </c>
      <c r="CI726" s="88">
        <f t="shared" si="214"/>
        <v>1</v>
      </c>
      <c r="CJ726" s="88">
        <f t="shared" si="214"/>
        <v>2</v>
      </c>
      <c r="CK726" s="88">
        <f t="shared" si="214"/>
        <v>3</v>
      </c>
      <c r="CL726" s="88">
        <f t="shared" si="214"/>
        <v>4</v>
      </c>
    </row>
    <row r="727" spans="81:90" x14ac:dyDescent="0.25">
      <c r="CC727" s="114">
        <f t="shared" si="216"/>
        <v>4.2796134594653301</v>
      </c>
      <c r="CD727" s="114">
        <f t="shared" si="212"/>
        <v>0</v>
      </c>
      <c r="CE727" s="114">
        <f t="shared" si="212"/>
        <v>0</v>
      </c>
      <c r="CF727" s="114">
        <f t="shared" si="212"/>
        <v>0</v>
      </c>
      <c r="CH727" s="114">
        <f t="shared" si="215"/>
        <v>90</v>
      </c>
      <c r="CI727" s="88">
        <f t="shared" ref="CI727:CL742" si="217">CI719</f>
        <v>5</v>
      </c>
      <c r="CJ727" s="88">
        <f t="shared" si="217"/>
        <v>6</v>
      </c>
      <c r="CK727" s="88">
        <f t="shared" si="217"/>
        <v>7</v>
      </c>
      <c r="CL727" s="88">
        <f t="shared" si="217"/>
        <v>8</v>
      </c>
    </row>
    <row r="728" spans="81:90" x14ac:dyDescent="0.25">
      <c r="CC728" s="114">
        <f t="shared" si="216"/>
        <v>4.2796134594653301</v>
      </c>
      <c r="CD728" s="114">
        <f t="shared" si="212"/>
        <v>0</v>
      </c>
      <c r="CE728" s="114">
        <f t="shared" si="212"/>
        <v>0</v>
      </c>
      <c r="CF728" s="114">
        <f t="shared" si="212"/>
        <v>0</v>
      </c>
      <c r="CH728" s="114">
        <f t="shared" si="215"/>
        <v>90</v>
      </c>
      <c r="CI728" s="88">
        <f t="shared" si="217"/>
        <v>9</v>
      </c>
      <c r="CJ728" s="88">
        <f t="shared" si="217"/>
        <v>10</v>
      </c>
      <c r="CK728" s="88">
        <f t="shared" si="217"/>
        <v>11</v>
      </c>
      <c r="CL728" s="88">
        <f t="shared" si="217"/>
        <v>12</v>
      </c>
    </row>
    <row r="729" spans="81:90" x14ac:dyDescent="0.25">
      <c r="CC729" s="114">
        <f t="shared" si="216"/>
        <v>4.2796134594653301</v>
      </c>
      <c r="CD729" s="114">
        <f t="shared" si="212"/>
        <v>0</v>
      </c>
      <c r="CE729" s="114">
        <f t="shared" si="212"/>
        <v>0</v>
      </c>
      <c r="CF729" s="114">
        <f t="shared" si="212"/>
        <v>0</v>
      </c>
      <c r="CH729" s="114">
        <f t="shared" si="215"/>
        <v>90</v>
      </c>
      <c r="CI729" s="88">
        <f t="shared" si="217"/>
        <v>13</v>
      </c>
      <c r="CJ729" s="88">
        <f t="shared" si="217"/>
        <v>14</v>
      </c>
      <c r="CK729" s="88">
        <f t="shared" si="217"/>
        <v>15</v>
      </c>
      <c r="CL729" s="88">
        <f t="shared" si="217"/>
        <v>16</v>
      </c>
    </row>
    <row r="730" spans="81:90" x14ac:dyDescent="0.25">
      <c r="CC730" s="114">
        <f t="shared" si="216"/>
        <v>4.2796134594653301</v>
      </c>
      <c r="CD730" s="114">
        <f t="shared" si="212"/>
        <v>0</v>
      </c>
      <c r="CE730" s="114">
        <f t="shared" si="212"/>
        <v>0</v>
      </c>
      <c r="CF730" s="114">
        <f t="shared" si="212"/>
        <v>0</v>
      </c>
      <c r="CH730" s="114">
        <f t="shared" si="215"/>
        <v>90</v>
      </c>
      <c r="CI730" s="88">
        <f t="shared" si="217"/>
        <v>17</v>
      </c>
      <c r="CJ730" s="88">
        <f t="shared" si="217"/>
        <v>18</v>
      </c>
      <c r="CK730" s="88">
        <f t="shared" si="217"/>
        <v>19</v>
      </c>
      <c r="CL730" s="88">
        <f t="shared" si="217"/>
        <v>20</v>
      </c>
    </row>
    <row r="731" spans="81:90" x14ac:dyDescent="0.25">
      <c r="CC731" s="114">
        <f t="shared" si="216"/>
        <v>4.2796134594653301</v>
      </c>
      <c r="CD731" s="114">
        <f t="shared" si="212"/>
        <v>0</v>
      </c>
      <c r="CE731" s="114">
        <f t="shared" si="212"/>
        <v>0</v>
      </c>
      <c r="CF731" s="114">
        <f t="shared" si="212"/>
        <v>0</v>
      </c>
      <c r="CH731" s="114">
        <f t="shared" si="215"/>
        <v>90</v>
      </c>
      <c r="CI731" s="88">
        <f t="shared" si="217"/>
        <v>21</v>
      </c>
      <c r="CJ731" s="88">
        <f t="shared" si="217"/>
        <v>22</v>
      </c>
      <c r="CK731" s="88">
        <f t="shared" si="217"/>
        <v>23</v>
      </c>
      <c r="CL731" s="88">
        <f t="shared" si="217"/>
        <v>24</v>
      </c>
    </row>
    <row r="732" spans="81:90" x14ac:dyDescent="0.25">
      <c r="CC732" s="114">
        <f t="shared" si="216"/>
        <v>4.2796134594653301</v>
      </c>
      <c r="CD732" s="114">
        <f t="shared" si="212"/>
        <v>0</v>
      </c>
      <c r="CE732" s="114">
        <f t="shared" si="212"/>
        <v>0</v>
      </c>
      <c r="CF732" s="114">
        <f t="shared" si="212"/>
        <v>0</v>
      </c>
      <c r="CH732" s="114">
        <f t="shared" si="215"/>
        <v>90</v>
      </c>
      <c r="CI732" s="88">
        <f t="shared" si="217"/>
        <v>25</v>
      </c>
      <c r="CJ732" s="88">
        <f t="shared" si="217"/>
        <v>26</v>
      </c>
      <c r="CK732" s="88">
        <f t="shared" si="217"/>
        <v>27</v>
      </c>
      <c r="CL732" s="88">
        <f t="shared" si="217"/>
        <v>28</v>
      </c>
    </row>
    <row r="733" spans="81:90" x14ac:dyDescent="0.25">
      <c r="CC733" s="114">
        <f t="shared" si="216"/>
        <v>4.2796134594653301</v>
      </c>
      <c r="CD733" s="114">
        <f t="shared" si="212"/>
        <v>0</v>
      </c>
      <c r="CE733" s="114">
        <f t="shared" si="212"/>
        <v>0</v>
      </c>
      <c r="CF733" s="114">
        <f t="shared" si="212"/>
        <v>0</v>
      </c>
      <c r="CH733" s="114">
        <f t="shared" si="215"/>
        <v>90</v>
      </c>
      <c r="CI733" s="88">
        <f t="shared" si="217"/>
        <v>29</v>
      </c>
      <c r="CJ733" s="88">
        <f t="shared" si="217"/>
        <v>30</v>
      </c>
      <c r="CK733" s="88">
        <f t="shared" si="217"/>
        <v>31</v>
      </c>
      <c r="CL733" s="88">
        <f t="shared" si="217"/>
        <v>32</v>
      </c>
    </row>
    <row r="734" spans="81:90" x14ac:dyDescent="0.25">
      <c r="CC734" s="114">
        <f t="shared" si="216"/>
        <v>4.2796134594653301</v>
      </c>
      <c r="CD734" s="114">
        <f t="shared" si="212"/>
        <v>0</v>
      </c>
      <c r="CE734" s="114">
        <f t="shared" si="212"/>
        <v>0</v>
      </c>
      <c r="CF734" s="114">
        <f t="shared" si="212"/>
        <v>0</v>
      </c>
      <c r="CH734" s="114">
        <f t="shared" si="215"/>
        <v>91</v>
      </c>
      <c r="CI734" s="88">
        <f t="shared" si="217"/>
        <v>1</v>
      </c>
      <c r="CJ734" s="88">
        <f t="shared" si="217"/>
        <v>2</v>
      </c>
      <c r="CK734" s="88">
        <f t="shared" si="217"/>
        <v>3</v>
      </c>
      <c r="CL734" s="88">
        <f t="shared" si="217"/>
        <v>4</v>
      </c>
    </row>
    <row r="735" spans="81:90" x14ac:dyDescent="0.25">
      <c r="CC735" s="114">
        <f t="shared" si="216"/>
        <v>4.2796134594653301</v>
      </c>
      <c r="CD735" s="114">
        <f t="shared" si="212"/>
        <v>0</v>
      </c>
      <c r="CE735" s="114">
        <f t="shared" si="212"/>
        <v>0</v>
      </c>
      <c r="CF735" s="114">
        <f t="shared" si="212"/>
        <v>0</v>
      </c>
      <c r="CH735" s="114">
        <f t="shared" si="215"/>
        <v>91</v>
      </c>
      <c r="CI735" s="88">
        <f t="shared" si="217"/>
        <v>5</v>
      </c>
      <c r="CJ735" s="88">
        <f t="shared" si="217"/>
        <v>6</v>
      </c>
      <c r="CK735" s="88">
        <f t="shared" si="217"/>
        <v>7</v>
      </c>
      <c r="CL735" s="88">
        <f t="shared" si="217"/>
        <v>8</v>
      </c>
    </row>
    <row r="736" spans="81:90" x14ac:dyDescent="0.25">
      <c r="CC736" s="114">
        <f t="shared" si="216"/>
        <v>4.2796134594653301</v>
      </c>
      <c r="CD736" s="114">
        <f t="shared" si="212"/>
        <v>0</v>
      </c>
      <c r="CE736" s="114">
        <f t="shared" si="212"/>
        <v>0</v>
      </c>
      <c r="CF736" s="114">
        <f t="shared" si="212"/>
        <v>0</v>
      </c>
      <c r="CH736" s="114">
        <f t="shared" si="215"/>
        <v>91</v>
      </c>
      <c r="CI736" s="88">
        <f t="shared" si="217"/>
        <v>9</v>
      </c>
      <c r="CJ736" s="88">
        <f t="shared" si="217"/>
        <v>10</v>
      </c>
      <c r="CK736" s="88">
        <f t="shared" si="217"/>
        <v>11</v>
      </c>
      <c r="CL736" s="88">
        <f t="shared" si="217"/>
        <v>12</v>
      </c>
    </row>
    <row r="737" spans="81:90" x14ac:dyDescent="0.25">
      <c r="CC737" s="114">
        <f t="shared" si="216"/>
        <v>4.2796134594653301</v>
      </c>
      <c r="CD737" s="114">
        <f t="shared" si="212"/>
        <v>0</v>
      </c>
      <c r="CE737" s="114">
        <f t="shared" si="212"/>
        <v>0</v>
      </c>
      <c r="CF737" s="114">
        <f t="shared" si="212"/>
        <v>0</v>
      </c>
      <c r="CH737" s="114">
        <f t="shared" si="215"/>
        <v>91</v>
      </c>
      <c r="CI737" s="88">
        <f t="shared" si="217"/>
        <v>13</v>
      </c>
      <c r="CJ737" s="88">
        <f t="shared" si="217"/>
        <v>14</v>
      </c>
      <c r="CK737" s="88">
        <f t="shared" si="217"/>
        <v>15</v>
      </c>
      <c r="CL737" s="88">
        <f t="shared" si="217"/>
        <v>16</v>
      </c>
    </row>
    <row r="738" spans="81:90" x14ac:dyDescent="0.25">
      <c r="CC738" s="114">
        <f t="shared" si="216"/>
        <v>4.2796134594653301</v>
      </c>
      <c r="CD738" s="114">
        <f t="shared" ref="CD738:CF765" si="218">INDEX($AU$13:$BZ$122,$CH738,CI738)</f>
        <v>0</v>
      </c>
      <c r="CE738" s="114">
        <f t="shared" si="218"/>
        <v>0</v>
      </c>
      <c r="CF738" s="114">
        <f t="shared" si="218"/>
        <v>0</v>
      </c>
      <c r="CH738" s="114">
        <f t="shared" si="215"/>
        <v>91</v>
      </c>
      <c r="CI738" s="88">
        <f t="shared" si="217"/>
        <v>17</v>
      </c>
      <c r="CJ738" s="88">
        <f t="shared" si="217"/>
        <v>18</v>
      </c>
      <c r="CK738" s="88">
        <f t="shared" si="217"/>
        <v>19</v>
      </c>
      <c r="CL738" s="88">
        <f t="shared" si="217"/>
        <v>20</v>
      </c>
    </row>
    <row r="739" spans="81:90" x14ac:dyDescent="0.25">
      <c r="CC739" s="114">
        <f t="shared" si="216"/>
        <v>4.2796134594653301</v>
      </c>
      <c r="CD739" s="114">
        <f t="shared" si="218"/>
        <v>0</v>
      </c>
      <c r="CE739" s="114">
        <f t="shared" si="218"/>
        <v>0</v>
      </c>
      <c r="CF739" s="114">
        <f t="shared" si="218"/>
        <v>0</v>
      </c>
      <c r="CH739" s="114">
        <f t="shared" si="215"/>
        <v>91</v>
      </c>
      <c r="CI739" s="88">
        <f t="shared" si="217"/>
        <v>21</v>
      </c>
      <c r="CJ739" s="88">
        <f t="shared" si="217"/>
        <v>22</v>
      </c>
      <c r="CK739" s="88">
        <f t="shared" si="217"/>
        <v>23</v>
      </c>
      <c r="CL739" s="88">
        <f t="shared" si="217"/>
        <v>24</v>
      </c>
    </row>
    <row r="740" spans="81:90" x14ac:dyDescent="0.25">
      <c r="CC740" s="114">
        <f t="shared" si="216"/>
        <v>4.2796134594653301</v>
      </c>
      <c r="CD740" s="114">
        <f t="shared" si="218"/>
        <v>0</v>
      </c>
      <c r="CE740" s="114">
        <f t="shared" si="218"/>
        <v>0</v>
      </c>
      <c r="CF740" s="114">
        <f t="shared" si="218"/>
        <v>0</v>
      </c>
      <c r="CH740" s="114">
        <f t="shared" si="215"/>
        <v>91</v>
      </c>
      <c r="CI740" s="88">
        <f t="shared" si="217"/>
        <v>25</v>
      </c>
      <c r="CJ740" s="88">
        <f t="shared" si="217"/>
        <v>26</v>
      </c>
      <c r="CK740" s="88">
        <f t="shared" si="217"/>
        <v>27</v>
      </c>
      <c r="CL740" s="88">
        <f t="shared" si="217"/>
        <v>28</v>
      </c>
    </row>
    <row r="741" spans="81:90" x14ac:dyDescent="0.25">
      <c r="CC741" s="114">
        <f t="shared" si="216"/>
        <v>4.2796134594653301</v>
      </c>
      <c r="CD741" s="114">
        <f t="shared" si="218"/>
        <v>0</v>
      </c>
      <c r="CE741" s="114">
        <f t="shared" si="218"/>
        <v>0</v>
      </c>
      <c r="CF741" s="114">
        <f t="shared" si="218"/>
        <v>0</v>
      </c>
      <c r="CH741" s="114">
        <f t="shared" si="215"/>
        <v>91</v>
      </c>
      <c r="CI741" s="88">
        <f t="shared" si="217"/>
        <v>29</v>
      </c>
      <c r="CJ741" s="88">
        <f t="shared" si="217"/>
        <v>30</v>
      </c>
      <c r="CK741" s="88">
        <f t="shared" si="217"/>
        <v>31</v>
      </c>
      <c r="CL741" s="88">
        <f t="shared" si="217"/>
        <v>32</v>
      </c>
    </row>
    <row r="742" spans="81:90" x14ac:dyDescent="0.25">
      <c r="CC742" s="114">
        <f t="shared" si="216"/>
        <v>4.2796134594653301</v>
      </c>
      <c r="CD742" s="114">
        <f t="shared" si="218"/>
        <v>0</v>
      </c>
      <c r="CE742" s="114">
        <f t="shared" si="218"/>
        <v>0</v>
      </c>
      <c r="CF742" s="114">
        <f t="shared" si="218"/>
        <v>0</v>
      </c>
      <c r="CH742" s="114">
        <f t="shared" si="215"/>
        <v>92</v>
      </c>
      <c r="CI742" s="88">
        <f t="shared" si="217"/>
        <v>1</v>
      </c>
      <c r="CJ742" s="88">
        <f t="shared" si="217"/>
        <v>2</v>
      </c>
      <c r="CK742" s="88">
        <f t="shared" si="217"/>
        <v>3</v>
      </c>
      <c r="CL742" s="88">
        <f t="shared" si="217"/>
        <v>4</v>
      </c>
    </row>
    <row r="743" spans="81:90" x14ac:dyDescent="0.25">
      <c r="CC743" s="114">
        <f t="shared" si="216"/>
        <v>4.2796134594653301</v>
      </c>
      <c r="CD743" s="114">
        <f t="shared" si="218"/>
        <v>0</v>
      </c>
      <c r="CE743" s="114">
        <f t="shared" si="218"/>
        <v>0</v>
      </c>
      <c r="CF743" s="114">
        <f t="shared" si="218"/>
        <v>0</v>
      </c>
      <c r="CH743" s="114">
        <f t="shared" si="215"/>
        <v>92</v>
      </c>
      <c r="CI743" s="88">
        <f t="shared" ref="CI743:CL758" si="219">CI735</f>
        <v>5</v>
      </c>
      <c r="CJ743" s="88">
        <f t="shared" si="219"/>
        <v>6</v>
      </c>
      <c r="CK743" s="88">
        <f t="shared" si="219"/>
        <v>7</v>
      </c>
      <c r="CL743" s="88">
        <f t="shared" si="219"/>
        <v>8</v>
      </c>
    </row>
    <row r="744" spans="81:90" x14ac:dyDescent="0.25">
      <c r="CC744" s="114">
        <f t="shared" si="216"/>
        <v>4.2796134594653301</v>
      </c>
      <c r="CD744" s="114">
        <f t="shared" si="218"/>
        <v>0</v>
      </c>
      <c r="CE744" s="114">
        <f t="shared" si="218"/>
        <v>0</v>
      </c>
      <c r="CF744" s="114">
        <f t="shared" si="218"/>
        <v>0</v>
      </c>
      <c r="CH744" s="114">
        <f t="shared" si="215"/>
        <v>92</v>
      </c>
      <c r="CI744" s="88">
        <f t="shared" si="219"/>
        <v>9</v>
      </c>
      <c r="CJ744" s="88">
        <f t="shared" si="219"/>
        <v>10</v>
      </c>
      <c r="CK744" s="88">
        <f t="shared" si="219"/>
        <v>11</v>
      </c>
      <c r="CL744" s="88">
        <f t="shared" si="219"/>
        <v>12</v>
      </c>
    </row>
    <row r="745" spans="81:90" x14ac:dyDescent="0.25">
      <c r="CC745" s="114">
        <f t="shared" si="216"/>
        <v>4.2796134594653301</v>
      </c>
      <c r="CD745" s="114">
        <f t="shared" si="218"/>
        <v>0</v>
      </c>
      <c r="CE745" s="114">
        <f t="shared" si="218"/>
        <v>0</v>
      </c>
      <c r="CF745" s="114">
        <f t="shared" si="218"/>
        <v>0</v>
      </c>
      <c r="CH745" s="114">
        <f t="shared" si="215"/>
        <v>92</v>
      </c>
      <c r="CI745" s="88">
        <f t="shared" si="219"/>
        <v>13</v>
      </c>
      <c r="CJ745" s="88">
        <f t="shared" si="219"/>
        <v>14</v>
      </c>
      <c r="CK745" s="88">
        <f t="shared" si="219"/>
        <v>15</v>
      </c>
      <c r="CL745" s="88">
        <f t="shared" si="219"/>
        <v>16</v>
      </c>
    </row>
    <row r="746" spans="81:90" x14ac:dyDescent="0.25">
      <c r="CC746" s="114">
        <f t="shared" si="216"/>
        <v>4.2796134594653301</v>
      </c>
      <c r="CD746" s="114">
        <f t="shared" si="218"/>
        <v>0</v>
      </c>
      <c r="CE746" s="114">
        <f t="shared" si="218"/>
        <v>0</v>
      </c>
      <c r="CF746" s="114">
        <f t="shared" si="218"/>
        <v>0</v>
      </c>
      <c r="CH746" s="114">
        <f t="shared" si="215"/>
        <v>92</v>
      </c>
      <c r="CI746" s="88">
        <f t="shared" si="219"/>
        <v>17</v>
      </c>
      <c r="CJ746" s="88">
        <f t="shared" si="219"/>
        <v>18</v>
      </c>
      <c r="CK746" s="88">
        <f t="shared" si="219"/>
        <v>19</v>
      </c>
      <c r="CL746" s="88">
        <f t="shared" si="219"/>
        <v>20</v>
      </c>
    </row>
    <row r="747" spans="81:90" x14ac:dyDescent="0.25">
      <c r="CC747" s="114">
        <f t="shared" si="216"/>
        <v>4.2796134594653301</v>
      </c>
      <c r="CD747" s="114">
        <f t="shared" si="218"/>
        <v>0</v>
      </c>
      <c r="CE747" s="114">
        <f t="shared" si="218"/>
        <v>0</v>
      </c>
      <c r="CF747" s="114">
        <f t="shared" si="218"/>
        <v>0</v>
      </c>
      <c r="CH747" s="114">
        <f t="shared" si="215"/>
        <v>92</v>
      </c>
      <c r="CI747" s="88">
        <f t="shared" si="219"/>
        <v>21</v>
      </c>
      <c r="CJ747" s="88">
        <f t="shared" si="219"/>
        <v>22</v>
      </c>
      <c r="CK747" s="88">
        <f t="shared" si="219"/>
        <v>23</v>
      </c>
      <c r="CL747" s="88">
        <f t="shared" si="219"/>
        <v>24</v>
      </c>
    </row>
    <row r="748" spans="81:90" x14ac:dyDescent="0.25">
      <c r="CC748" s="114">
        <f t="shared" si="216"/>
        <v>4.2796134594653301</v>
      </c>
      <c r="CD748" s="114">
        <f t="shared" si="218"/>
        <v>0</v>
      </c>
      <c r="CE748" s="114">
        <f t="shared" si="218"/>
        <v>0</v>
      </c>
      <c r="CF748" s="114">
        <f t="shared" si="218"/>
        <v>0</v>
      </c>
      <c r="CH748" s="114">
        <f t="shared" si="215"/>
        <v>92</v>
      </c>
      <c r="CI748" s="88">
        <f t="shared" si="219"/>
        <v>25</v>
      </c>
      <c r="CJ748" s="88">
        <f t="shared" si="219"/>
        <v>26</v>
      </c>
      <c r="CK748" s="88">
        <f t="shared" si="219"/>
        <v>27</v>
      </c>
      <c r="CL748" s="88">
        <f t="shared" si="219"/>
        <v>28</v>
      </c>
    </row>
    <row r="749" spans="81:90" x14ac:dyDescent="0.25">
      <c r="CC749" s="114">
        <f t="shared" si="216"/>
        <v>4.2796134594653301</v>
      </c>
      <c r="CD749" s="114">
        <f t="shared" si="218"/>
        <v>0</v>
      </c>
      <c r="CE749" s="114">
        <f t="shared" si="218"/>
        <v>0</v>
      </c>
      <c r="CF749" s="114">
        <f t="shared" si="218"/>
        <v>0</v>
      </c>
      <c r="CH749" s="114">
        <f t="shared" si="215"/>
        <v>92</v>
      </c>
      <c r="CI749" s="88">
        <f t="shared" si="219"/>
        <v>29</v>
      </c>
      <c r="CJ749" s="88">
        <f t="shared" si="219"/>
        <v>30</v>
      </c>
      <c r="CK749" s="88">
        <f t="shared" si="219"/>
        <v>31</v>
      </c>
      <c r="CL749" s="88">
        <f t="shared" si="219"/>
        <v>32</v>
      </c>
    </row>
    <row r="750" spans="81:90" x14ac:dyDescent="0.25">
      <c r="CC750" s="114">
        <f t="shared" si="216"/>
        <v>4.2796134594653301</v>
      </c>
      <c r="CD750" s="114">
        <f t="shared" si="218"/>
        <v>0</v>
      </c>
      <c r="CE750" s="114">
        <f t="shared" si="218"/>
        <v>0</v>
      </c>
      <c r="CF750" s="114">
        <f t="shared" si="218"/>
        <v>0</v>
      </c>
      <c r="CH750" s="114">
        <f t="shared" si="215"/>
        <v>93</v>
      </c>
      <c r="CI750" s="88">
        <f t="shared" si="219"/>
        <v>1</v>
      </c>
      <c r="CJ750" s="88">
        <f t="shared" si="219"/>
        <v>2</v>
      </c>
      <c r="CK750" s="88">
        <f t="shared" si="219"/>
        <v>3</v>
      </c>
      <c r="CL750" s="88">
        <f t="shared" si="219"/>
        <v>4</v>
      </c>
    </row>
    <row r="751" spans="81:90" x14ac:dyDescent="0.25">
      <c r="CC751" s="114">
        <f t="shared" si="216"/>
        <v>4.2796134594653301</v>
      </c>
      <c r="CD751" s="114">
        <f t="shared" si="218"/>
        <v>0</v>
      </c>
      <c r="CE751" s="114">
        <f t="shared" si="218"/>
        <v>0</v>
      </c>
      <c r="CF751" s="114">
        <f t="shared" si="218"/>
        <v>0</v>
      </c>
      <c r="CH751" s="114">
        <f t="shared" si="215"/>
        <v>93</v>
      </c>
      <c r="CI751" s="88">
        <f t="shared" si="219"/>
        <v>5</v>
      </c>
      <c r="CJ751" s="88">
        <f t="shared" si="219"/>
        <v>6</v>
      </c>
      <c r="CK751" s="88">
        <f t="shared" si="219"/>
        <v>7</v>
      </c>
      <c r="CL751" s="88">
        <f t="shared" si="219"/>
        <v>8</v>
      </c>
    </row>
    <row r="752" spans="81:90" x14ac:dyDescent="0.25">
      <c r="CC752" s="114">
        <f t="shared" si="216"/>
        <v>4.2796134594653301</v>
      </c>
      <c r="CD752" s="114">
        <f t="shared" si="218"/>
        <v>0</v>
      </c>
      <c r="CE752" s="114">
        <f t="shared" si="218"/>
        <v>0</v>
      </c>
      <c r="CF752" s="114">
        <f t="shared" si="218"/>
        <v>0</v>
      </c>
      <c r="CH752" s="114">
        <f t="shared" si="215"/>
        <v>93</v>
      </c>
      <c r="CI752" s="88">
        <f t="shared" si="219"/>
        <v>9</v>
      </c>
      <c r="CJ752" s="88">
        <f t="shared" si="219"/>
        <v>10</v>
      </c>
      <c r="CK752" s="88">
        <f t="shared" si="219"/>
        <v>11</v>
      </c>
      <c r="CL752" s="88">
        <f t="shared" si="219"/>
        <v>12</v>
      </c>
    </row>
    <row r="753" spans="81:90" x14ac:dyDescent="0.25">
      <c r="CC753" s="114">
        <f t="shared" si="216"/>
        <v>4.2796134594653301</v>
      </c>
      <c r="CD753" s="114">
        <f t="shared" si="218"/>
        <v>0</v>
      </c>
      <c r="CE753" s="114">
        <f t="shared" si="218"/>
        <v>0</v>
      </c>
      <c r="CF753" s="114">
        <f t="shared" si="218"/>
        <v>0</v>
      </c>
      <c r="CH753" s="114">
        <f t="shared" si="215"/>
        <v>93</v>
      </c>
      <c r="CI753" s="88">
        <f t="shared" si="219"/>
        <v>13</v>
      </c>
      <c r="CJ753" s="88">
        <f t="shared" si="219"/>
        <v>14</v>
      </c>
      <c r="CK753" s="88">
        <f t="shared" si="219"/>
        <v>15</v>
      </c>
      <c r="CL753" s="88">
        <f t="shared" si="219"/>
        <v>16</v>
      </c>
    </row>
    <row r="754" spans="81:90" x14ac:dyDescent="0.25">
      <c r="CC754" s="114">
        <f t="shared" si="216"/>
        <v>4.2796134594653301</v>
      </c>
      <c r="CD754" s="114">
        <f t="shared" si="218"/>
        <v>0</v>
      </c>
      <c r="CE754" s="114">
        <f t="shared" si="218"/>
        <v>0</v>
      </c>
      <c r="CF754" s="114">
        <f t="shared" si="218"/>
        <v>0</v>
      </c>
      <c r="CH754" s="114">
        <f t="shared" si="215"/>
        <v>93</v>
      </c>
      <c r="CI754" s="88">
        <f t="shared" si="219"/>
        <v>17</v>
      </c>
      <c r="CJ754" s="88">
        <f t="shared" si="219"/>
        <v>18</v>
      </c>
      <c r="CK754" s="88">
        <f t="shared" si="219"/>
        <v>19</v>
      </c>
      <c r="CL754" s="88">
        <f t="shared" si="219"/>
        <v>20</v>
      </c>
    </row>
    <row r="755" spans="81:90" x14ac:dyDescent="0.25">
      <c r="CC755" s="114">
        <f t="shared" si="216"/>
        <v>4.2796134594653301</v>
      </c>
      <c r="CD755" s="114">
        <f t="shared" si="218"/>
        <v>0</v>
      </c>
      <c r="CE755" s="114">
        <f t="shared" si="218"/>
        <v>0</v>
      </c>
      <c r="CF755" s="114">
        <f t="shared" si="218"/>
        <v>0</v>
      </c>
      <c r="CH755" s="114">
        <f t="shared" si="215"/>
        <v>93</v>
      </c>
      <c r="CI755" s="88">
        <f t="shared" si="219"/>
        <v>21</v>
      </c>
      <c r="CJ755" s="88">
        <f t="shared" si="219"/>
        <v>22</v>
      </c>
      <c r="CK755" s="88">
        <f t="shared" si="219"/>
        <v>23</v>
      </c>
      <c r="CL755" s="88">
        <f t="shared" si="219"/>
        <v>24</v>
      </c>
    </row>
    <row r="756" spans="81:90" x14ac:dyDescent="0.25">
      <c r="CC756" s="114">
        <f t="shared" si="216"/>
        <v>4.2796134594653301</v>
      </c>
      <c r="CD756" s="114">
        <f t="shared" si="218"/>
        <v>0</v>
      </c>
      <c r="CE756" s="114">
        <f t="shared" si="218"/>
        <v>0</v>
      </c>
      <c r="CF756" s="114">
        <f t="shared" si="218"/>
        <v>0</v>
      </c>
      <c r="CH756" s="114">
        <f t="shared" si="215"/>
        <v>93</v>
      </c>
      <c r="CI756" s="88">
        <f t="shared" si="219"/>
        <v>25</v>
      </c>
      <c r="CJ756" s="88">
        <f t="shared" si="219"/>
        <v>26</v>
      </c>
      <c r="CK756" s="88">
        <f t="shared" si="219"/>
        <v>27</v>
      </c>
      <c r="CL756" s="88">
        <f t="shared" si="219"/>
        <v>28</v>
      </c>
    </row>
    <row r="757" spans="81:90" x14ac:dyDescent="0.25">
      <c r="CC757" s="114">
        <f t="shared" si="216"/>
        <v>4.2796134594653301</v>
      </c>
      <c r="CD757" s="114">
        <f t="shared" si="218"/>
        <v>0</v>
      </c>
      <c r="CE757" s="114">
        <f t="shared" si="218"/>
        <v>0</v>
      </c>
      <c r="CF757" s="114">
        <f t="shared" si="218"/>
        <v>0</v>
      </c>
      <c r="CH757" s="114">
        <f t="shared" si="215"/>
        <v>93</v>
      </c>
      <c r="CI757" s="88">
        <f t="shared" si="219"/>
        <v>29</v>
      </c>
      <c r="CJ757" s="88">
        <f t="shared" si="219"/>
        <v>30</v>
      </c>
      <c r="CK757" s="88">
        <f t="shared" si="219"/>
        <v>31</v>
      </c>
      <c r="CL757" s="88">
        <f t="shared" si="219"/>
        <v>32</v>
      </c>
    </row>
    <row r="758" spans="81:90" x14ac:dyDescent="0.25">
      <c r="CC758" s="114">
        <f t="shared" si="216"/>
        <v>4.2796134594653301</v>
      </c>
      <c r="CD758" s="114">
        <f t="shared" si="218"/>
        <v>0</v>
      </c>
      <c r="CE758" s="114">
        <f t="shared" si="218"/>
        <v>0</v>
      </c>
      <c r="CF758" s="114">
        <f t="shared" si="218"/>
        <v>0</v>
      </c>
      <c r="CH758" s="114">
        <f t="shared" si="215"/>
        <v>94</v>
      </c>
      <c r="CI758" s="88">
        <f t="shared" si="219"/>
        <v>1</v>
      </c>
      <c r="CJ758" s="88">
        <f t="shared" si="219"/>
        <v>2</v>
      </c>
      <c r="CK758" s="88">
        <f t="shared" si="219"/>
        <v>3</v>
      </c>
      <c r="CL758" s="88">
        <f t="shared" si="219"/>
        <v>4</v>
      </c>
    </row>
    <row r="759" spans="81:90" x14ac:dyDescent="0.25">
      <c r="CC759" s="114">
        <f t="shared" si="216"/>
        <v>4.2796134594653301</v>
      </c>
      <c r="CD759" s="114">
        <f t="shared" si="218"/>
        <v>0</v>
      </c>
      <c r="CE759" s="114">
        <f t="shared" si="218"/>
        <v>0</v>
      </c>
      <c r="CF759" s="114">
        <f t="shared" si="218"/>
        <v>0</v>
      </c>
      <c r="CH759" s="114">
        <f t="shared" si="215"/>
        <v>94</v>
      </c>
      <c r="CI759" s="88">
        <f t="shared" ref="CI759:CL774" si="220">CI751</f>
        <v>5</v>
      </c>
      <c r="CJ759" s="88">
        <f t="shared" si="220"/>
        <v>6</v>
      </c>
      <c r="CK759" s="88">
        <f t="shared" si="220"/>
        <v>7</v>
      </c>
      <c r="CL759" s="88">
        <f t="shared" si="220"/>
        <v>8</v>
      </c>
    </row>
    <row r="760" spans="81:90" x14ac:dyDescent="0.25">
      <c r="CC760" s="114">
        <f t="shared" si="216"/>
        <v>4.2796134594653301</v>
      </c>
      <c r="CD760" s="114">
        <f t="shared" si="218"/>
        <v>0</v>
      </c>
      <c r="CE760" s="114">
        <f t="shared" si="218"/>
        <v>0</v>
      </c>
      <c r="CF760" s="114">
        <f t="shared" si="218"/>
        <v>0</v>
      </c>
      <c r="CH760" s="114">
        <f t="shared" si="215"/>
        <v>94</v>
      </c>
      <c r="CI760" s="88">
        <f t="shared" si="220"/>
        <v>9</v>
      </c>
      <c r="CJ760" s="88">
        <f t="shared" si="220"/>
        <v>10</v>
      </c>
      <c r="CK760" s="88">
        <f t="shared" si="220"/>
        <v>11</v>
      </c>
      <c r="CL760" s="88">
        <f t="shared" si="220"/>
        <v>12</v>
      </c>
    </row>
    <row r="761" spans="81:90" x14ac:dyDescent="0.25">
      <c r="CC761" s="114">
        <f t="shared" si="216"/>
        <v>4.2796134594653301</v>
      </c>
      <c r="CD761" s="114">
        <f t="shared" si="218"/>
        <v>0</v>
      </c>
      <c r="CE761" s="114">
        <f t="shared" si="218"/>
        <v>0</v>
      </c>
      <c r="CF761" s="114">
        <f t="shared" si="218"/>
        <v>0</v>
      </c>
      <c r="CH761" s="114">
        <f t="shared" si="215"/>
        <v>94</v>
      </c>
      <c r="CI761" s="88">
        <f t="shared" si="220"/>
        <v>13</v>
      </c>
      <c r="CJ761" s="88">
        <f t="shared" si="220"/>
        <v>14</v>
      </c>
      <c r="CK761" s="88">
        <f t="shared" si="220"/>
        <v>15</v>
      </c>
      <c r="CL761" s="88">
        <f t="shared" si="220"/>
        <v>16</v>
      </c>
    </row>
    <row r="762" spans="81:90" x14ac:dyDescent="0.25">
      <c r="CC762" s="114">
        <f t="shared" si="216"/>
        <v>4.2796134594653301</v>
      </c>
      <c r="CD762" s="114">
        <f t="shared" si="218"/>
        <v>0</v>
      </c>
      <c r="CE762" s="114">
        <f t="shared" si="218"/>
        <v>0</v>
      </c>
      <c r="CF762" s="114">
        <f t="shared" si="218"/>
        <v>0</v>
      </c>
      <c r="CH762" s="114">
        <f t="shared" si="215"/>
        <v>94</v>
      </c>
      <c r="CI762" s="88">
        <f t="shared" si="220"/>
        <v>17</v>
      </c>
      <c r="CJ762" s="88">
        <f t="shared" si="220"/>
        <v>18</v>
      </c>
      <c r="CK762" s="88">
        <f t="shared" si="220"/>
        <v>19</v>
      </c>
      <c r="CL762" s="88">
        <f t="shared" si="220"/>
        <v>20</v>
      </c>
    </row>
    <row r="763" spans="81:90" x14ac:dyDescent="0.25">
      <c r="CC763" s="114">
        <f t="shared" si="216"/>
        <v>4.2796134594653301</v>
      </c>
      <c r="CD763" s="114">
        <f t="shared" si="218"/>
        <v>0</v>
      </c>
      <c r="CE763" s="114">
        <f t="shared" si="218"/>
        <v>0</v>
      </c>
      <c r="CF763" s="114">
        <f t="shared" si="218"/>
        <v>0</v>
      </c>
      <c r="CH763" s="114">
        <f t="shared" si="215"/>
        <v>94</v>
      </c>
      <c r="CI763" s="88">
        <f t="shared" si="220"/>
        <v>21</v>
      </c>
      <c r="CJ763" s="88">
        <f t="shared" si="220"/>
        <v>22</v>
      </c>
      <c r="CK763" s="88">
        <f t="shared" si="220"/>
        <v>23</v>
      </c>
      <c r="CL763" s="88">
        <f t="shared" si="220"/>
        <v>24</v>
      </c>
    </row>
    <row r="764" spans="81:90" x14ac:dyDescent="0.25">
      <c r="CC764" s="114">
        <f t="shared" si="216"/>
        <v>4.2796134594653301</v>
      </c>
      <c r="CD764" s="114">
        <f t="shared" si="218"/>
        <v>0</v>
      </c>
      <c r="CE764" s="114">
        <f t="shared" si="218"/>
        <v>0</v>
      </c>
      <c r="CF764" s="114">
        <f t="shared" si="218"/>
        <v>0</v>
      </c>
      <c r="CH764" s="114">
        <f t="shared" si="215"/>
        <v>94</v>
      </c>
      <c r="CI764" s="88">
        <f t="shared" si="220"/>
        <v>25</v>
      </c>
      <c r="CJ764" s="88">
        <f t="shared" si="220"/>
        <v>26</v>
      </c>
      <c r="CK764" s="88">
        <f t="shared" si="220"/>
        <v>27</v>
      </c>
      <c r="CL764" s="88">
        <f t="shared" si="220"/>
        <v>28</v>
      </c>
    </row>
    <row r="765" spans="81:90" x14ac:dyDescent="0.25">
      <c r="CC765" s="114">
        <f t="shared" si="216"/>
        <v>4.2796134594653301</v>
      </c>
      <c r="CD765" s="114">
        <f t="shared" si="218"/>
        <v>0</v>
      </c>
      <c r="CE765" s="114">
        <f t="shared" si="218"/>
        <v>0</v>
      </c>
      <c r="CF765" s="114">
        <f t="shared" si="218"/>
        <v>0</v>
      </c>
      <c r="CH765" s="114">
        <f t="shared" si="215"/>
        <v>94</v>
      </c>
      <c r="CI765" s="88">
        <f t="shared" si="220"/>
        <v>29</v>
      </c>
      <c r="CJ765" s="88">
        <f t="shared" si="220"/>
        <v>30</v>
      </c>
      <c r="CK765" s="88">
        <f t="shared" si="220"/>
        <v>31</v>
      </c>
      <c r="CL765" s="88">
        <f t="shared" si="220"/>
        <v>32</v>
      </c>
    </row>
    <row r="766" spans="81:90" x14ac:dyDescent="0.25">
      <c r="CC766" s="114">
        <f t="shared" si="216"/>
        <v>4.2796134594653301</v>
      </c>
      <c r="CD766" s="114">
        <f t="shared" ref="CD766:CF829" si="221">INDEX($AU$13:$BZ$122,$CH766,CI766)</f>
        <v>0</v>
      </c>
      <c r="CE766" s="114">
        <f t="shared" si="221"/>
        <v>0</v>
      </c>
      <c r="CF766" s="114">
        <f t="shared" si="221"/>
        <v>0</v>
      </c>
      <c r="CH766" s="114">
        <f t="shared" si="215"/>
        <v>95</v>
      </c>
      <c r="CI766" s="88">
        <f t="shared" si="220"/>
        <v>1</v>
      </c>
      <c r="CJ766" s="88">
        <f t="shared" si="220"/>
        <v>2</v>
      </c>
      <c r="CK766" s="88">
        <f t="shared" si="220"/>
        <v>3</v>
      </c>
      <c r="CL766" s="88">
        <f t="shared" si="220"/>
        <v>4</v>
      </c>
    </row>
    <row r="767" spans="81:90" x14ac:dyDescent="0.25">
      <c r="CC767" s="114">
        <f t="shared" si="216"/>
        <v>4.2796134594653301</v>
      </c>
      <c r="CD767" s="114">
        <f t="shared" si="221"/>
        <v>0</v>
      </c>
      <c r="CE767" s="114">
        <f t="shared" si="221"/>
        <v>0</v>
      </c>
      <c r="CF767" s="114">
        <f t="shared" si="221"/>
        <v>0</v>
      </c>
      <c r="CH767" s="114">
        <f t="shared" si="215"/>
        <v>95</v>
      </c>
      <c r="CI767" s="88">
        <f t="shared" si="220"/>
        <v>5</v>
      </c>
      <c r="CJ767" s="88">
        <f t="shared" si="220"/>
        <v>6</v>
      </c>
      <c r="CK767" s="88">
        <f t="shared" si="220"/>
        <v>7</v>
      </c>
      <c r="CL767" s="88">
        <f t="shared" si="220"/>
        <v>8</v>
      </c>
    </row>
    <row r="768" spans="81:90" x14ac:dyDescent="0.25">
      <c r="CC768" s="114">
        <f t="shared" si="216"/>
        <v>4.2796134594653301</v>
      </c>
      <c r="CD768" s="114">
        <f t="shared" si="221"/>
        <v>0</v>
      </c>
      <c r="CE768" s="114">
        <f t="shared" si="221"/>
        <v>0</v>
      </c>
      <c r="CF768" s="114">
        <f t="shared" si="221"/>
        <v>0</v>
      </c>
      <c r="CH768" s="114">
        <f t="shared" si="215"/>
        <v>95</v>
      </c>
      <c r="CI768" s="88">
        <f t="shared" si="220"/>
        <v>9</v>
      </c>
      <c r="CJ768" s="88">
        <f t="shared" si="220"/>
        <v>10</v>
      </c>
      <c r="CK768" s="88">
        <f t="shared" si="220"/>
        <v>11</v>
      </c>
      <c r="CL768" s="88">
        <f t="shared" si="220"/>
        <v>12</v>
      </c>
    </row>
    <row r="769" spans="81:90" x14ac:dyDescent="0.25">
      <c r="CC769" s="114">
        <f t="shared" si="216"/>
        <v>4.2796134594653301</v>
      </c>
      <c r="CD769" s="114">
        <f t="shared" si="221"/>
        <v>0</v>
      </c>
      <c r="CE769" s="114">
        <f t="shared" si="221"/>
        <v>0</v>
      </c>
      <c r="CF769" s="114">
        <f t="shared" si="221"/>
        <v>0</v>
      </c>
      <c r="CH769" s="114">
        <f t="shared" si="215"/>
        <v>95</v>
      </c>
      <c r="CI769" s="88">
        <f t="shared" si="220"/>
        <v>13</v>
      </c>
      <c r="CJ769" s="88">
        <f t="shared" si="220"/>
        <v>14</v>
      </c>
      <c r="CK769" s="88">
        <f t="shared" si="220"/>
        <v>15</v>
      </c>
      <c r="CL769" s="88">
        <f t="shared" si="220"/>
        <v>16</v>
      </c>
    </row>
    <row r="770" spans="81:90" x14ac:dyDescent="0.25">
      <c r="CC770" s="114">
        <f t="shared" si="216"/>
        <v>4.2796134594653301</v>
      </c>
      <c r="CD770" s="114">
        <f t="shared" si="221"/>
        <v>0</v>
      </c>
      <c r="CE770" s="114">
        <f t="shared" si="221"/>
        <v>0</v>
      </c>
      <c r="CF770" s="114">
        <f t="shared" si="221"/>
        <v>0</v>
      </c>
      <c r="CH770" s="114">
        <f t="shared" si="215"/>
        <v>95</v>
      </c>
      <c r="CI770" s="88">
        <f t="shared" si="220"/>
        <v>17</v>
      </c>
      <c r="CJ770" s="88">
        <f t="shared" si="220"/>
        <v>18</v>
      </c>
      <c r="CK770" s="88">
        <f t="shared" si="220"/>
        <v>19</v>
      </c>
      <c r="CL770" s="88">
        <f t="shared" si="220"/>
        <v>20</v>
      </c>
    </row>
    <row r="771" spans="81:90" x14ac:dyDescent="0.25">
      <c r="CC771" s="114">
        <f t="shared" si="216"/>
        <v>4.2796134594653301</v>
      </c>
      <c r="CD771" s="114">
        <f t="shared" si="221"/>
        <v>0</v>
      </c>
      <c r="CE771" s="114">
        <f t="shared" si="221"/>
        <v>0</v>
      </c>
      <c r="CF771" s="114">
        <f t="shared" si="221"/>
        <v>0</v>
      </c>
      <c r="CH771" s="114">
        <f t="shared" si="215"/>
        <v>95</v>
      </c>
      <c r="CI771" s="88">
        <f t="shared" si="220"/>
        <v>21</v>
      </c>
      <c r="CJ771" s="88">
        <f t="shared" si="220"/>
        <v>22</v>
      </c>
      <c r="CK771" s="88">
        <f t="shared" si="220"/>
        <v>23</v>
      </c>
      <c r="CL771" s="88">
        <f t="shared" si="220"/>
        <v>24</v>
      </c>
    </row>
    <row r="772" spans="81:90" x14ac:dyDescent="0.25">
      <c r="CC772" s="114">
        <f t="shared" si="216"/>
        <v>4.2796134594653301</v>
      </c>
      <c r="CD772" s="114">
        <f t="shared" si="221"/>
        <v>0</v>
      </c>
      <c r="CE772" s="114">
        <f t="shared" si="221"/>
        <v>0</v>
      </c>
      <c r="CF772" s="114">
        <f t="shared" si="221"/>
        <v>0</v>
      </c>
      <c r="CH772" s="114">
        <f t="shared" si="215"/>
        <v>95</v>
      </c>
      <c r="CI772" s="88">
        <f t="shared" si="220"/>
        <v>25</v>
      </c>
      <c r="CJ772" s="88">
        <f t="shared" si="220"/>
        <v>26</v>
      </c>
      <c r="CK772" s="88">
        <f t="shared" si="220"/>
        <v>27</v>
      </c>
      <c r="CL772" s="88">
        <f t="shared" si="220"/>
        <v>28</v>
      </c>
    </row>
    <row r="773" spans="81:90" x14ac:dyDescent="0.25">
      <c r="CC773" s="114">
        <f t="shared" si="216"/>
        <v>4.2796134594653301</v>
      </c>
      <c r="CD773" s="114">
        <f t="shared" si="221"/>
        <v>0</v>
      </c>
      <c r="CE773" s="114">
        <f t="shared" si="221"/>
        <v>0</v>
      </c>
      <c r="CF773" s="114">
        <f t="shared" si="221"/>
        <v>0</v>
      </c>
      <c r="CH773" s="114">
        <f t="shared" si="215"/>
        <v>95</v>
      </c>
      <c r="CI773" s="88">
        <f t="shared" si="220"/>
        <v>29</v>
      </c>
      <c r="CJ773" s="88">
        <f t="shared" si="220"/>
        <v>30</v>
      </c>
      <c r="CK773" s="88">
        <f t="shared" si="220"/>
        <v>31</v>
      </c>
      <c r="CL773" s="88">
        <f t="shared" si="220"/>
        <v>32</v>
      </c>
    </row>
    <row r="774" spans="81:90" x14ac:dyDescent="0.25">
      <c r="CC774" s="114">
        <f t="shared" si="216"/>
        <v>4.2796134594653301</v>
      </c>
      <c r="CD774" s="114">
        <f t="shared" si="221"/>
        <v>0</v>
      </c>
      <c r="CE774" s="114">
        <f t="shared" si="221"/>
        <v>0</v>
      </c>
      <c r="CF774" s="114">
        <f t="shared" si="221"/>
        <v>0</v>
      </c>
      <c r="CH774" s="114">
        <f t="shared" si="215"/>
        <v>96</v>
      </c>
      <c r="CI774" s="88">
        <f t="shared" si="220"/>
        <v>1</v>
      </c>
      <c r="CJ774" s="88">
        <f t="shared" si="220"/>
        <v>2</v>
      </c>
      <c r="CK774" s="88">
        <f t="shared" si="220"/>
        <v>3</v>
      </c>
      <c r="CL774" s="88">
        <f t="shared" si="220"/>
        <v>4</v>
      </c>
    </row>
    <row r="775" spans="81:90" x14ac:dyDescent="0.25">
      <c r="CC775" s="114">
        <f t="shared" si="216"/>
        <v>4.2796134594653301</v>
      </c>
      <c r="CD775" s="114">
        <f t="shared" si="221"/>
        <v>0</v>
      </c>
      <c r="CE775" s="114">
        <f t="shared" si="221"/>
        <v>0</v>
      </c>
      <c r="CF775" s="114">
        <f t="shared" si="221"/>
        <v>0</v>
      </c>
      <c r="CH775" s="114">
        <f t="shared" si="215"/>
        <v>96</v>
      </c>
      <c r="CI775" s="88">
        <f t="shared" ref="CI775:CL790" si="222">CI767</f>
        <v>5</v>
      </c>
      <c r="CJ775" s="88">
        <f t="shared" si="222"/>
        <v>6</v>
      </c>
      <c r="CK775" s="88">
        <f t="shared" si="222"/>
        <v>7</v>
      </c>
      <c r="CL775" s="88">
        <f t="shared" si="222"/>
        <v>8</v>
      </c>
    </row>
    <row r="776" spans="81:90" x14ac:dyDescent="0.25">
      <c r="CC776" s="114">
        <f t="shared" si="216"/>
        <v>4.2796134594653301</v>
      </c>
      <c r="CD776" s="114">
        <f t="shared" si="221"/>
        <v>0</v>
      </c>
      <c r="CE776" s="114">
        <f t="shared" si="221"/>
        <v>0</v>
      </c>
      <c r="CF776" s="114">
        <f t="shared" si="221"/>
        <v>0</v>
      </c>
      <c r="CH776" s="114">
        <f t="shared" si="215"/>
        <v>96</v>
      </c>
      <c r="CI776" s="88">
        <f t="shared" si="222"/>
        <v>9</v>
      </c>
      <c r="CJ776" s="88">
        <f t="shared" si="222"/>
        <v>10</v>
      </c>
      <c r="CK776" s="88">
        <f t="shared" si="222"/>
        <v>11</v>
      </c>
      <c r="CL776" s="88">
        <f t="shared" si="222"/>
        <v>12</v>
      </c>
    </row>
    <row r="777" spans="81:90" x14ac:dyDescent="0.25">
      <c r="CC777" s="114">
        <f t="shared" si="216"/>
        <v>4.2796134594653301</v>
      </c>
      <c r="CD777" s="114">
        <f t="shared" si="221"/>
        <v>0</v>
      </c>
      <c r="CE777" s="114">
        <f t="shared" si="221"/>
        <v>0</v>
      </c>
      <c r="CF777" s="114">
        <f t="shared" si="221"/>
        <v>0</v>
      </c>
      <c r="CH777" s="114">
        <f t="shared" si="215"/>
        <v>96</v>
      </c>
      <c r="CI777" s="88">
        <f t="shared" si="222"/>
        <v>13</v>
      </c>
      <c r="CJ777" s="88">
        <f t="shared" si="222"/>
        <v>14</v>
      </c>
      <c r="CK777" s="88">
        <f t="shared" si="222"/>
        <v>15</v>
      </c>
      <c r="CL777" s="88">
        <f t="shared" si="222"/>
        <v>16</v>
      </c>
    </row>
    <row r="778" spans="81:90" x14ac:dyDescent="0.25">
      <c r="CC778" s="114">
        <f t="shared" si="216"/>
        <v>4.2796134594653301</v>
      </c>
      <c r="CD778" s="114">
        <f t="shared" si="221"/>
        <v>0</v>
      </c>
      <c r="CE778" s="114">
        <f t="shared" si="221"/>
        <v>0</v>
      </c>
      <c r="CF778" s="114">
        <f t="shared" si="221"/>
        <v>0</v>
      </c>
      <c r="CH778" s="114">
        <f t="shared" si="215"/>
        <v>96</v>
      </c>
      <c r="CI778" s="88">
        <f t="shared" si="222"/>
        <v>17</v>
      </c>
      <c r="CJ778" s="88">
        <f t="shared" si="222"/>
        <v>18</v>
      </c>
      <c r="CK778" s="88">
        <f t="shared" si="222"/>
        <v>19</v>
      </c>
      <c r="CL778" s="88">
        <f t="shared" si="222"/>
        <v>20</v>
      </c>
    </row>
    <row r="779" spans="81:90" x14ac:dyDescent="0.25">
      <c r="CC779" s="114">
        <f t="shared" si="216"/>
        <v>4.2796134594653301</v>
      </c>
      <c r="CD779" s="114">
        <f t="shared" si="221"/>
        <v>0</v>
      </c>
      <c r="CE779" s="114">
        <f t="shared" si="221"/>
        <v>0</v>
      </c>
      <c r="CF779" s="114">
        <f t="shared" si="221"/>
        <v>0</v>
      </c>
      <c r="CH779" s="114">
        <f t="shared" si="215"/>
        <v>96</v>
      </c>
      <c r="CI779" s="88">
        <f t="shared" si="222"/>
        <v>21</v>
      </c>
      <c r="CJ779" s="88">
        <f t="shared" si="222"/>
        <v>22</v>
      </c>
      <c r="CK779" s="88">
        <f t="shared" si="222"/>
        <v>23</v>
      </c>
      <c r="CL779" s="88">
        <f t="shared" si="222"/>
        <v>24</v>
      </c>
    </row>
    <row r="780" spans="81:90" x14ac:dyDescent="0.25">
      <c r="CC780" s="114">
        <f t="shared" si="216"/>
        <v>4.2796134594653301</v>
      </c>
      <c r="CD780" s="114">
        <f t="shared" si="221"/>
        <v>0</v>
      </c>
      <c r="CE780" s="114">
        <f t="shared" si="221"/>
        <v>0</v>
      </c>
      <c r="CF780" s="114">
        <f t="shared" si="221"/>
        <v>0</v>
      </c>
      <c r="CH780" s="114">
        <f t="shared" si="215"/>
        <v>96</v>
      </c>
      <c r="CI780" s="88">
        <f t="shared" si="222"/>
        <v>25</v>
      </c>
      <c r="CJ780" s="88">
        <f t="shared" si="222"/>
        <v>26</v>
      </c>
      <c r="CK780" s="88">
        <f t="shared" si="222"/>
        <v>27</v>
      </c>
      <c r="CL780" s="88">
        <f t="shared" si="222"/>
        <v>28</v>
      </c>
    </row>
    <row r="781" spans="81:90" x14ac:dyDescent="0.25">
      <c r="CC781" s="114">
        <f t="shared" si="216"/>
        <v>4.2796134594653301</v>
      </c>
      <c r="CD781" s="114">
        <f t="shared" si="221"/>
        <v>0</v>
      </c>
      <c r="CE781" s="114">
        <f t="shared" si="221"/>
        <v>0</v>
      </c>
      <c r="CF781" s="114">
        <f t="shared" si="221"/>
        <v>0</v>
      </c>
      <c r="CH781" s="114">
        <f t="shared" si="215"/>
        <v>96</v>
      </c>
      <c r="CI781" s="88">
        <f t="shared" si="222"/>
        <v>29</v>
      </c>
      <c r="CJ781" s="88">
        <f t="shared" si="222"/>
        <v>30</v>
      </c>
      <c r="CK781" s="88">
        <f t="shared" si="222"/>
        <v>31</v>
      </c>
      <c r="CL781" s="88">
        <f t="shared" si="222"/>
        <v>32</v>
      </c>
    </row>
    <row r="782" spans="81:90" x14ac:dyDescent="0.25">
      <c r="CC782" s="114">
        <f t="shared" si="216"/>
        <v>4.2796134594653301</v>
      </c>
      <c r="CD782" s="114">
        <f t="shared" si="221"/>
        <v>0</v>
      </c>
      <c r="CE782" s="114">
        <f t="shared" si="221"/>
        <v>0</v>
      </c>
      <c r="CF782" s="114">
        <f t="shared" si="221"/>
        <v>0</v>
      </c>
      <c r="CH782" s="114">
        <f>CH702+10</f>
        <v>97</v>
      </c>
      <c r="CI782" s="88">
        <f t="shared" si="222"/>
        <v>1</v>
      </c>
      <c r="CJ782" s="88">
        <f t="shared" si="222"/>
        <v>2</v>
      </c>
      <c r="CK782" s="88">
        <f t="shared" si="222"/>
        <v>3</v>
      </c>
      <c r="CL782" s="88">
        <f t="shared" si="222"/>
        <v>4</v>
      </c>
    </row>
    <row r="783" spans="81:90" x14ac:dyDescent="0.25">
      <c r="CC783" s="114">
        <f t="shared" ref="CC783:CC846" si="223">INDEX($AU$13:$BZ$122,$CH783,CL783)</f>
        <v>4.2796134594653301</v>
      </c>
      <c r="CD783" s="114">
        <f t="shared" si="221"/>
        <v>0</v>
      </c>
      <c r="CE783" s="114">
        <f t="shared" si="221"/>
        <v>0</v>
      </c>
      <c r="CF783" s="114">
        <f t="shared" si="221"/>
        <v>0</v>
      </c>
      <c r="CH783" s="114">
        <f t="shared" ref="CH783:CH846" si="224">CH703+10</f>
        <v>97</v>
      </c>
      <c r="CI783" s="88">
        <f t="shared" si="222"/>
        <v>5</v>
      </c>
      <c r="CJ783" s="88">
        <f t="shared" si="222"/>
        <v>6</v>
      </c>
      <c r="CK783" s="88">
        <f t="shared" si="222"/>
        <v>7</v>
      </c>
      <c r="CL783" s="88">
        <f t="shared" si="222"/>
        <v>8</v>
      </c>
    </row>
    <row r="784" spans="81:90" x14ac:dyDescent="0.25">
      <c r="CC784" s="114">
        <f t="shared" si="223"/>
        <v>4.2796134594653301</v>
      </c>
      <c r="CD784" s="114">
        <f t="shared" si="221"/>
        <v>0</v>
      </c>
      <c r="CE784" s="114">
        <f t="shared" si="221"/>
        <v>0</v>
      </c>
      <c r="CF784" s="114">
        <f t="shared" si="221"/>
        <v>0</v>
      </c>
      <c r="CH784" s="114">
        <f t="shared" si="224"/>
        <v>97</v>
      </c>
      <c r="CI784" s="88">
        <f t="shared" si="222"/>
        <v>9</v>
      </c>
      <c r="CJ784" s="88">
        <f t="shared" si="222"/>
        <v>10</v>
      </c>
      <c r="CK784" s="88">
        <f t="shared" si="222"/>
        <v>11</v>
      </c>
      <c r="CL784" s="88">
        <f t="shared" si="222"/>
        <v>12</v>
      </c>
    </row>
    <row r="785" spans="81:90" x14ac:dyDescent="0.25">
      <c r="CC785" s="114">
        <f t="shared" si="223"/>
        <v>4.2796134594653301</v>
      </c>
      <c r="CD785" s="114">
        <f t="shared" si="221"/>
        <v>0</v>
      </c>
      <c r="CE785" s="114">
        <f t="shared" si="221"/>
        <v>0</v>
      </c>
      <c r="CF785" s="114">
        <f t="shared" si="221"/>
        <v>0</v>
      </c>
      <c r="CH785" s="114">
        <f t="shared" si="224"/>
        <v>97</v>
      </c>
      <c r="CI785" s="88">
        <f t="shared" si="222"/>
        <v>13</v>
      </c>
      <c r="CJ785" s="88">
        <f t="shared" si="222"/>
        <v>14</v>
      </c>
      <c r="CK785" s="88">
        <f t="shared" si="222"/>
        <v>15</v>
      </c>
      <c r="CL785" s="88">
        <f t="shared" si="222"/>
        <v>16</v>
      </c>
    </row>
    <row r="786" spans="81:90" x14ac:dyDescent="0.25">
      <c r="CC786" s="114">
        <f t="shared" si="223"/>
        <v>4.2796134594653301</v>
      </c>
      <c r="CD786" s="114">
        <f t="shared" si="221"/>
        <v>0</v>
      </c>
      <c r="CE786" s="114">
        <f t="shared" si="221"/>
        <v>0</v>
      </c>
      <c r="CF786" s="114">
        <f t="shared" si="221"/>
        <v>0</v>
      </c>
      <c r="CH786" s="114">
        <f t="shared" si="224"/>
        <v>97</v>
      </c>
      <c r="CI786" s="88">
        <f t="shared" si="222"/>
        <v>17</v>
      </c>
      <c r="CJ786" s="88">
        <f t="shared" si="222"/>
        <v>18</v>
      </c>
      <c r="CK786" s="88">
        <f t="shared" si="222"/>
        <v>19</v>
      </c>
      <c r="CL786" s="88">
        <f t="shared" si="222"/>
        <v>20</v>
      </c>
    </row>
    <row r="787" spans="81:90" x14ac:dyDescent="0.25">
      <c r="CC787" s="114">
        <f t="shared" si="223"/>
        <v>4.2796134594653301</v>
      </c>
      <c r="CD787" s="114">
        <f t="shared" si="221"/>
        <v>0</v>
      </c>
      <c r="CE787" s="114">
        <f t="shared" si="221"/>
        <v>0</v>
      </c>
      <c r="CF787" s="114">
        <f t="shared" si="221"/>
        <v>0</v>
      </c>
      <c r="CH787" s="114">
        <f t="shared" si="224"/>
        <v>97</v>
      </c>
      <c r="CI787" s="88">
        <f t="shared" si="222"/>
        <v>21</v>
      </c>
      <c r="CJ787" s="88">
        <f t="shared" si="222"/>
        <v>22</v>
      </c>
      <c r="CK787" s="88">
        <f t="shared" si="222"/>
        <v>23</v>
      </c>
      <c r="CL787" s="88">
        <f t="shared" si="222"/>
        <v>24</v>
      </c>
    </row>
    <row r="788" spans="81:90" x14ac:dyDescent="0.25">
      <c r="CC788" s="114">
        <f t="shared" si="223"/>
        <v>4.2796134594653301</v>
      </c>
      <c r="CD788" s="114">
        <f t="shared" si="221"/>
        <v>0</v>
      </c>
      <c r="CE788" s="114">
        <f t="shared" si="221"/>
        <v>0</v>
      </c>
      <c r="CF788" s="114">
        <f t="shared" si="221"/>
        <v>0</v>
      </c>
      <c r="CH788" s="114">
        <f t="shared" si="224"/>
        <v>97</v>
      </c>
      <c r="CI788" s="88">
        <f t="shared" si="222"/>
        <v>25</v>
      </c>
      <c r="CJ788" s="88">
        <f t="shared" si="222"/>
        <v>26</v>
      </c>
      <c r="CK788" s="88">
        <f t="shared" si="222"/>
        <v>27</v>
      </c>
      <c r="CL788" s="88">
        <f t="shared" si="222"/>
        <v>28</v>
      </c>
    </row>
    <row r="789" spans="81:90" x14ac:dyDescent="0.25">
      <c r="CC789" s="114">
        <f t="shared" si="223"/>
        <v>4.2796134594653301</v>
      </c>
      <c r="CD789" s="114">
        <f t="shared" si="221"/>
        <v>0</v>
      </c>
      <c r="CE789" s="114">
        <f t="shared" si="221"/>
        <v>0</v>
      </c>
      <c r="CF789" s="114">
        <f t="shared" si="221"/>
        <v>0</v>
      </c>
      <c r="CH789" s="114">
        <f t="shared" si="224"/>
        <v>97</v>
      </c>
      <c r="CI789" s="88">
        <f t="shared" si="222"/>
        <v>29</v>
      </c>
      <c r="CJ789" s="88">
        <f t="shared" si="222"/>
        <v>30</v>
      </c>
      <c r="CK789" s="88">
        <f t="shared" si="222"/>
        <v>31</v>
      </c>
      <c r="CL789" s="88">
        <f t="shared" si="222"/>
        <v>32</v>
      </c>
    </row>
    <row r="790" spans="81:90" x14ac:dyDescent="0.25">
      <c r="CC790" s="114">
        <f t="shared" si="223"/>
        <v>4.2796134594653301</v>
      </c>
      <c r="CD790" s="114">
        <f t="shared" si="221"/>
        <v>0</v>
      </c>
      <c r="CE790" s="114">
        <f t="shared" si="221"/>
        <v>0</v>
      </c>
      <c r="CF790" s="114">
        <f t="shared" si="221"/>
        <v>0</v>
      </c>
      <c r="CH790" s="114">
        <f t="shared" si="224"/>
        <v>98</v>
      </c>
      <c r="CI790" s="88">
        <f t="shared" si="222"/>
        <v>1</v>
      </c>
      <c r="CJ790" s="88">
        <f t="shared" si="222"/>
        <v>2</v>
      </c>
      <c r="CK790" s="88">
        <f t="shared" si="222"/>
        <v>3</v>
      </c>
      <c r="CL790" s="88">
        <f t="shared" si="222"/>
        <v>4</v>
      </c>
    </row>
    <row r="791" spans="81:90" x14ac:dyDescent="0.25">
      <c r="CC791" s="114">
        <f t="shared" si="223"/>
        <v>4.2796134594653301</v>
      </c>
      <c r="CD791" s="114">
        <f t="shared" si="221"/>
        <v>0</v>
      </c>
      <c r="CE791" s="114">
        <f t="shared" si="221"/>
        <v>0</v>
      </c>
      <c r="CF791" s="114">
        <f t="shared" si="221"/>
        <v>0</v>
      </c>
      <c r="CH791" s="114">
        <f t="shared" si="224"/>
        <v>98</v>
      </c>
      <c r="CI791" s="88">
        <f t="shared" ref="CI791:CL806" si="225">CI783</f>
        <v>5</v>
      </c>
      <c r="CJ791" s="88">
        <f t="shared" si="225"/>
        <v>6</v>
      </c>
      <c r="CK791" s="88">
        <f t="shared" si="225"/>
        <v>7</v>
      </c>
      <c r="CL791" s="88">
        <f t="shared" si="225"/>
        <v>8</v>
      </c>
    </row>
    <row r="792" spans="81:90" x14ac:dyDescent="0.25">
      <c r="CC792" s="114">
        <f t="shared" si="223"/>
        <v>4.2796134594653301</v>
      </c>
      <c r="CD792" s="114">
        <f t="shared" si="221"/>
        <v>0</v>
      </c>
      <c r="CE792" s="114">
        <f t="shared" si="221"/>
        <v>0</v>
      </c>
      <c r="CF792" s="114">
        <f t="shared" si="221"/>
        <v>0</v>
      </c>
      <c r="CH792" s="114">
        <f t="shared" si="224"/>
        <v>98</v>
      </c>
      <c r="CI792" s="88">
        <f t="shared" si="225"/>
        <v>9</v>
      </c>
      <c r="CJ792" s="88">
        <f t="shared" si="225"/>
        <v>10</v>
      </c>
      <c r="CK792" s="88">
        <f t="shared" si="225"/>
        <v>11</v>
      </c>
      <c r="CL792" s="88">
        <f t="shared" si="225"/>
        <v>12</v>
      </c>
    </row>
    <row r="793" spans="81:90" x14ac:dyDescent="0.25">
      <c r="CC793" s="114">
        <f t="shared" si="223"/>
        <v>4.2796134594653301</v>
      </c>
      <c r="CD793" s="114">
        <f t="shared" si="221"/>
        <v>0</v>
      </c>
      <c r="CE793" s="114">
        <f t="shared" si="221"/>
        <v>0</v>
      </c>
      <c r="CF793" s="114">
        <f t="shared" si="221"/>
        <v>0</v>
      </c>
      <c r="CH793" s="114">
        <f t="shared" si="224"/>
        <v>98</v>
      </c>
      <c r="CI793" s="88">
        <f t="shared" si="225"/>
        <v>13</v>
      </c>
      <c r="CJ793" s="88">
        <f t="shared" si="225"/>
        <v>14</v>
      </c>
      <c r="CK793" s="88">
        <f t="shared" si="225"/>
        <v>15</v>
      </c>
      <c r="CL793" s="88">
        <f t="shared" si="225"/>
        <v>16</v>
      </c>
    </row>
    <row r="794" spans="81:90" x14ac:dyDescent="0.25">
      <c r="CC794" s="114">
        <f t="shared" si="223"/>
        <v>4.2796134594653301</v>
      </c>
      <c r="CD794" s="114">
        <f t="shared" si="221"/>
        <v>0</v>
      </c>
      <c r="CE794" s="114">
        <f t="shared" si="221"/>
        <v>0</v>
      </c>
      <c r="CF794" s="114">
        <f t="shared" si="221"/>
        <v>0</v>
      </c>
      <c r="CH794" s="114">
        <f t="shared" si="224"/>
        <v>98</v>
      </c>
      <c r="CI794" s="88">
        <f t="shared" si="225"/>
        <v>17</v>
      </c>
      <c r="CJ794" s="88">
        <f t="shared" si="225"/>
        <v>18</v>
      </c>
      <c r="CK794" s="88">
        <f t="shared" si="225"/>
        <v>19</v>
      </c>
      <c r="CL794" s="88">
        <f t="shared" si="225"/>
        <v>20</v>
      </c>
    </row>
    <row r="795" spans="81:90" x14ac:dyDescent="0.25">
      <c r="CC795" s="114">
        <f t="shared" si="223"/>
        <v>4.2796134594653301</v>
      </c>
      <c r="CD795" s="114">
        <f t="shared" si="221"/>
        <v>0</v>
      </c>
      <c r="CE795" s="114">
        <f t="shared" si="221"/>
        <v>0</v>
      </c>
      <c r="CF795" s="114">
        <f t="shared" si="221"/>
        <v>0</v>
      </c>
      <c r="CH795" s="114">
        <f t="shared" si="224"/>
        <v>98</v>
      </c>
      <c r="CI795" s="88">
        <f t="shared" si="225"/>
        <v>21</v>
      </c>
      <c r="CJ795" s="88">
        <f t="shared" si="225"/>
        <v>22</v>
      </c>
      <c r="CK795" s="88">
        <f t="shared" si="225"/>
        <v>23</v>
      </c>
      <c r="CL795" s="88">
        <f t="shared" si="225"/>
        <v>24</v>
      </c>
    </row>
    <row r="796" spans="81:90" x14ac:dyDescent="0.25">
      <c r="CC796" s="114">
        <f t="shared" si="223"/>
        <v>4.2796134594653301</v>
      </c>
      <c r="CD796" s="114">
        <f t="shared" si="221"/>
        <v>0</v>
      </c>
      <c r="CE796" s="114">
        <f t="shared" si="221"/>
        <v>0</v>
      </c>
      <c r="CF796" s="114">
        <f t="shared" si="221"/>
        <v>0</v>
      </c>
      <c r="CH796" s="114">
        <f t="shared" si="224"/>
        <v>98</v>
      </c>
      <c r="CI796" s="88">
        <f t="shared" si="225"/>
        <v>25</v>
      </c>
      <c r="CJ796" s="88">
        <f t="shared" si="225"/>
        <v>26</v>
      </c>
      <c r="CK796" s="88">
        <f t="shared" si="225"/>
        <v>27</v>
      </c>
      <c r="CL796" s="88">
        <f t="shared" si="225"/>
        <v>28</v>
      </c>
    </row>
    <row r="797" spans="81:90" x14ac:dyDescent="0.25">
      <c r="CC797" s="114">
        <f t="shared" si="223"/>
        <v>4.2796134594653301</v>
      </c>
      <c r="CD797" s="114">
        <f t="shared" si="221"/>
        <v>0</v>
      </c>
      <c r="CE797" s="114">
        <f t="shared" si="221"/>
        <v>0</v>
      </c>
      <c r="CF797" s="114">
        <f t="shared" si="221"/>
        <v>0</v>
      </c>
      <c r="CH797" s="114">
        <f t="shared" si="224"/>
        <v>98</v>
      </c>
      <c r="CI797" s="88">
        <f t="shared" si="225"/>
        <v>29</v>
      </c>
      <c r="CJ797" s="88">
        <f t="shared" si="225"/>
        <v>30</v>
      </c>
      <c r="CK797" s="88">
        <f t="shared" si="225"/>
        <v>31</v>
      </c>
      <c r="CL797" s="88">
        <f t="shared" si="225"/>
        <v>32</v>
      </c>
    </row>
    <row r="798" spans="81:90" x14ac:dyDescent="0.25">
      <c r="CC798" s="114">
        <f t="shared" si="223"/>
        <v>4.2796134594653301</v>
      </c>
      <c r="CD798" s="114">
        <f t="shared" si="221"/>
        <v>0</v>
      </c>
      <c r="CE798" s="114">
        <f t="shared" si="221"/>
        <v>0</v>
      </c>
      <c r="CF798" s="114">
        <f t="shared" si="221"/>
        <v>0</v>
      </c>
      <c r="CH798" s="114">
        <f t="shared" si="224"/>
        <v>99</v>
      </c>
      <c r="CI798" s="88">
        <f t="shared" si="225"/>
        <v>1</v>
      </c>
      <c r="CJ798" s="88">
        <f t="shared" si="225"/>
        <v>2</v>
      </c>
      <c r="CK798" s="88">
        <f t="shared" si="225"/>
        <v>3</v>
      </c>
      <c r="CL798" s="88">
        <f t="shared" si="225"/>
        <v>4</v>
      </c>
    </row>
    <row r="799" spans="81:90" x14ac:dyDescent="0.25">
      <c r="CC799" s="114">
        <f t="shared" si="223"/>
        <v>4.2796134594653301</v>
      </c>
      <c r="CD799" s="114">
        <f t="shared" si="221"/>
        <v>0</v>
      </c>
      <c r="CE799" s="114">
        <f t="shared" si="221"/>
        <v>0</v>
      </c>
      <c r="CF799" s="114">
        <f t="shared" si="221"/>
        <v>0</v>
      </c>
      <c r="CH799" s="114">
        <f t="shared" si="224"/>
        <v>99</v>
      </c>
      <c r="CI799" s="88">
        <f t="shared" si="225"/>
        <v>5</v>
      </c>
      <c r="CJ799" s="88">
        <f t="shared" si="225"/>
        <v>6</v>
      </c>
      <c r="CK799" s="88">
        <f t="shared" si="225"/>
        <v>7</v>
      </c>
      <c r="CL799" s="88">
        <f t="shared" si="225"/>
        <v>8</v>
      </c>
    </row>
    <row r="800" spans="81:90" x14ac:dyDescent="0.25">
      <c r="CC800" s="114">
        <f t="shared" si="223"/>
        <v>4.2796134594653301</v>
      </c>
      <c r="CD800" s="114">
        <f t="shared" si="221"/>
        <v>0</v>
      </c>
      <c r="CE800" s="114">
        <f t="shared" si="221"/>
        <v>0</v>
      </c>
      <c r="CF800" s="114">
        <f t="shared" si="221"/>
        <v>0</v>
      </c>
      <c r="CH800" s="114">
        <f t="shared" si="224"/>
        <v>99</v>
      </c>
      <c r="CI800" s="88">
        <f t="shared" si="225"/>
        <v>9</v>
      </c>
      <c r="CJ800" s="88">
        <f t="shared" si="225"/>
        <v>10</v>
      </c>
      <c r="CK800" s="88">
        <f t="shared" si="225"/>
        <v>11</v>
      </c>
      <c r="CL800" s="88">
        <f t="shared" si="225"/>
        <v>12</v>
      </c>
    </row>
    <row r="801" spans="81:90" x14ac:dyDescent="0.25">
      <c r="CC801" s="114">
        <f t="shared" si="223"/>
        <v>4.2796134594653301</v>
      </c>
      <c r="CD801" s="114">
        <f t="shared" si="221"/>
        <v>0</v>
      </c>
      <c r="CE801" s="114">
        <f t="shared" si="221"/>
        <v>0</v>
      </c>
      <c r="CF801" s="114">
        <f t="shared" si="221"/>
        <v>0</v>
      </c>
      <c r="CH801" s="114">
        <f t="shared" si="224"/>
        <v>99</v>
      </c>
      <c r="CI801" s="88">
        <f t="shared" si="225"/>
        <v>13</v>
      </c>
      <c r="CJ801" s="88">
        <f t="shared" si="225"/>
        <v>14</v>
      </c>
      <c r="CK801" s="88">
        <f t="shared" si="225"/>
        <v>15</v>
      </c>
      <c r="CL801" s="88">
        <f t="shared" si="225"/>
        <v>16</v>
      </c>
    </row>
    <row r="802" spans="81:90" x14ac:dyDescent="0.25">
      <c r="CC802" s="114">
        <f t="shared" si="223"/>
        <v>4.2796134594653301</v>
      </c>
      <c r="CD802" s="114">
        <f t="shared" si="221"/>
        <v>0</v>
      </c>
      <c r="CE802" s="114">
        <f t="shared" si="221"/>
        <v>0</v>
      </c>
      <c r="CF802" s="114">
        <f t="shared" si="221"/>
        <v>0</v>
      </c>
      <c r="CH802" s="114">
        <f t="shared" si="224"/>
        <v>99</v>
      </c>
      <c r="CI802" s="88">
        <f t="shared" si="225"/>
        <v>17</v>
      </c>
      <c r="CJ802" s="88">
        <f t="shared" si="225"/>
        <v>18</v>
      </c>
      <c r="CK802" s="88">
        <f t="shared" si="225"/>
        <v>19</v>
      </c>
      <c r="CL802" s="88">
        <f t="shared" si="225"/>
        <v>20</v>
      </c>
    </row>
    <row r="803" spans="81:90" x14ac:dyDescent="0.25">
      <c r="CC803" s="114">
        <f t="shared" si="223"/>
        <v>4.2796134594653301</v>
      </c>
      <c r="CD803" s="114">
        <f t="shared" si="221"/>
        <v>0</v>
      </c>
      <c r="CE803" s="114">
        <f t="shared" si="221"/>
        <v>0</v>
      </c>
      <c r="CF803" s="114">
        <f t="shared" si="221"/>
        <v>0</v>
      </c>
      <c r="CH803" s="114">
        <f t="shared" si="224"/>
        <v>99</v>
      </c>
      <c r="CI803" s="88">
        <f t="shared" si="225"/>
        <v>21</v>
      </c>
      <c r="CJ803" s="88">
        <f t="shared" si="225"/>
        <v>22</v>
      </c>
      <c r="CK803" s="88">
        <f t="shared" si="225"/>
        <v>23</v>
      </c>
      <c r="CL803" s="88">
        <f t="shared" si="225"/>
        <v>24</v>
      </c>
    </row>
    <row r="804" spans="81:90" x14ac:dyDescent="0.25">
      <c r="CC804" s="114">
        <f t="shared" si="223"/>
        <v>4.2796134594653301</v>
      </c>
      <c r="CD804" s="114">
        <f t="shared" si="221"/>
        <v>0</v>
      </c>
      <c r="CE804" s="114">
        <f t="shared" si="221"/>
        <v>0</v>
      </c>
      <c r="CF804" s="114">
        <f t="shared" si="221"/>
        <v>0</v>
      </c>
      <c r="CH804" s="114">
        <f t="shared" si="224"/>
        <v>99</v>
      </c>
      <c r="CI804" s="88">
        <f t="shared" si="225"/>
        <v>25</v>
      </c>
      <c r="CJ804" s="88">
        <f t="shared" si="225"/>
        <v>26</v>
      </c>
      <c r="CK804" s="88">
        <f t="shared" si="225"/>
        <v>27</v>
      </c>
      <c r="CL804" s="88">
        <f t="shared" si="225"/>
        <v>28</v>
      </c>
    </row>
    <row r="805" spans="81:90" x14ac:dyDescent="0.25">
      <c r="CC805" s="114">
        <f t="shared" si="223"/>
        <v>4.2796134594653301</v>
      </c>
      <c r="CD805" s="114">
        <f t="shared" si="221"/>
        <v>0</v>
      </c>
      <c r="CE805" s="114">
        <f t="shared" si="221"/>
        <v>0</v>
      </c>
      <c r="CF805" s="114">
        <f t="shared" si="221"/>
        <v>0</v>
      </c>
      <c r="CH805" s="114">
        <f t="shared" si="224"/>
        <v>99</v>
      </c>
      <c r="CI805" s="88">
        <f t="shared" si="225"/>
        <v>29</v>
      </c>
      <c r="CJ805" s="88">
        <f t="shared" si="225"/>
        <v>30</v>
      </c>
      <c r="CK805" s="88">
        <f t="shared" si="225"/>
        <v>31</v>
      </c>
      <c r="CL805" s="88">
        <f t="shared" si="225"/>
        <v>32</v>
      </c>
    </row>
    <row r="806" spans="81:90" x14ac:dyDescent="0.25">
      <c r="CC806" s="114">
        <f t="shared" si="223"/>
        <v>4.2796134594653301</v>
      </c>
      <c r="CD806" s="114">
        <f t="shared" si="221"/>
        <v>0</v>
      </c>
      <c r="CE806" s="114">
        <f t="shared" si="221"/>
        <v>0</v>
      </c>
      <c r="CF806" s="114">
        <f t="shared" si="221"/>
        <v>0</v>
      </c>
      <c r="CH806" s="114">
        <f t="shared" si="224"/>
        <v>100</v>
      </c>
      <c r="CI806" s="88">
        <f t="shared" si="225"/>
        <v>1</v>
      </c>
      <c r="CJ806" s="88">
        <f t="shared" si="225"/>
        <v>2</v>
      </c>
      <c r="CK806" s="88">
        <f t="shared" si="225"/>
        <v>3</v>
      </c>
      <c r="CL806" s="88">
        <f t="shared" si="225"/>
        <v>4</v>
      </c>
    </row>
    <row r="807" spans="81:90" x14ac:dyDescent="0.25">
      <c r="CC807" s="114">
        <f t="shared" si="223"/>
        <v>4.2796134594653301</v>
      </c>
      <c r="CD807" s="114">
        <f t="shared" si="221"/>
        <v>0</v>
      </c>
      <c r="CE807" s="114">
        <f t="shared" si="221"/>
        <v>0</v>
      </c>
      <c r="CF807" s="114">
        <f t="shared" si="221"/>
        <v>0</v>
      </c>
      <c r="CH807" s="114">
        <f t="shared" si="224"/>
        <v>100</v>
      </c>
      <c r="CI807" s="88">
        <f t="shared" ref="CI807:CL822" si="226">CI799</f>
        <v>5</v>
      </c>
      <c r="CJ807" s="88">
        <f t="shared" si="226"/>
        <v>6</v>
      </c>
      <c r="CK807" s="88">
        <f t="shared" si="226"/>
        <v>7</v>
      </c>
      <c r="CL807" s="88">
        <f t="shared" si="226"/>
        <v>8</v>
      </c>
    </row>
    <row r="808" spans="81:90" x14ac:dyDescent="0.25">
      <c r="CC808" s="114">
        <f t="shared" si="223"/>
        <v>4.2796134594653301</v>
      </c>
      <c r="CD808" s="114">
        <f t="shared" si="221"/>
        <v>0</v>
      </c>
      <c r="CE808" s="114">
        <f t="shared" si="221"/>
        <v>0</v>
      </c>
      <c r="CF808" s="114">
        <f t="shared" si="221"/>
        <v>0</v>
      </c>
      <c r="CH808" s="114">
        <f t="shared" si="224"/>
        <v>100</v>
      </c>
      <c r="CI808" s="88">
        <f t="shared" si="226"/>
        <v>9</v>
      </c>
      <c r="CJ808" s="88">
        <f t="shared" si="226"/>
        <v>10</v>
      </c>
      <c r="CK808" s="88">
        <f t="shared" si="226"/>
        <v>11</v>
      </c>
      <c r="CL808" s="88">
        <f t="shared" si="226"/>
        <v>12</v>
      </c>
    </row>
    <row r="809" spans="81:90" x14ac:dyDescent="0.25">
      <c r="CC809" s="114">
        <f t="shared" si="223"/>
        <v>4.2796134594653301</v>
      </c>
      <c r="CD809" s="114">
        <f t="shared" si="221"/>
        <v>0</v>
      </c>
      <c r="CE809" s="114">
        <f t="shared" si="221"/>
        <v>0</v>
      </c>
      <c r="CF809" s="114">
        <f t="shared" si="221"/>
        <v>0</v>
      </c>
      <c r="CH809" s="114">
        <f t="shared" si="224"/>
        <v>100</v>
      </c>
      <c r="CI809" s="88">
        <f t="shared" si="226"/>
        <v>13</v>
      </c>
      <c r="CJ809" s="88">
        <f t="shared" si="226"/>
        <v>14</v>
      </c>
      <c r="CK809" s="88">
        <f t="shared" si="226"/>
        <v>15</v>
      </c>
      <c r="CL809" s="88">
        <f t="shared" si="226"/>
        <v>16</v>
      </c>
    </row>
    <row r="810" spans="81:90" x14ac:dyDescent="0.25">
      <c r="CC810" s="114">
        <f t="shared" si="223"/>
        <v>4.2796134594653301</v>
      </c>
      <c r="CD810" s="114">
        <f t="shared" si="221"/>
        <v>0</v>
      </c>
      <c r="CE810" s="114">
        <f t="shared" si="221"/>
        <v>0</v>
      </c>
      <c r="CF810" s="114">
        <f t="shared" si="221"/>
        <v>0</v>
      </c>
      <c r="CH810" s="114">
        <f t="shared" si="224"/>
        <v>100</v>
      </c>
      <c r="CI810" s="88">
        <f t="shared" si="226"/>
        <v>17</v>
      </c>
      <c r="CJ810" s="88">
        <f t="shared" si="226"/>
        <v>18</v>
      </c>
      <c r="CK810" s="88">
        <f t="shared" si="226"/>
        <v>19</v>
      </c>
      <c r="CL810" s="88">
        <f t="shared" si="226"/>
        <v>20</v>
      </c>
    </row>
    <row r="811" spans="81:90" x14ac:dyDescent="0.25">
      <c r="CC811" s="114">
        <f t="shared" si="223"/>
        <v>4.2796134594653301</v>
      </c>
      <c r="CD811" s="114">
        <f t="shared" si="221"/>
        <v>0</v>
      </c>
      <c r="CE811" s="114">
        <f t="shared" si="221"/>
        <v>0</v>
      </c>
      <c r="CF811" s="114">
        <f t="shared" si="221"/>
        <v>0</v>
      </c>
      <c r="CH811" s="114">
        <f t="shared" si="224"/>
        <v>100</v>
      </c>
      <c r="CI811" s="88">
        <f t="shared" si="226"/>
        <v>21</v>
      </c>
      <c r="CJ811" s="88">
        <f t="shared" si="226"/>
        <v>22</v>
      </c>
      <c r="CK811" s="88">
        <f t="shared" si="226"/>
        <v>23</v>
      </c>
      <c r="CL811" s="88">
        <f t="shared" si="226"/>
        <v>24</v>
      </c>
    </row>
    <row r="812" spans="81:90" x14ac:dyDescent="0.25">
      <c r="CC812" s="114">
        <f t="shared" si="223"/>
        <v>4.2796134594653301</v>
      </c>
      <c r="CD812" s="114">
        <f t="shared" si="221"/>
        <v>0</v>
      </c>
      <c r="CE812" s="114">
        <f t="shared" si="221"/>
        <v>0</v>
      </c>
      <c r="CF812" s="114">
        <f t="shared" si="221"/>
        <v>0</v>
      </c>
      <c r="CH812" s="114">
        <f t="shared" si="224"/>
        <v>100</v>
      </c>
      <c r="CI812" s="88">
        <f t="shared" si="226"/>
        <v>25</v>
      </c>
      <c r="CJ812" s="88">
        <f t="shared" si="226"/>
        <v>26</v>
      </c>
      <c r="CK812" s="88">
        <f t="shared" si="226"/>
        <v>27</v>
      </c>
      <c r="CL812" s="88">
        <f t="shared" si="226"/>
        <v>28</v>
      </c>
    </row>
    <row r="813" spans="81:90" x14ac:dyDescent="0.25">
      <c r="CC813" s="114">
        <f t="shared" si="223"/>
        <v>4.2796134594653301</v>
      </c>
      <c r="CD813" s="114">
        <f t="shared" si="221"/>
        <v>0</v>
      </c>
      <c r="CE813" s="114">
        <f t="shared" si="221"/>
        <v>0</v>
      </c>
      <c r="CF813" s="114">
        <f t="shared" si="221"/>
        <v>0</v>
      </c>
      <c r="CH813" s="114">
        <f t="shared" si="224"/>
        <v>100</v>
      </c>
      <c r="CI813" s="88">
        <f t="shared" si="226"/>
        <v>29</v>
      </c>
      <c r="CJ813" s="88">
        <f t="shared" si="226"/>
        <v>30</v>
      </c>
      <c r="CK813" s="88">
        <f t="shared" si="226"/>
        <v>31</v>
      </c>
      <c r="CL813" s="88">
        <f t="shared" si="226"/>
        <v>32</v>
      </c>
    </row>
    <row r="814" spans="81:90" x14ac:dyDescent="0.25">
      <c r="CC814" s="114">
        <f t="shared" si="223"/>
        <v>4.2796134594653301</v>
      </c>
      <c r="CD814" s="114">
        <f t="shared" si="221"/>
        <v>0</v>
      </c>
      <c r="CE814" s="114">
        <f t="shared" si="221"/>
        <v>0</v>
      </c>
      <c r="CF814" s="114">
        <f t="shared" si="221"/>
        <v>0</v>
      </c>
      <c r="CH814" s="114">
        <f t="shared" si="224"/>
        <v>101</v>
      </c>
      <c r="CI814" s="88">
        <f t="shared" si="226"/>
        <v>1</v>
      </c>
      <c r="CJ814" s="88">
        <f t="shared" si="226"/>
        <v>2</v>
      </c>
      <c r="CK814" s="88">
        <f t="shared" si="226"/>
        <v>3</v>
      </c>
      <c r="CL814" s="88">
        <f t="shared" si="226"/>
        <v>4</v>
      </c>
    </row>
    <row r="815" spans="81:90" x14ac:dyDescent="0.25">
      <c r="CC815" s="114">
        <f t="shared" si="223"/>
        <v>4.2796134594653301</v>
      </c>
      <c r="CD815" s="114">
        <f t="shared" si="221"/>
        <v>0</v>
      </c>
      <c r="CE815" s="114">
        <f t="shared" si="221"/>
        <v>0</v>
      </c>
      <c r="CF815" s="114">
        <f t="shared" si="221"/>
        <v>0</v>
      </c>
      <c r="CH815" s="114">
        <f t="shared" si="224"/>
        <v>101</v>
      </c>
      <c r="CI815" s="88">
        <f t="shared" si="226"/>
        <v>5</v>
      </c>
      <c r="CJ815" s="88">
        <f t="shared" si="226"/>
        <v>6</v>
      </c>
      <c r="CK815" s="88">
        <f t="shared" si="226"/>
        <v>7</v>
      </c>
      <c r="CL815" s="88">
        <f t="shared" si="226"/>
        <v>8</v>
      </c>
    </row>
    <row r="816" spans="81:90" x14ac:dyDescent="0.25">
      <c r="CC816" s="114">
        <f t="shared" si="223"/>
        <v>4.2796134594653301</v>
      </c>
      <c r="CD816" s="114">
        <f t="shared" si="221"/>
        <v>0</v>
      </c>
      <c r="CE816" s="114">
        <f t="shared" si="221"/>
        <v>0</v>
      </c>
      <c r="CF816" s="114">
        <f t="shared" si="221"/>
        <v>0</v>
      </c>
      <c r="CH816" s="114">
        <f t="shared" si="224"/>
        <v>101</v>
      </c>
      <c r="CI816" s="88">
        <f t="shared" si="226"/>
        <v>9</v>
      </c>
      <c r="CJ816" s="88">
        <f t="shared" si="226"/>
        <v>10</v>
      </c>
      <c r="CK816" s="88">
        <f t="shared" si="226"/>
        <v>11</v>
      </c>
      <c r="CL816" s="88">
        <f t="shared" si="226"/>
        <v>12</v>
      </c>
    </row>
    <row r="817" spans="81:90" x14ac:dyDescent="0.25">
      <c r="CC817" s="114">
        <f t="shared" si="223"/>
        <v>4.2796134594653301</v>
      </c>
      <c r="CD817" s="114">
        <f t="shared" si="221"/>
        <v>0</v>
      </c>
      <c r="CE817" s="114">
        <f t="shared" si="221"/>
        <v>0</v>
      </c>
      <c r="CF817" s="114">
        <f t="shared" si="221"/>
        <v>0</v>
      </c>
      <c r="CH817" s="114">
        <f t="shared" si="224"/>
        <v>101</v>
      </c>
      <c r="CI817" s="88">
        <f t="shared" si="226"/>
        <v>13</v>
      </c>
      <c r="CJ817" s="88">
        <f t="shared" si="226"/>
        <v>14</v>
      </c>
      <c r="CK817" s="88">
        <f t="shared" si="226"/>
        <v>15</v>
      </c>
      <c r="CL817" s="88">
        <f t="shared" si="226"/>
        <v>16</v>
      </c>
    </row>
    <row r="818" spans="81:90" x14ac:dyDescent="0.25">
      <c r="CC818" s="114">
        <f t="shared" si="223"/>
        <v>4.2796134594653301</v>
      </c>
      <c r="CD818" s="114">
        <f t="shared" si="221"/>
        <v>0</v>
      </c>
      <c r="CE818" s="114">
        <f t="shared" si="221"/>
        <v>0</v>
      </c>
      <c r="CF818" s="114">
        <f t="shared" si="221"/>
        <v>0</v>
      </c>
      <c r="CH818" s="114">
        <f t="shared" si="224"/>
        <v>101</v>
      </c>
      <c r="CI818" s="88">
        <f t="shared" si="226"/>
        <v>17</v>
      </c>
      <c r="CJ818" s="88">
        <f t="shared" si="226"/>
        <v>18</v>
      </c>
      <c r="CK818" s="88">
        <f t="shared" si="226"/>
        <v>19</v>
      </c>
      <c r="CL818" s="88">
        <f t="shared" si="226"/>
        <v>20</v>
      </c>
    </row>
    <row r="819" spans="81:90" x14ac:dyDescent="0.25">
      <c r="CC819" s="114">
        <f t="shared" si="223"/>
        <v>4.2796134594653301</v>
      </c>
      <c r="CD819" s="114">
        <f t="shared" si="221"/>
        <v>0</v>
      </c>
      <c r="CE819" s="114">
        <f t="shared" si="221"/>
        <v>0</v>
      </c>
      <c r="CF819" s="114">
        <f t="shared" si="221"/>
        <v>0</v>
      </c>
      <c r="CH819" s="114">
        <f t="shared" si="224"/>
        <v>101</v>
      </c>
      <c r="CI819" s="88">
        <f t="shared" si="226"/>
        <v>21</v>
      </c>
      <c r="CJ819" s="88">
        <f t="shared" si="226"/>
        <v>22</v>
      </c>
      <c r="CK819" s="88">
        <f t="shared" si="226"/>
        <v>23</v>
      </c>
      <c r="CL819" s="88">
        <f t="shared" si="226"/>
        <v>24</v>
      </c>
    </row>
    <row r="820" spans="81:90" x14ac:dyDescent="0.25">
      <c r="CC820" s="114">
        <f t="shared" si="223"/>
        <v>4.2796134594653301</v>
      </c>
      <c r="CD820" s="114">
        <f t="shared" si="221"/>
        <v>0</v>
      </c>
      <c r="CE820" s="114">
        <f t="shared" si="221"/>
        <v>0</v>
      </c>
      <c r="CF820" s="114">
        <f t="shared" si="221"/>
        <v>0</v>
      </c>
      <c r="CH820" s="114">
        <f t="shared" si="224"/>
        <v>101</v>
      </c>
      <c r="CI820" s="88">
        <f t="shared" si="226"/>
        <v>25</v>
      </c>
      <c r="CJ820" s="88">
        <f t="shared" si="226"/>
        <v>26</v>
      </c>
      <c r="CK820" s="88">
        <f t="shared" si="226"/>
        <v>27</v>
      </c>
      <c r="CL820" s="88">
        <f t="shared" si="226"/>
        <v>28</v>
      </c>
    </row>
    <row r="821" spans="81:90" x14ac:dyDescent="0.25">
      <c r="CC821" s="114">
        <f t="shared" si="223"/>
        <v>4.2796134594653301</v>
      </c>
      <c r="CD821" s="114">
        <f t="shared" si="221"/>
        <v>0</v>
      </c>
      <c r="CE821" s="114">
        <f t="shared" si="221"/>
        <v>0</v>
      </c>
      <c r="CF821" s="114">
        <f t="shared" si="221"/>
        <v>0</v>
      </c>
      <c r="CH821" s="114">
        <f t="shared" si="224"/>
        <v>101</v>
      </c>
      <c r="CI821" s="88">
        <f t="shared" si="226"/>
        <v>29</v>
      </c>
      <c r="CJ821" s="88">
        <f t="shared" si="226"/>
        <v>30</v>
      </c>
      <c r="CK821" s="88">
        <f t="shared" si="226"/>
        <v>31</v>
      </c>
      <c r="CL821" s="88">
        <f t="shared" si="226"/>
        <v>32</v>
      </c>
    </row>
    <row r="822" spans="81:90" x14ac:dyDescent="0.25">
      <c r="CC822" s="114">
        <f t="shared" si="223"/>
        <v>4.2796134594653301</v>
      </c>
      <c r="CD822" s="114">
        <f t="shared" si="221"/>
        <v>0</v>
      </c>
      <c r="CE822" s="114">
        <f t="shared" si="221"/>
        <v>0</v>
      </c>
      <c r="CF822" s="114">
        <f t="shared" si="221"/>
        <v>0</v>
      </c>
      <c r="CH822" s="114">
        <f t="shared" si="224"/>
        <v>102</v>
      </c>
      <c r="CI822" s="88">
        <f t="shared" si="226"/>
        <v>1</v>
      </c>
      <c r="CJ822" s="88">
        <f t="shared" si="226"/>
        <v>2</v>
      </c>
      <c r="CK822" s="88">
        <f t="shared" si="226"/>
        <v>3</v>
      </c>
      <c r="CL822" s="88">
        <f t="shared" si="226"/>
        <v>4</v>
      </c>
    </row>
    <row r="823" spans="81:90" x14ac:dyDescent="0.25">
      <c r="CC823" s="114">
        <f t="shared" si="223"/>
        <v>4.2796134594653301</v>
      </c>
      <c r="CD823" s="114">
        <f t="shared" si="221"/>
        <v>0</v>
      </c>
      <c r="CE823" s="114">
        <f t="shared" si="221"/>
        <v>0</v>
      </c>
      <c r="CF823" s="114">
        <f t="shared" si="221"/>
        <v>0</v>
      </c>
      <c r="CH823" s="114">
        <f t="shared" si="224"/>
        <v>102</v>
      </c>
      <c r="CI823" s="88">
        <f t="shared" ref="CI823:CL838" si="227">CI815</f>
        <v>5</v>
      </c>
      <c r="CJ823" s="88">
        <f t="shared" si="227"/>
        <v>6</v>
      </c>
      <c r="CK823" s="88">
        <f t="shared" si="227"/>
        <v>7</v>
      </c>
      <c r="CL823" s="88">
        <f t="shared" si="227"/>
        <v>8</v>
      </c>
    </row>
    <row r="824" spans="81:90" x14ac:dyDescent="0.25">
      <c r="CC824" s="114">
        <f t="shared" si="223"/>
        <v>4.2796134594653301</v>
      </c>
      <c r="CD824" s="114">
        <f t="shared" si="221"/>
        <v>0</v>
      </c>
      <c r="CE824" s="114">
        <f t="shared" si="221"/>
        <v>0</v>
      </c>
      <c r="CF824" s="114">
        <f t="shared" si="221"/>
        <v>0</v>
      </c>
      <c r="CH824" s="114">
        <f t="shared" si="224"/>
        <v>102</v>
      </c>
      <c r="CI824" s="88">
        <f t="shared" si="227"/>
        <v>9</v>
      </c>
      <c r="CJ824" s="88">
        <f t="shared" si="227"/>
        <v>10</v>
      </c>
      <c r="CK824" s="88">
        <f t="shared" si="227"/>
        <v>11</v>
      </c>
      <c r="CL824" s="88">
        <f t="shared" si="227"/>
        <v>12</v>
      </c>
    </row>
    <row r="825" spans="81:90" x14ac:dyDescent="0.25">
      <c r="CC825" s="114">
        <f t="shared" si="223"/>
        <v>4.2796134594653301</v>
      </c>
      <c r="CD825" s="114">
        <f t="shared" si="221"/>
        <v>0</v>
      </c>
      <c r="CE825" s="114">
        <f t="shared" si="221"/>
        <v>0</v>
      </c>
      <c r="CF825" s="114">
        <f t="shared" si="221"/>
        <v>0</v>
      </c>
      <c r="CH825" s="114">
        <f t="shared" si="224"/>
        <v>102</v>
      </c>
      <c r="CI825" s="88">
        <f t="shared" si="227"/>
        <v>13</v>
      </c>
      <c r="CJ825" s="88">
        <f t="shared" si="227"/>
        <v>14</v>
      </c>
      <c r="CK825" s="88">
        <f t="shared" si="227"/>
        <v>15</v>
      </c>
      <c r="CL825" s="88">
        <f t="shared" si="227"/>
        <v>16</v>
      </c>
    </row>
    <row r="826" spans="81:90" x14ac:dyDescent="0.25">
      <c r="CC826" s="114">
        <f t="shared" si="223"/>
        <v>4.2796134594653301</v>
      </c>
      <c r="CD826" s="114">
        <f t="shared" si="221"/>
        <v>0</v>
      </c>
      <c r="CE826" s="114">
        <f t="shared" si="221"/>
        <v>0</v>
      </c>
      <c r="CF826" s="114">
        <f t="shared" si="221"/>
        <v>0</v>
      </c>
      <c r="CH826" s="114">
        <f t="shared" si="224"/>
        <v>102</v>
      </c>
      <c r="CI826" s="88">
        <f t="shared" si="227"/>
        <v>17</v>
      </c>
      <c r="CJ826" s="88">
        <f t="shared" si="227"/>
        <v>18</v>
      </c>
      <c r="CK826" s="88">
        <f t="shared" si="227"/>
        <v>19</v>
      </c>
      <c r="CL826" s="88">
        <f t="shared" si="227"/>
        <v>20</v>
      </c>
    </row>
    <row r="827" spans="81:90" x14ac:dyDescent="0.25">
      <c r="CC827" s="114">
        <f t="shared" si="223"/>
        <v>4.2796134594653301</v>
      </c>
      <c r="CD827" s="114">
        <f t="shared" si="221"/>
        <v>0</v>
      </c>
      <c r="CE827" s="114">
        <f t="shared" si="221"/>
        <v>0</v>
      </c>
      <c r="CF827" s="114">
        <f t="shared" si="221"/>
        <v>0</v>
      </c>
      <c r="CH827" s="114">
        <f t="shared" si="224"/>
        <v>102</v>
      </c>
      <c r="CI827" s="88">
        <f t="shared" si="227"/>
        <v>21</v>
      </c>
      <c r="CJ827" s="88">
        <f t="shared" si="227"/>
        <v>22</v>
      </c>
      <c r="CK827" s="88">
        <f t="shared" si="227"/>
        <v>23</v>
      </c>
      <c r="CL827" s="88">
        <f t="shared" si="227"/>
        <v>24</v>
      </c>
    </row>
    <row r="828" spans="81:90" x14ac:dyDescent="0.25">
      <c r="CC828" s="114">
        <f t="shared" si="223"/>
        <v>4.2796134594653301</v>
      </c>
      <c r="CD828" s="114">
        <f t="shared" si="221"/>
        <v>0</v>
      </c>
      <c r="CE828" s="114">
        <f t="shared" si="221"/>
        <v>0</v>
      </c>
      <c r="CF828" s="114">
        <f t="shared" si="221"/>
        <v>0</v>
      </c>
      <c r="CH828" s="114">
        <f t="shared" si="224"/>
        <v>102</v>
      </c>
      <c r="CI828" s="88">
        <f t="shared" si="227"/>
        <v>25</v>
      </c>
      <c r="CJ828" s="88">
        <f t="shared" si="227"/>
        <v>26</v>
      </c>
      <c r="CK828" s="88">
        <f t="shared" si="227"/>
        <v>27</v>
      </c>
      <c r="CL828" s="88">
        <f t="shared" si="227"/>
        <v>28</v>
      </c>
    </row>
    <row r="829" spans="81:90" x14ac:dyDescent="0.25">
      <c r="CC829" s="114">
        <f t="shared" si="223"/>
        <v>4.2796134594653301</v>
      </c>
      <c r="CD829" s="114">
        <f t="shared" si="221"/>
        <v>0</v>
      </c>
      <c r="CE829" s="114">
        <f t="shared" si="221"/>
        <v>0</v>
      </c>
      <c r="CF829" s="114">
        <f t="shared" si="221"/>
        <v>0</v>
      </c>
      <c r="CH829" s="114">
        <f t="shared" si="224"/>
        <v>102</v>
      </c>
      <c r="CI829" s="88">
        <f t="shared" si="227"/>
        <v>29</v>
      </c>
      <c r="CJ829" s="88">
        <f t="shared" si="227"/>
        <v>30</v>
      </c>
      <c r="CK829" s="88">
        <f t="shared" si="227"/>
        <v>31</v>
      </c>
      <c r="CL829" s="88">
        <f t="shared" si="227"/>
        <v>32</v>
      </c>
    </row>
    <row r="830" spans="81:90" x14ac:dyDescent="0.25">
      <c r="CC830" s="114">
        <f t="shared" si="223"/>
        <v>4.2796134594653301</v>
      </c>
      <c r="CD830" s="114">
        <f t="shared" ref="CD830:CF845" si="228">INDEX($AU$13:$BZ$122,$CH830,CI830)</f>
        <v>0</v>
      </c>
      <c r="CE830" s="114">
        <f t="shared" si="228"/>
        <v>0</v>
      </c>
      <c r="CF830" s="114">
        <f t="shared" si="228"/>
        <v>0</v>
      </c>
      <c r="CH830" s="114">
        <f t="shared" si="224"/>
        <v>103</v>
      </c>
      <c r="CI830" s="88">
        <f t="shared" si="227"/>
        <v>1</v>
      </c>
      <c r="CJ830" s="88">
        <f t="shared" si="227"/>
        <v>2</v>
      </c>
      <c r="CK830" s="88">
        <f t="shared" si="227"/>
        <v>3</v>
      </c>
      <c r="CL830" s="88">
        <f t="shared" si="227"/>
        <v>4</v>
      </c>
    </row>
    <row r="831" spans="81:90" x14ac:dyDescent="0.25">
      <c r="CC831" s="114">
        <f t="shared" si="223"/>
        <v>4.2796134594653301</v>
      </c>
      <c r="CD831" s="114">
        <f t="shared" si="228"/>
        <v>0</v>
      </c>
      <c r="CE831" s="114">
        <f t="shared" si="228"/>
        <v>0</v>
      </c>
      <c r="CF831" s="114">
        <f t="shared" si="228"/>
        <v>0</v>
      </c>
      <c r="CH831" s="114">
        <f t="shared" si="224"/>
        <v>103</v>
      </c>
      <c r="CI831" s="88">
        <f t="shared" si="227"/>
        <v>5</v>
      </c>
      <c r="CJ831" s="88">
        <f t="shared" si="227"/>
        <v>6</v>
      </c>
      <c r="CK831" s="88">
        <f t="shared" si="227"/>
        <v>7</v>
      </c>
      <c r="CL831" s="88">
        <f t="shared" si="227"/>
        <v>8</v>
      </c>
    </row>
    <row r="832" spans="81:90" x14ac:dyDescent="0.25">
      <c r="CC832" s="114">
        <f t="shared" si="223"/>
        <v>4.2796134594653301</v>
      </c>
      <c r="CD832" s="114">
        <f t="shared" si="228"/>
        <v>0</v>
      </c>
      <c r="CE832" s="114">
        <f t="shared" si="228"/>
        <v>0</v>
      </c>
      <c r="CF832" s="114">
        <f t="shared" si="228"/>
        <v>0</v>
      </c>
      <c r="CH832" s="114">
        <f t="shared" si="224"/>
        <v>103</v>
      </c>
      <c r="CI832" s="88">
        <f t="shared" si="227"/>
        <v>9</v>
      </c>
      <c r="CJ832" s="88">
        <f t="shared" si="227"/>
        <v>10</v>
      </c>
      <c r="CK832" s="88">
        <f t="shared" si="227"/>
        <v>11</v>
      </c>
      <c r="CL832" s="88">
        <f t="shared" si="227"/>
        <v>12</v>
      </c>
    </row>
    <row r="833" spans="81:90" x14ac:dyDescent="0.25">
      <c r="CC833" s="114">
        <f t="shared" si="223"/>
        <v>4.2796134594653301</v>
      </c>
      <c r="CD833" s="114">
        <f t="shared" si="228"/>
        <v>0</v>
      </c>
      <c r="CE833" s="114">
        <f t="shared" si="228"/>
        <v>0</v>
      </c>
      <c r="CF833" s="114">
        <f t="shared" si="228"/>
        <v>0</v>
      </c>
      <c r="CH833" s="114">
        <f t="shared" si="224"/>
        <v>103</v>
      </c>
      <c r="CI833" s="88">
        <f t="shared" si="227"/>
        <v>13</v>
      </c>
      <c r="CJ833" s="88">
        <f t="shared" si="227"/>
        <v>14</v>
      </c>
      <c r="CK833" s="88">
        <f t="shared" si="227"/>
        <v>15</v>
      </c>
      <c r="CL833" s="88">
        <f t="shared" si="227"/>
        <v>16</v>
      </c>
    </row>
    <row r="834" spans="81:90" x14ac:dyDescent="0.25">
      <c r="CC834" s="114">
        <f t="shared" si="223"/>
        <v>4.2796134594653301</v>
      </c>
      <c r="CD834" s="114">
        <f t="shared" si="228"/>
        <v>0</v>
      </c>
      <c r="CE834" s="114">
        <f t="shared" si="228"/>
        <v>0</v>
      </c>
      <c r="CF834" s="114">
        <f t="shared" si="228"/>
        <v>0</v>
      </c>
      <c r="CH834" s="114">
        <f t="shared" si="224"/>
        <v>103</v>
      </c>
      <c r="CI834" s="88">
        <f t="shared" si="227"/>
        <v>17</v>
      </c>
      <c r="CJ834" s="88">
        <f t="shared" si="227"/>
        <v>18</v>
      </c>
      <c r="CK834" s="88">
        <f t="shared" si="227"/>
        <v>19</v>
      </c>
      <c r="CL834" s="88">
        <f t="shared" si="227"/>
        <v>20</v>
      </c>
    </row>
    <row r="835" spans="81:90" x14ac:dyDescent="0.25">
      <c r="CC835" s="114">
        <f t="shared" si="223"/>
        <v>4.2796134594653301</v>
      </c>
      <c r="CD835" s="114">
        <f t="shared" si="228"/>
        <v>0</v>
      </c>
      <c r="CE835" s="114">
        <f t="shared" si="228"/>
        <v>0</v>
      </c>
      <c r="CF835" s="114">
        <f t="shared" si="228"/>
        <v>0</v>
      </c>
      <c r="CH835" s="114">
        <f t="shared" si="224"/>
        <v>103</v>
      </c>
      <c r="CI835" s="88">
        <f t="shared" si="227"/>
        <v>21</v>
      </c>
      <c r="CJ835" s="88">
        <f t="shared" si="227"/>
        <v>22</v>
      </c>
      <c r="CK835" s="88">
        <f t="shared" si="227"/>
        <v>23</v>
      </c>
      <c r="CL835" s="88">
        <f t="shared" si="227"/>
        <v>24</v>
      </c>
    </row>
    <row r="836" spans="81:90" x14ac:dyDescent="0.25">
      <c r="CC836" s="114">
        <f t="shared" si="223"/>
        <v>4.2796134594653301</v>
      </c>
      <c r="CD836" s="114">
        <f t="shared" si="228"/>
        <v>0</v>
      </c>
      <c r="CE836" s="114">
        <f t="shared" si="228"/>
        <v>0</v>
      </c>
      <c r="CF836" s="114">
        <f t="shared" si="228"/>
        <v>0</v>
      </c>
      <c r="CH836" s="114">
        <f t="shared" si="224"/>
        <v>103</v>
      </c>
      <c r="CI836" s="88">
        <f t="shared" si="227"/>
        <v>25</v>
      </c>
      <c r="CJ836" s="88">
        <f t="shared" si="227"/>
        <v>26</v>
      </c>
      <c r="CK836" s="88">
        <f t="shared" si="227"/>
        <v>27</v>
      </c>
      <c r="CL836" s="88">
        <f t="shared" si="227"/>
        <v>28</v>
      </c>
    </row>
    <row r="837" spans="81:90" x14ac:dyDescent="0.25">
      <c r="CC837" s="114">
        <f t="shared" si="223"/>
        <v>4.2796134594653301</v>
      </c>
      <c r="CD837" s="114">
        <f t="shared" si="228"/>
        <v>0</v>
      </c>
      <c r="CE837" s="114">
        <f t="shared" si="228"/>
        <v>0</v>
      </c>
      <c r="CF837" s="114">
        <f t="shared" si="228"/>
        <v>0</v>
      </c>
      <c r="CH837" s="114">
        <f t="shared" si="224"/>
        <v>103</v>
      </c>
      <c r="CI837" s="88">
        <f t="shared" si="227"/>
        <v>29</v>
      </c>
      <c r="CJ837" s="88">
        <f t="shared" si="227"/>
        <v>30</v>
      </c>
      <c r="CK837" s="88">
        <f t="shared" si="227"/>
        <v>31</v>
      </c>
      <c r="CL837" s="88">
        <f t="shared" si="227"/>
        <v>32</v>
      </c>
    </row>
    <row r="838" spans="81:90" x14ac:dyDescent="0.25">
      <c r="CC838" s="114">
        <f t="shared" si="223"/>
        <v>4.2796134594653301</v>
      </c>
      <c r="CD838" s="114">
        <f t="shared" si="228"/>
        <v>0</v>
      </c>
      <c r="CE838" s="114">
        <f t="shared" si="228"/>
        <v>0</v>
      </c>
      <c r="CF838" s="114">
        <f t="shared" si="228"/>
        <v>0</v>
      </c>
      <c r="CH838" s="114">
        <f t="shared" si="224"/>
        <v>104</v>
      </c>
      <c r="CI838" s="88">
        <f t="shared" si="227"/>
        <v>1</v>
      </c>
      <c r="CJ838" s="88">
        <f t="shared" si="227"/>
        <v>2</v>
      </c>
      <c r="CK838" s="88">
        <f t="shared" si="227"/>
        <v>3</v>
      </c>
      <c r="CL838" s="88">
        <f t="shared" si="227"/>
        <v>4</v>
      </c>
    </row>
    <row r="839" spans="81:90" x14ac:dyDescent="0.25">
      <c r="CC839" s="114">
        <f t="shared" si="223"/>
        <v>4.2796134594653301</v>
      </c>
      <c r="CD839" s="114">
        <f t="shared" si="228"/>
        <v>0</v>
      </c>
      <c r="CE839" s="114">
        <f t="shared" si="228"/>
        <v>0</v>
      </c>
      <c r="CF839" s="114">
        <f t="shared" si="228"/>
        <v>0</v>
      </c>
      <c r="CH839" s="114">
        <f t="shared" si="224"/>
        <v>104</v>
      </c>
      <c r="CI839" s="88">
        <f t="shared" ref="CI839:CL854" si="229">CI831</f>
        <v>5</v>
      </c>
      <c r="CJ839" s="88">
        <f t="shared" si="229"/>
        <v>6</v>
      </c>
      <c r="CK839" s="88">
        <f t="shared" si="229"/>
        <v>7</v>
      </c>
      <c r="CL839" s="88">
        <f t="shared" si="229"/>
        <v>8</v>
      </c>
    </row>
    <row r="840" spans="81:90" x14ac:dyDescent="0.25">
      <c r="CC840" s="114">
        <f t="shared" si="223"/>
        <v>4.2796134594653301</v>
      </c>
      <c r="CD840" s="114">
        <f t="shared" si="228"/>
        <v>0</v>
      </c>
      <c r="CE840" s="114">
        <f t="shared" si="228"/>
        <v>0</v>
      </c>
      <c r="CF840" s="114">
        <f t="shared" si="228"/>
        <v>0</v>
      </c>
      <c r="CH840" s="114">
        <f t="shared" si="224"/>
        <v>104</v>
      </c>
      <c r="CI840" s="88">
        <f t="shared" si="229"/>
        <v>9</v>
      </c>
      <c r="CJ840" s="88">
        <f t="shared" si="229"/>
        <v>10</v>
      </c>
      <c r="CK840" s="88">
        <f t="shared" si="229"/>
        <v>11</v>
      </c>
      <c r="CL840" s="88">
        <f t="shared" si="229"/>
        <v>12</v>
      </c>
    </row>
    <row r="841" spans="81:90" x14ac:dyDescent="0.25">
      <c r="CC841" s="114">
        <f t="shared" si="223"/>
        <v>4.2796134594653301</v>
      </c>
      <c r="CD841" s="114">
        <f t="shared" si="228"/>
        <v>0</v>
      </c>
      <c r="CE841" s="114">
        <f t="shared" si="228"/>
        <v>0</v>
      </c>
      <c r="CF841" s="114">
        <f t="shared" si="228"/>
        <v>0</v>
      </c>
      <c r="CH841" s="114">
        <f t="shared" si="224"/>
        <v>104</v>
      </c>
      <c r="CI841" s="88">
        <f t="shared" si="229"/>
        <v>13</v>
      </c>
      <c r="CJ841" s="88">
        <f t="shared" si="229"/>
        <v>14</v>
      </c>
      <c r="CK841" s="88">
        <f t="shared" si="229"/>
        <v>15</v>
      </c>
      <c r="CL841" s="88">
        <f t="shared" si="229"/>
        <v>16</v>
      </c>
    </row>
    <row r="842" spans="81:90" x14ac:dyDescent="0.25">
      <c r="CC842" s="114">
        <f t="shared" si="223"/>
        <v>4.2796134594653301</v>
      </c>
      <c r="CD842" s="114">
        <f t="shared" si="228"/>
        <v>0</v>
      </c>
      <c r="CE842" s="114">
        <f t="shared" si="228"/>
        <v>0</v>
      </c>
      <c r="CF842" s="114">
        <f t="shared" si="228"/>
        <v>0</v>
      </c>
      <c r="CH842" s="114">
        <f t="shared" si="224"/>
        <v>104</v>
      </c>
      <c r="CI842" s="88">
        <f t="shared" si="229"/>
        <v>17</v>
      </c>
      <c r="CJ842" s="88">
        <f t="shared" si="229"/>
        <v>18</v>
      </c>
      <c r="CK842" s="88">
        <f t="shared" si="229"/>
        <v>19</v>
      </c>
      <c r="CL842" s="88">
        <f t="shared" si="229"/>
        <v>20</v>
      </c>
    </row>
    <row r="843" spans="81:90" x14ac:dyDescent="0.25">
      <c r="CC843" s="114">
        <f t="shared" si="223"/>
        <v>4.2796134594653301</v>
      </c>
      <c r="CD843" s="114">
        <f t="shared" si="228"/>
        <v>0</v>
      </c>
      <c r="CE843" s="114">
        <f t="shared" si="228"/>
        <v>0</v>
      </c>
      <c r="CF843" s="114">
        <f t="shared" si="228"/>
        <v>0</v>
      </c>
      <c r="CH843" s="114">
        <f t="shared" si="224"/>
        <v>104</v>
      </c>
      <c r="CI843" s="88">
        <f t="shared" si="229"/>
        <v>21</v>
      </c>
      <c r="CJ843" s="88">
        <f t="shared" si="229"/>
        <v>22</v>
      </c>
      <c r="CK843" s="88">
        <f t="shared" si="229"/>
        <v>23</v>
      </c>
      <c r="CL843" s="88">
        <f t="shared" si="229"/>
        <v>24</v>
      </c>
    </row>
    <row r="844" spans="81:90" x14ac:dyDescent="0.25">
      <c r="CC844" s="114">
        <f t="shared" si="223"/>
        <v>4.2796134594653301</v>
      </c>
      <c r="CD844" s="114">
        <f t="shared" si="228"/>
        <v>0</v>
      </c>
      <c r="CE844" s="114">
        <f t="shared" si="228"/>
        <v>0</v>
      </c>
      <c r="CF844" s="114">
        <f t="shared" si="228"/>
        <v>0</v>
      </c>
      <c r="CH844" s="114">
        <f t="shared" si="224"/>
        <v>104</v>
      </c>
      <c r="CI844" s="88">
        <f t="shared" si="229"/>
        <v>25</v>
      </c>
      <c r="CJ844" s="88">
        <f t="shared" si="229"/>
        <v>26</v>
      </c>
      <c r="CK844" s="88">
        <f t="shared" si="229"/>
        <v>27</v>
      </c>
      <c r="CL844" s="88">
        <f t="shared" si="229"/>
        <v>28</v>
      </c>
    </row>
    <row r="845" spans="81:90" x14ac:dyDescent="0.25">
      <c r="CC845" s="114">
        <f t="shared" si="223"/>
        <v>4.2796134594653301</v>
      </c>
      <c r="CD845" s="114">
        <f t="shared" si="228"/>
        <v>0</v>
      </c>
      <c r="CE845" s="114">
        <f t="shared" si="228"/>
        <v>0</v>
      </c>
      <c r="CF845" s="114">
        <f t="shared" si="228"/>
        <v>0</v>
      </c>
      <c r="CH845" s="114">
        <f t="shared" si="224"/>
        <v>104</v>
      </c>
      <c r="CI845" s="88">
        <f t="shared" si="229"/>
        <v>29</v>
      </c>
      <c r="CJ845" s="88">
        <f t="shared" si="229"/>
        <v>30</v>
      </c>
      <c r="CK845" s="88">
        <f t="shared" si="229"/>
        <v>31</v>
      </c>
      <c r="CL845" s="88">
        <f t="shared" si="229"/>
        <v>32</v>
      </c>
    </row>
    <row r="846" spans="81:90" x14ac:dyDescent="0.25">
      <c r="CC846" s="114">
        <f t="shared" si="223"/>
        <v>4.2796134594653301</v>
      </c>
      <c r="CD846" s="114">
        <f t="shared" ref="CD846:CF870" si="230">INDEX($AU$13:$BZ$122,$CH846,CI846)</f>
        <v>0</v>
      </c>
      <c r="CE846" s="114">
        <f t="shared" si="230"/>
        <v>0</v>
      </c>
      <c r="CF846" s="114">
        <f t="shared" si="230"/>
        <v>0</v>
      </c>
      <c r="CH846" s="114">
        <f t="shared" si="224"/>
        <v>105</v>
      </c>
      <c r="CI846" s="88">
        <f t="shared" si="229"/>
        <v>1</v>
      </c>
      <c r="CJ846" s="88">
        <f t="shared" si="229"/>
        <v>2</v>
      </c>
      <c r="CK846" s="88">
        <f t="shared" si="229"/>
        <v>3</v>
      </c>
      <c r="CL846" s="88">
        <f t="shared" si="229"/>
        <v>4</v>
      </c>
    </row>
    <row r="847" spans="81:90" x14ac:dyDescent="0.25">
      <c r="CC847" s="114">
        <f t="shared" ref="CC847:CC893" si="231">INDEX($AU$13:$BZ$122,$CH847,CL847)</f>
        <v>4.2796134594653301</v>
      </c>
      <c r="CD847" s="114">
        <f t="shared" si="230"/>
        <v>0</v>
      </c>
      <c r="CE847" s="114">
        <f t="shared" si="230"/>
        <v>0</v>
      </c>
      <c r="CF847" s="114">
        <f t="shared" si="230"/>
        <v>0</v>
      </c>
      <c r="CH847" s="114">
        <f t="shared" ref="CH847:CH893" si="232">CH767+10</f>
        <v>105</v>
      </c>
      <c r="CI847" s="88">
        <f t="shared" si="229"/>
        <v>5</v>
      </c>
      <c r="CJ847" s="88">
        <f t="shared" si="229"/>
        <v>6</v>
      </c>
      <c r="CK847" s="88">
        <f t="shared" si="229"/>
        <v>7</v>
      </c>
      <c r="CL847" s="88">
        <f t="shared" si="229"/>
        <v>8</v>
      </c>
    </row>
    <row r="848" spans="81:90" x14ac:dyDescent="0.25">
      <c r="CC848" s="114">
        <f t="shared" si="231"/>
        <v>4.2796134594653301</v>
      </c>
      <c r="CD848" s="114">
        <f t="shared" si="230"/>
        <v>0</v>
      </c>
      <c r="CE848" s="114">
        <f t="shared" si="230"/>
        <v>0</v>
      </c>
      <c r="CF848" s="114">
        <f t="shared" si="230"/>
        <v>0</v>
      </c>
      <c r="CH848" s="114">
        <f t="shared" si="232"/>
        <v>105</v>
      </c>
      <c r="CI848" s="88">
        <f t="shared" si="229"/>
        <v>9</v>
      </c>
      <c r="CJ848" s="88">
        <f t="shared" si="229"/>
        <v>10</v>
      </c>
      <c r="CK848" s="88">
        <f t="shared" si="229"/>
        <v>11</v>
      </c>
      <c r="CL848" s="88">
        <f t="shared" si="229"/>
        <v>12</v>
      </c>
    </row>
    <row r="849" spans="81:90" x14ac:dyDescent="0.25">
      <c r="CC849" s="114">
        <f t="shared" si="231"/>
        <v>4.2796134594653301</v>
      </c>
      <c r="CD849" s="114">
        <f t="shared" si="230"/>
        <v>0</v>
      </c>
      <c r="CE849" s="114">
        <f t="shared" si="230"/>
        <v>0</v>
      </c>
      <c r="CF849" s="114">
        <f t="shared" si="230"/>
        <v>0</v>
      </c>
      <c r="CH849" s="114">
        <f t="shared" si="232"/>
        <v>105</v>
      </c>
      <c r="CI849" s="88">
        <f t="shared" si="229"/>
        <v>13</v>
      </c>
      <c r="CJ849" s="88">
        <f t="shared" si="229"/>
        <v>14</v>
      </c>
      <c r="CK849" s="88">
        <f t="shared" si="229"/>
        <v>15</v>
      </c>
      <c r="CL849" s="88">
        <f t="shared" si="229"/>
        <v>16</v>
      </c>
    </row>
    <row r="850" spans="81:90" x14ac:dyDescent="0.25">
      <c r="CC850" s="114">
        <f t="shared" si="231"/>
        <v>4.2796134594653301</v>
      </c>
      <c r="CD850" s="114">
        <f t="shared" si="230"/>
        <v>0</v>
      </c>
      <c r="CE850" s="114">
        <f t="shared" si="230"/>
        <v>0</v>
      </c>
      <c r="CF850" s="114">
        <f t="shared" si="230"/>
        <v>0</v>
      </c>
      <c r="CH850" s="114">
        <f t="shared" si="232"/>
        <v>105</v>
      </c>
      <c r="CI850" s="88">
        <f t="shared" si="229"/>
        <v>17</v>
      </c>
      <c r="CJ850" s="88">
        <f t="shared" si="229"/>
        <v>18</v>
      </c>
      <c r="CK850" s="88">
        <f t="shared" si="229"/>
        <v>19</v>
      </c>
      <c r="CL850" s="88">
        <f t="shared" si="229"/>
        <v>20</v>
      </c>
    </row>
    <row r="851" spans="81:90" x14ac:dyDescent="0.25">
      <c r="CC851" s="114">
        <f t="shared" si="231"/>
        <v>4.2796134594653301</v>
      </c>
      <c r="CD851" s="114">
        <f t="shared" si="230"/>
        <v>0</v>
      </c>
      <c r="CE851" s="114">
        <f t="shared" si="230"/>
        <v>0</v>
      </c>
      <c r="CF851" s="114">
        <f t="shared" si="230"/>
        <v>0</v>
      </c>
      <c r="CH851" s="114">
        <f t="shared" si="232"/>
        <v>105</v>
      </c>
      <c r="CI851" s="88">
        <f t="shared" si="229"/>
        <v>21</v>
      </c>
      <c r="CJ851" s="88">
        <f t="shared" si="229"/>
        <v>22</v>
      </c>
      <c r="CK851" s="88">
        <f t="shared" si="229"/>
        <v>23</v>
      </c>
      <c r="CL851" s="88">
        <f t="shared" si="229"/>
        <v>24</v>
      </c>
    </row>
    <row r="852" spans="81:90" x14ac:dyDescent="0.25">
      <c r="CC852" s="114">
        <f t="shared" si="231"/>
        <v>4.2796134594653301</v>
      </c>
      <c r="CD852" s="114">
        <f t="shared" si="230"/>
        <v>0</v>
      </c>
      <c r="CE852" s="114">
        <f t="shared" si="230"/>
        <v>0</v>
      </c>
      <c r="CF852" s="114">
        <f t="shared" si="230"/>
        <v>0</v>
      </c>
      <c r="CH852" s="114">
        <f t="shared" si="232"/>
        <v>105</v>
      </c>
      <c r="CI852" s="88">
        <f t="shared" si="229"/>
        <v>25</v>
      </c>
      <c r="CJ852" s="88">
        <f t="shared" si="229"/>
        <v>26</v>
      </c>
      <c r="CK852" s="88">
        <f t="shared" si="229"/>
        <v>27</v>
      </c>
      <c r="CL852" s="88">
        <f t="shared" si="229"/>
        <v>28</v>
      </c>
    </row>
    <row r="853" spans="81:90" x14ac:dyDescent="0.25">
      <c r="CC853" s="114">
        <f t="shared" si="231"/>
        <v>4.2796134594653301</v>
      </c>
      <c r="CD853" s="114">
        <f t="shared" si="230"/>
        <v>0</v>
      </c>
      <c r="CE853" s="114">
        <f t="shared" si="230"/>
        <v>0</v>
      </c>
      <c r="CF853" s="114">
        <f t="shared" si="230"/>
        <v>0</v>
      </c>
      <c r="CH853" s="114">
        <f t="shared" si="232"/>
        <v>105</v>
      </c>
      <c r="CI853" s="88">
        <f t="shared" si="229"/>
        <v>29</v>
      </c>
      <c r="CJ853" s="88">
        <f t="shared" si="229"/>
        <v>30</v>
      </c>
      <c r="CK853" s="88">
        <f t="shared" si="229"/>
        <v>31</v>
      </c>
      <c r="CL853" s="88">
        <f t="shared" si="229"/>
        <v>32</v>
      </c>
    </row>
    <row r="854" spans="81:90" x14ac:dyDescent="0.25">
      <c r="CC854" s="114">
        <f t="shared" si="231"/>
        <v>4.2796134594653301</v>
      </c>
      <c r="CD854" s="114">
        <f t="shared" si="230"/>
        <v>0</v>
      </c>
      <c r="CE854" s="114">
        <f t="shared" si="230"/>
        <v>0</v>
      </c>
      <c r="CF854" s="114">
        <f t="shared" si="230"/>
        <v>0</v>
      </c>
      <c r="CH854" s="114">
        <f t="shared" si="232"/>
        <v>106</v>
      </c>
      <c r="CI854" s="88">
        <f t="shared" si="229"/>
        <v>1</v>
      </c>
      <c r="CJ854" s="88">
        <f t="shared" si="229"/>
        <v>2</v>
      </c>
      <c r="CK854" s="88">
        <f t="shared" si="229"/>
        <v>3</v>
      </c>
      <c r="CL854" s="88">
        <f t="shared" si="229"/>
        <v>4</v>
      </c>
    </row>
    <row r="855" spans="81:90" x14ac:dyDescent="0.25">
      <c r="CC855" s="114">
        <f t="shared" si="231"/>
        <v>4.2796134594653301</v>
      </c>
      <c r="CD855" s="114">
        <f t="shared" si="230"/>
        <v>0</v>
      </c>
      <c r="CE855" s="114">
        <f t="shared" si="230"/>
        <v>0</v>
      </c>
      <c r="CF855" s="114">
        <f t="shared" si="230"/>
        <v>0</v>
      </c>
      <c r="CH855" s="114">
        <f t="shared" si="232"/>
        <v>106</v>
      </c>
      <c r="CI855" s="88">
        <f t="shared" ref="CI855:CL870" si="233">CI847</f>
        <v>5</v>
      </c>
      <c r="CJ855" s="88">
        <f t="shared" si="233"/>
        <v>6</v>
      </c>
      <c r="CK855" s="88">
        <f t="shared" si="233"/>
        <v>7</v>
      </c>
      <c r="CL855" s="88">
        <f t="shared" si="233"/>
        <v>8</v>
      </c>
    </row>
    <row r="856" spans="81:90" x14ac:dyDescent="0.25">
      <c r="CC856" s="114">
        <f t="shared" si="231"/>
        <v>4.2796134594653301</v>
      </c>
      <c r="CD856" s="114">
        <f t="shared" si="230"/>
        <v>0</v>
      </c>
      <c r="CE856" s="114">
        <f t="shared" si="230"/>
        <v>0</v>
      </c>
      <c r="CF856" s="114">
        <f t="shared" si="230"/>
        <v>0</v>
      </c>
      <c r="CH856" s="114">
        <f t="shared" si="232"/>
        <v>106</v>
      </c>
      <c r="CI856" s="88">
        <f t="shared" si="233"/>
        <v>9</v>
      </c>
      <c r="CJ856" s="88">
        <f t="shared" si="233"/>
        <v>10</v>
      </c>
      <c r="CK856" s="88">
        <f t="shared" si="233"/>
        <v>11</v>
      </c>
      <c r="CL856" s="88">
        <f t="shared" si="233"/>
        <v>12</v>
      </c>
    </row>
    <row r="857" spans="81:90" x14ac:dyDescent="0.25">
      <c r="CC857" s="114">
        <f t="shared" si="231"/>
        <v>4.2796134594653301</v>
      </c>
      <c r="CD857" s="114">
        <f t="shared" si="230"/>
        <v>0</v>
      </c>
      <c r="CE857" s="114">
        <f t="shared" si="230"/>
        <v>0</v>
      </c>
      <c r="CF857" s="114">
        <f t="shared" si="230"/>
        <v>0</v>
      </c>
      <c r="CH857" s="114">
        <f t="shared" si="232"/>
        <v>106</v>
      </c>
      <c r="CI857" s="88">
        <f t="shared" si="233"/>
        <v>13</v>
      </c>
      <c r="CJ857" s="88">
        <f t="shared" si="233"/>
        <v>14</v>
      </c>
      <c r="CK857" s="88">
        <f t="shared" si="233"/>
        <v>15</v>
      </c>
      <c r="CL857" s="88">
        <f t="shared" si="233"/>
        <v>16</v>
      </c>
    </row>
    <row r="858" spans="81:90" x14ac:dyDescent="0.25">
      <c r="CC858" s="114">
        <f t="shared" si="231"/>
        <v>4.2796134594653301</v>
      </c>
      <c r="CD858" s="114">
        <f t="shared" si="230"/>
        <v>0</v>
      </c>
      <c r="CE858" s="114">
        <f t="shared" si="230"/>
        <v>0</v>
      </c>
      <c r="CF858" s="114">
        <f t="shared" si="230"/>
        <v>0</v>
      </c>
      <c r="CH858" s="114">
        <f t="shared" si="232"/>
        <v>106</v>
      </c>
      <c r="CI858" s="88">
        <f t="shared" si="233"/>
        <v>17</v>
      </c>
      <c r="CJ858" s="88">
        <f t="shared" si="233"/>
        <v>18</v>
      </c>
      <c r="CK858" s="88">
        <f t="shared" si="233"/>
        <v>19</v>
      </c>
      <c r="CL858" s="88">
        <f t="shared" si="233"/>
        <v>20</v>
      </c>
    </row>
    <row r="859" spans="81:90" x14ac:dyDescent="0.25">
      <c r="CC859" s="114">
        <f t="shared" si="231"/>
        <v>4.2796134594653301</v>
      </c>
      <c r="CD859" s="114">
        <f t="shared" si="230"/>
        <v>0</v>
      </c>
      <c r="CE859" s="114">
        <f t="shared" si="230"/>
        <v>0</v>
      </c>
      <c r="CF859" s="114">
        <f t="shared" si="230"/>
        <v>0</v>
      </c>
      <c r="CH859" s="114">
        <f t="shared" si="232"/>
        <v>106</v>
      </c>
      <c r="CI859" s="88">
        <f t="shared" si="233"/>
        <v>21</v>
      </c>
      <c r="CJ859" s="88">
        <f t="shared" si="233"/>
        <v>22</v>
      </c>
      <c r="CK859" s="88">
        <f t="shared" si="233"/>
        <v>23</v>
      </c>
      <c r="CL859" s="88">
        <f t="shared" si="233"/>
        <v>24</v>
      </c>
    </row>
    <row r="860" spans="81:90" x14ac:dyDescent="0.25">
      <c r="CC860" s="114">
        <f t="shared" si="231"/>
        <v>4.2796134594653301</v>
      </c>
      <c r="CD860" s="114">
        <f t="shared" si="230"/>
        <v>0</v>
      </c>
      <c r="CE860" s="114">
        <f t="shared" si="230"/>
        <v>0</v>
      </c>
      <c r="CF860" s="114">
        <f t="shared" si="230"/>
        <v>0</v>
      </c>
      <c r="CH860" s="114">
        <f t="shared" si="232"/>
        <v>106</v>
      </c>
      <c r="CI860" s="88">
        <f t="shared" si="233"/>
        <v>25</v>
      </c>
      <c r="CJ860" s="88">
        <f t="shared" si="233"/>
        <v>26</v>
      </c>
      <c r="CK860" s="88">
        <f t="shared" si="233"/>
        <v>27</v>
      </c>
      <c r="CL860" s="88">
        <f t="shared" si="233"/>
        <v>28</v>
      </c>
    </row>
    <row r="861" spans="81:90" x14ac:dyDescent="0.25">
      <c r="CC861" s="114">
        <f t="shared" si="231"/>
        <v>4.2796134594653301</v>
      </c>
      <c r="CD861" s="114">
        <f t="shared" si="230"/>
        <v>0</v>
      </c>
      <c r="CE861" s="114">
        <f t="shared" si="230"/>
        <v>0</v>
      </c>
      <c r="CF861" s="114">
        <f t="shared" si="230"/>
        <v>0</v>
      </c>
      <c r="CH861" s="114">
        <f t="shared" si="232"/>
        <v>106</v>
      </c>
      <c r="CI861" s="88">
        <f t="shared" si="233"/>
        <v>29</v>
      </c>
      <c r="CJ861" s="88">
        <f t="shared" si="233"/>
        <v>30</v>
      </c>
      <c r="CK861" s="88">
        <f t="shared" si="233"/>
        <v>31</v>
      </c>
      <c r="CL861" s="88">
        <f t="shared" si="233"/>
        <v>32</v>
      </c>
    </row>
    <row r="862" spans="81:90" x14ac:dyDescent="0.25">
      <c r="CC862" s="114">
        <f t="shared" si="231"/>
        <v>4.2796134594653301</v>
      </c>
      <c r="CD862" s="114">
        <f t="shared" si="230"/>
        <v>0</v>
      </c>
      <c r="CE862" s="114">
        <f t="shared" si="230"/>
        <v>0</v>
      </c>
      <c r="CF862" s="114">
        <f t="shared" si="230"/>
        <v>0</v>
      </c>
      <c r="CH862" s="114">
        <f t="shared" si="232"/>
        <v>107</v>
      </c>
      <c r="CI862" s="88">
        <f t="shared" si="233"/>
        <v>1</v>
      </c>
      <c r="CJ862" s="88">
        <f t="shared" si="233"/>
        <v>2</v>
      </c>
      <c r="CK862" s="88">
        <f t="shared" si="233"/>
        <v>3</v>
      </c>
      <c r="CL862" s="88">
        <f t="shared" si="233"/>
        <v>4</v>
      </c>
    </row>
    <row r="863" spans="81:90" x14ac:dyDescent="0.25">
      <c r="CC863" s="114">
        <f t="shared" si="231"/>
        <v>4.2796134594653301</v>
      </c>
      <c r="CD863" s="114">
        <f t="shared" si="230"/>
        <v>0</v>
      </c>
      <c r="CE863" s="114">
        <f t="shared" si="230"/>
        <v>0</v>
      </c>
      <c r="CF863" s="114">
        <f t="shared" si="230"/>
        <v>0</v>
      </c>
      <c r="CH863" s="114">
        <f t="shared" si="232"/>
        <v>107</v>
      </c>
      <c r="CI863" s="88">
        <f t="shared" si="233"/>
        <v>5</v>
      </c>
      <c r="CJ863" s="88">
        <f t="shared" si="233"/>
        <v>6</v>
      </c>
      <c r="CK863" s="88">
        <f t="shared" si="233"/>
        <v>7</v>
      </c>
      <c r="CL863" s="88">
        <f t="shared" si="233"/>
        <v>8</v>
      </c>
    </row>
    <row r="864" spans="81:90" x14ac:dyDescent="0.25">
      <c r="CC864" s="114">
        <f t="shared" si="231"/>
        <v>4.2796134594653301</v>
      </c>
      <c r="CD864" s="114">
        <f t="shared" si="230"/>
        <v>0</v>
      </c>
      <c r="CE864" s="114">
        <f t="shared" si="230"/>
        <v>0</v>
      </c>
      <c r="CF864" s="114">
        <f t="shared" si="230"/>
        <v>0</v>
      </c>
      <c r="CH864" s="114">
        <f t="shared" si="232"/>
        <v>107</v>
      </c>
      <c r="CI864" s="88">
        <f t="shared" si="233"/>
        <v>9</v>
      </c>
      <c r="CJ864" s="88">
        <f t="shared" si="233"/>
        <v>10</v>
      </c>
      <c r="CK864" s="88">
        <f t="shared" si="233"/>
        <v>11</v>
      </c>
      <c r="CL864" s="88">
        <f t="shared" si="233"/>
        <v>12</v>
      </c>
    </row>
    <row r="865" spans="81:90" x14ac:dyDescent="0.25">
      <c r="CC865" s="114">
        <f t="shared" si="231"/>
        <v>4.2796134594653301</v>
      </c>
      <c r="CD865" s="114">
        <f t="shared" si="230"/>
        <v>0</v>
      </c>
      <c r="CE865" s="114">
        <f t="shared" si="230"/>
        <v>0</v>
      </c>
      <c r="CF865" s="114">
        <f t="shared" si="230"/>
        <v>0</v>
      </c>
      <c r="CH865" s="114">
        <f t="shared" si="232"/>
        <v>107</v>
      </c>
      <c r="CI865" s="88">
        <f t="shared" si="233"/>
        <v>13</v>
      </c>
      <c r="CJ865" s="88">
        <f t="shared" si="233"/>
        <v>14</v>
      </c>
      <c r="CK865" s="88">
        <f t="shared" si="233"/>
        <v>15</v>
      </c>
      <c r="CL865" s="88">
        <f t="shared" si="233"/>
        <v>16</v>
      </c>
    </row>
    <row r="866" spans="81:90" x14ac:dyDescent="0.25">
      <c r="CC866" s="114">
        <f t="shared" si="231"/>
        <v>4.2796134594653301</v>
      </c>
      <c r="CD866" s="114">
        <f t="shared" si="230"/>
        <v>0</v>
      </c>
      <c r="CE866" s="114">
        <f t="shared" si="230"/>
        <v>0</v>
      </c>
      <c r="CF866" s="114">
        <f t="shared" si="230"/>
        <v>0</v>
      </c>
      <c r="CH866" s="114">
        <f t="shared" si="232"/>
        <v>107</v>
      </c>
      <c r="CI866" s="88">
        <f t="shared" si="233"/>
        <v>17</v>
      </c>
      <c r="CJ866" s="88">
        <f t="shared" si="233"/>
        <v>18</v>
      </c>
      <c r="CK866" s="88">
        <f t="shared" si="233"/>
        <v>19</v>
      </c>
      <c r="CL866" s="88">
        <f t="shared" si="233"/>
        <v>20</v>
      </c>
    </row>
    <row r="867" spans="81:90" x14ac:dyDescent="0.25">
      <c r="CC867" s="114">
        <f t="shared" si="231"/>
        <v>4.2796134594653301</v>
      </c>
      <c r="CD867" s="114">
        <f t="shared" si="230"/>
        <v>0</v>
      </c>
      <c r="CE867" s="114">
        <f t="shared" si="230"/>
        <v>0</v>
      </c>
      <c r="CF867" s="114">
        <f t="shared" si="230"/>
        <v>0</v>
      </c>
      <c r="CH867" s="114">
        <f t="shared" si="232"/>
        <v>107</v>
      </c>
      <c r="CI867" s="88">
        <f t="shared" si="233"/>
        <v>21</v>
      </c>
      <c r="CJ867" s="88">
        <f t="shared" si="233"/>
        <v>22</v>
      </c>
      <c r="CK867" s="88">
        <f t="shared" si="233"/>
        <v>23</v>
      </c>
      <c r="CL867" s="88">
        <f t="shared" si="233"/>
        <v>24</v>
      </c>
    </row>
    <row r="868" spans="81:90" x14ac:dyDescent="0.25">
      <c r="CC868" s="114">
        <f t="shared" si="231"/>
        <v>4.2796134594653301</v>
      </c>
      <c r="CD868" s="114">
        <f t="shared" si="230"/>
        <v>0</v>
      </c>
      <c r="CE868" s="114">
        <f t="shared" si="230"/>
        <v>0</v>
      </c>
      <c r="CF868" s="114">
        <f t="shared" si="230"/>
        <v>0</v>
      </c>
      <c r="CH868" s="114">
        <f t="shared" si="232"/>
        <v>107</v>
      </c>
      <c r="CI868" s="88">
        <f t="shared" si="233"/>
        <v>25</v>
      </c>
      <c r="CJ868" s="88">
        <f t="shared" si="233"/>
        <v>26</v>
      </c>
      <c r="CK868" s="88">
        <f t="shared" si="233"/>
        <v>27</v>
      </c>
      <c r="CL868" s="88">
        <f t="shared" si="233"/>
        <v>28</v>
      </c>
    </row>
    <row r="869" spans="81:90" x14ac:dyDescent="0.25">
      <c r="CC869" s="114">
        <f t="shared" si="231"/>
        <v>4.2796134594653301</v>
      </c>
      <c r="CD869" s="114">
        <f t="shared" si="230"/>
        <v>0</v>
      </c>
      <c r="CE869" s="114">
        <f t="shared" si="230"/>
        <v>0</v>
      </c>
      <c r="CF869" s="114">
        <f t="shared" si="230"/>
        <v>0</v>
      </c>
      <c r="CH869" s="114">
        <f t="shared" si="232"/>
        <v>107</v>
      </c>
      <c r="CI869" s="88">
        <f t="shared" si="233"/>
        <v>29</v>
      </c>
      <c r="CJ869" s="88">
        <f t="shared" si="233"/>
        <v>30</v>
      </c>
      <c r="CK869" s="88">
        <f t="shared" si="233"/>
        <v>31</v>
      </c>
      <c r="CL869" s="88">
        <f t="shared" si="233"/>
        <v>32</v>
      </c>
    </row>
    <row r="870" spans="81:90" x14ac:dyDescent="0.25">
      <c r="CC870" s="114">
        <f t="shared" si="231"/>
        <v>4.2796134594653301</v>
      </c>
      <c r="CD870" s="114">
        <f t="shared" si="230"/>
        <v>0</v>
      </c>
      <c r="CE870" s="114">
        <f t="shared" si="230"/>
        <v>0</v>
      </c>
      <c r="CF870" s="114">
        <f t="shared" si="230"/>
        <v>0</v>
      </c>
      <c r="CH870" s="114">
        <f t="shared" si="232"/>
        <v>108</v>
      </c>
      <c r="CI870" s="88">
        <f t="shared" si="233"/>
        <v>1</v>
      </c>
      <c r="CJ870" s="88">
        <f t="shared" si="233"/>
        <v>2</v>
      </c>
      <c r="CK870" s="88">
        <f t="shared" si="233"/>
        <v>3</v>
      </c>
      <c r="CL870" s="88">
        <f t="shared" si="233"/>
        <v>4</v>
      </c>
    </row>
    <row r="871" spans="81:90" x14ac:dyDescent="0.25">
      <c r="CC871" s="114">
        <f t="shared" si="231"/>
        <v>4.2796134594653301</v>
      </c>
      <c r="CD871" s="114">
        <f t="shared" ref="CD871:CF893" si="234">INDEX($AU$13:$BZ$122,$CH871,CI871)</f>
        <v>0</v>
      </c>
      <c r="CE871" s="114">
        <f t="shared" si="234"/>
        <v>0</v>
      </c>
      <c r="CF871" s="114">
        <f t="shared" si="234"/>
        <v>0</v>
      </c>
      <c r="CH871" s="114">
        <f t="shared" si="232"/>
        <v>108</v>
      </c>
      <c r="CI871" s="88">
        <f t="shared" ref="CI871:CL886" si="235">CI863</f>
        <v>5</v>
      </c>
      <c r="CJ871" s="88">
        <f t="shared" si="235"/>
        <v>6</v>
      </c>
      <c r="CK871" s="88">
        <f t="shared" si="235"/>
        <v>7</v>
      </c>
      <c r="CL871" s="88">
        <f t="shared" si="235"/>
        <v>8</v>
      </c>
    </row>
    <row r="872" spans="81:90" x14ac:dyDescent="0.25">
      <c r="CC872" s="114">
        <f t="shared" si="231"/>
        <v>4.2796134594653301</v>
      </c>
      <c r="CD872" s="114">
        <f t="shared" si="234"/>
        <v>0</v>
      </c>
      <c r="CE872" s="114">
        <f t="shared" si="234"/>
        <v>0</v>
      </c>
      <c r="CF872" s="114">
        <f t="shared" si="234"/>
        <v>0</v>
      </c>
      <c r="CH872" s="114">
        <f t="shared" si="232"/>
        <v>108</v>
      </c>
      <c r="CI872" s="88">
        <f t="shared" si="235"/>
        <v>9</v>
      </c>
      <c r="CJ872" s="88">
        <f t="shared" si="235"/>
        <v>10</v>
      </c>
      <c r="CK872" s="88">
        <f t="shared" si="235"/>
        <v>11</v>
      </c>
      <c r="CL872" s="88">
        <f t="shared" si="235"/>
        <v>12</v>
      </c>
    </row>
    <row r="873" spans="81:90" x14ac:dyDescent="0.25">
      <c r="CC873" s="114">
        <f t="shared" si="231"/>
        <v>4.2796134594653301</v>
      </c>
      <c r="CD873" s="114">
        <f t="shared" si="234"/>
        <v>0</v>
      </c>
      <c r="CE873" s="114">
        <f t="shared" si="234"/>
        <v>0</v>
      </c>
      <c r="CF873" s="114">
        <f t="shared" si="234"/>
        <v>0</v>
      </c>
      <c r="CH873" s="114">
        <f t="shared" si="232"/>
        <v>108</v>
      </c>
      <c r="CI873" s="88">
        <f t="shared" si="235"/>
        <v>13</v>
      </c>
      <c r="CJ873" s="88">
        <f t="shared" si="235"/>
        <v>14</v>
      </c>
      <c r="CK873" s="88">
        <f t="shared" si="235"/>
        <v>15</v>
      </c>
      <c r="CL873" s="88">
        <f t="shared" si="235"/>
        <v>16</v>
      </c>
    </row>
    <row r="874" spans="81:90" x14ac:dyDescent="0.25">
      <c r="CC874" s="114">
        <f t="shared" si="231"/>
        <v>4.2796134594653301</v>
      </c>
      <c r="CD874" s="114">
        <f t="shared" si="234"/>
        <v>0</v>
      </c>
      <c r="CE874" s="114">
        <f t="shared" si="234"/>
        <v>0</v>
      </c>
      <c r="CF874" s="114">
        <f t="shared" si="234"/>
        <v>0</v>
      </c>
      <c r="CH874" s="114">
        <f t="shared" si="232"/>
        <v>108</v>
      </c>
      <c r="CI874" s="88">
        <f t="shared" si="235"/>
        <v>17</v>
      </c>
      <c r="CJ874" s="88">
        <f t="shared" si="235"/>
        <v>18</v>
      </c>
      <c r="CK874" s="88">
        <f t="shared" si="235"/>
        <v>19</v>
      </c>
      <c r="CL874" s="88">
        <f t="shared" si="235"/>
        <v>20</v>
      </c>
    </row>
    <row r="875" spans="81:90" x14ac:dyDescent="0.25">
      <c r="CC875" s="114">
        <f t="shared" si="231"/>
        <v>4.2796134594653301</v>
      </c>
      <c r="CD875" s="114">
        <f t="shared" si="234"/>
        <v>0</v>
      </c>
      <c r="CE875" s="114">
        <f t="shared" si="234"/>
        <v>0</v>
      </c>
      <c r="CF875" s="114">
        <f t="shared" si="234"/>
        <v>0</v>
      </c>
      <c r="CH875" s="114">
        <f t="shared" si="232"/>
        <v>108</v>
      </c>
      <c r="CI875" s="88">
        <f t="shared" si="235"/>
        <v>21</v>
      </c>
      <c r="CJ875" s="88">
        <f t="shared" si="235"/>
        <v>22</v>
      </c>
      <c r="CK875" s="88">
        <f t="shared" si="235"/>
        <v>23</v>
      </c>
      <c r="CL875" s="88">
        <f t="shared" si="235"/>
        <v>24</v>
      </c>
    </row>
    <row r="876" spans="81:90" x14ac:dyDescent="0.25">
      <c r="CC876" s="114">
        <f t="shared" si="231"/>
        <v>4.2796134594653301</v>
      </c>
      <c r="CD876" s="114">
        <f t="shared" si="234"/>
        <v>0</v>
      </c>
      <c r="CE876" s="114">
        <f t="shared" si="234"/>
        <v>0</v>
      </c>
      <c r="CF876" s="114">
        <f t="shared" si="234"/>
        <v>0</v>
      </c>
      <c r="CH876" s="114">
        <f t="shared" si="232"/>
        <v>108</v>
      </c>
      <c r="CI876" s="88">
        <f t="shared" si="235"/>
        <v>25</v>
      </c>
      <c r="CJ876" s="88">
        <f t="shared" si="235"/>
        <v>26</v>
      </c>
      <c r="CK876" s="88">
        <f t="shared" si="235"/>
        <v>27</v>
      </c>
      <c r="CL876" s="88">
        <f t="shared" si="235"/>
        <v>28</v>
      </c>
    </row>
    <row r="877" spans="81:90" x14ac:dyDescent="0.25">
      <c r="CC877" s="114">
        <f t="shared" si="231"/>
        <v>4.2796134594653301</v>
      </c>
      <c r="CD877" s="114">
        <f t="shared" si="234"/>
        <v>0</v>
      </c>
      <c r="CE877" s="114">
        <f t="shared" si="234"/>
        <v>0</v>
      </c>
      <c r="CF877" s="114">
        <f t="shared" si="234"/>
        <v>0</v>
      </c>
      <c r="CH877" s="114">
        <f t="shared" si="232"/>
        <v>108</v>
      </c>
      <c r="CI877" s="88">
        <f t="shared" si="235"/>
        <v>29</v>
      </c>
      <c r="CJ877" s="88">
        <f t="shared" si="235"/>
        <v>30</v>
      </c>
      <c r="CK877" s="88">
        <f t="shared" si="235"/>
        <v>31</v>
      </c>
      <c r="CL877" s="88">
        <f t="shared" si="235"/>
        <v>32</v>
      </c>
    </row>
    <row r="878" spans="81:90" x14ac:dyDescent="0.25">
      <c r="CC878" s="114">
        <f t="shared" si="231"/>
        <v>4.2796134594653301</v>
      </c>
      <c r="CD878" s="114">
        <f t="shared" si="234"/>
        <v>0</v>
      </c>
      <c r="CE878" s="114">
        <f t="shared" si="234"/>
        <v>0</v>
      </c>
      <c r="CF878" s="114">
        <f t="shared" si="234"/>
        <v>0</v>
      </c>
      <c r="CH878" s="114">
        <f t="shared" si="232"/>
        <v>109</v>
      </c>
      <c r="CI878" s="88">
        <f t="shared" si="235"/>
        <v>1</v>
      </c>
      <c r="CJ878" s="88">
        <f t="shared" si="235"/>
        <v>2</v>
      </c>
      <c r="CK878" s="88">
        <f t="shared" si="235"/>
        <v>3</v>
      </c>
      <c r="CL878" s="88">
        <f t="shared" si="235"/>
        <v>4</v>
      </c>
    </row>
    <row r="879" spans="81:90" x14ac:dyDescent="0.25">
      <c r="CC879" s="114">
        <f t="shared" si="231"/>
        <v>4.2796134594653301</v>
      </c>
      <c r="CD879" s="114">
        <f t="shared" si="234"/>
        <v>0</v>
      </c>
      <c r="CE879" s="114">
        <f t="shared" si="234"/>
        <v>0</v>
      </c>
      <c r="CF879" s="114">
        <f t="shared" si="234"/>
        <v>0</v>
      </c>
      <c r="CH879" s="114">
        <f t="shared" si="232"/>
        <v>109</v>
      </c>
      <c r="CI879" s="88">
        <f t="shared" si="235"/>
        <v>5</v>
      </c>
      <c r="CJ879" s="88">
        <f t="shared" si="235"/>
        <v>6</v>
      </c>
      <c r="CK879" s="88">
        <f t="shared" si="235"/>
        <v>7</v>
      </c>
      <c r="CL879" s="88">
        <f t="shared" si="235"/>
        <v>8</v>
      </c>
    </row>
    <row r="880" spans="81:90" x14ac:dyDescent="0.25">
      <c r="CC880" s="114">
        <f t="shared" si="231"/>
        <v>4.2796134594653301</v>
      </c>
      <c r="CD880" s="114">
        <f t="shared" si="234"/>
        <v>0</v>
      </c>
      <c r="CE880" s="114">
        <f t="shared" si="234"/>
        <v>0</v>
      </c>
      <c r="CF880" s="114">
        <f t="shared" si="234"/>
        <v>0</v>
      </c>
      <c r="CH880" s="114">
        <f t="shared" si="232"/>
        <v>109</v>
      </c>
      <c r="CI880" s="88">
        <f t="shared" si="235"/>
        <v>9</v>
      </c>
      <c r="CJ880" s="88">
        <f t="shared" si="235"/>
        <v>10</v>
      </c>
      <c r="CK880" s="88">
        <f t="shared" si="235"/>
        <v>11</v>
      </c>
      <c r="CL880" s="88">
        <f t="shared" si="235"/>
        <v>12</v>
      </c>
    </row>
    <row r="881" spans="81:90" x14ac:dyDescent="0.25">
      <c r="CC881" s="114">
        <f t="shared" si="231"/>
        <v>4.2796134594653301</v>
      </c>
      <c r="CD881" s="114">
        <f t="shared" si="234"/>
        <v>0</v>
      </c>
      <c r="CE881" s="114">
        <f t="shared" si="234"/>
        <v>0</v>
      </c>
      <c r="CF881" s="114">
        <f t="shared" si="234"/>
        <v>0</v>
      </c>
      <c r="CH881" s="114">
        <f t="shared" si="232"/>
        <v>109</v>
      </c>
      <c r="CI881" s="88">
        <f t="shared" si="235"/>
        <v>13</v>
      </c>
      <c r="CJ881" s="88">
        <f t="shared" si="235"/>
        <v>14</v>
      </c>
      <c r="CK881" s="88">
        <f t="shared" si="235"/>
        <v>15</v>
      </c>
      <c r="CL881" s="88">
        <f t="shared" si="235"/>
        <v>16</v>
      </c>
    </row>
    <row r="882" spans="81:90" x14ac:dyDescent="0.25">
      <c r="CC882" s="114">
        <f t="shared" si="231"/>
        <v>4.2796134594653301</v>
      </c>
      <c r="CD882" s="114">
        <f t="shared" si="234"/>
        <v>0</v>
      </c>
      <c r="CE882" s="114">
        <f t="shared" si="234"/>
        <v>0</v>
      </c>
      <c r="CF882" s="114">
        <f t="shared" si="234"/>
        <v>0</v>
      </c>
      <c r="CH882" s="114">
        <f t="shared" si="232"/>
        <v>109</v>
      </c>
      <c r="CI882" s="88">
        <f t="shared" si="235"/>
        <v>17</v>
      </c>
      <c r="CJ882" s="88">
        <f t="shared" si="235"/>
        <v>18</v>
      </c>
      <c r="CK882" s="88">
        <f t="shared" si="235"/>
        <v>19</v>
      </c>
      <c r="CL882" s="88">
        <f t="shared" si="235"/>
        <v>20</v>
      </c>
    </row>
    <row r="883" spans="81:90" x14ac:dyDescent="0.25">
      <c r="CC883" s="114">
        <f t="shared" si="231"/>
        <v>4.2796134594653301</v>
      </c>
      <c r="CD883" s="114">
        <f t="shared" si="234"/>
        <v>0</v>
      </c>
      <c r="CE883" s="114">
        <f t="shared" si="234"/>
        <v>0</v>
      </c>
      <c r="CF883" s="114">
        <f t="shared" si="234"/>
        <v>0</v>
      </c>
      <c r="CH883" s="114">
        <f t="shared" si="232"/>
        <v>109</v>
      </c>
      <c r="CI883" s="88">
        <f t="shared" si="235"/>
        <v>21</v>
      </c>
      <c r="CJ883" s="88">
        <f t="shared" si="235"/>
        <v>22</v>
      </c>
      <c r="CK883" s="88">
        <f t="shared" si="235"/>
        <v>23</v>
      </c>
      <c r="CL883" s="88">
        <f t="shared" si="235"/>
        <v>24</v>
      </c>
    </row>
    <row r="884" spans="81:90" x14ac:dyDescent="0.25">
      <c r="CC884" s="114">
        <f t="shared" si="231"/>
        <v>4.2796134594653301</v>
      </c>
      <c r="CD884" s="114">
        <f t="shared" si="234"/>
        <v>0</v>
      </c>
      <c r="CE884" s="114">
        <f t="shared" si="234"/>
        <v>0</v>
      </c>
      <c r="CF884" s="114">
        <f t="shared" si="234"/>
        <v>0</v>
      </c>
      <c r="CH884" s="114">
        <f t="shared" si="232"/>
        <v>109</v>
      </c>
      <c r="CI884" s="88">
        <f t="shared" si="235"/>
        <v>25</v>
      </c>
      <c r="CJ884" s="88">
        <f t="shared" si="235"/>
        <v>26</v>
      </c>
      <c r="CK884" s="88">
        <f t="shared" si="235"/>
        <v>27</v>
      </c>
      <c r="CL884" s="88">
        <f t="shared" si="235"/>
        <v>28</v>
      </c>
    </row>
    <row r="885" spans="81:90" x14ac:dyDescent="0.25">
      <c r="CC885" s="114">
        <f t="shared" si="231"/>
        <v>4.2796134594653301</v>
      </c>
      <c r="CD885" s="114">
        <f t="shared" si="234"/>
        <v>0</v>
      </c>
      <c r="CE885" s="114">
        <f t="shared" si="234"/>
        <v>0</v>
      </c>
      <c r="CF885" s="114">
        <f t="shared" si="234"/>
        <v>0</v>
      </c>
      <c r="CH885" s="114">
        <f t="shared" si="232"/>
        <v>109</v>
      </c>
      <c r="CI885" s="88">
        <f t="shared" si="235"/>
        <v>29</v>
      </c>
      <c r="CJ885" s="88">
        <f t="shared" si="235"/>
        <v>30</v>
      </c>
      <c r="CK885" s="88">
        <f t="shared" si="235"/>
        <v>31</v>
      </c>
      <c r="CL885" s="88">
        <f t="shared" si="235"/>
        <v>32</v>
      </c>
    </row>
    <row r="886" spans="81:90" x14ac:dyDescent="0.25">
      <c r="CC886" s="114">
        <f t="shared" si="231"/>
        <v>4.2796134594653301</v>
      </c>
      <c r="CD886" s="114">
        <f t="shared" si="234"/>
        <v>0</v>
      </c>
      <c r="CE886" s="114">
        <f t="shared" si="234"/>
        <v>0</v>
      </c>
      <c r="CF886" s="114">
        <f t="shared" si="234"/>
        <v>0</v>
      </c>
      <c r="CH886" s="114">
        <f t="shared" si="232"/>
        <v>110</v>
      </c>
      <c r="CI886" s="88">
        <f t="shared" si="235"/>
        <v>1</v>
      </c>
      <c r="CJ886" s="88">
        <f t="shared" si="235"/>
        <v>2</v>
      </c>
      <c r="CK886" s="88">
        <f t="shared" si="235"/>
        <v>3</v>
      </c>
      <c r="CL886" s="88">
        <f t="shared" si="235"/>
        <v>4</v>
      </c>
    </row>
    <row r="887" spans="81:90" x14ac:dyDescent="0.25">
      <c r="CC887" s="114">
        <f t="shared" si="231"/>
        <v>4.2796134594653301</v>
      </c>
      <c r="CD887" s="114">
        <f t="shared" si="234"/>
        <v>0</v>
      </c>
      <c r="CE887" s="114">
        <f t="shared" si="234"/>
        <v>0</v>
      </c>
      <c r="CF887" s="114">
        <f t="shared" si="234"/>
        <v>0</v>
      </c>
      <c r="CH887" s="114">
        <f t="shared" si="232"/>
        <v>110</v>
      </c>
      <c r="CI887" s="88">
        <f t="shared" ref="CI887:CL893" si="236">CI879</f>
        <v>5</v>
      </c>
      <c r="CJ887" s="88">
        <f t="shared" si="236"/>
        <v>6</v>
      </c>
      <c r="CK887" s="88">
        <f t="shared" si="236"/>
        <v>7</v>
      </c>
      <c r="CL887" s="88">
        <f t="shared" si="236"/>
        <v>8</v>
      </c>
    </row>
    <row r="888" spans="81:90" x14ac:dyDescent="0.25">
      <c r="CC888" s="114">
        <f t="shared" si="231"/>
        <v>4.2796134594653301</v>
      </c>
      <c r="CD888" s="114">
        <f t="shared" si="234"/>
        <v>0</v>
      </c>
      <c r="CE888" s="114">
        <f t="shared" si="234"/>
        <v>0</v>
      </c>
      <c r="CF888" s="114">
        <f t="shared" si="234"/>
        <v>0</v>
      </c>
      <c r="CH888" s="114">
        <f t="shared" si="232"/>
        <v>110</v>
      </c>
      <c r="CI888" s="88">
        <f t="shared" si="236"/>
        <v>9</v>
      </c>
      <c r="CJ888" s="88">
        <f t="shared" si="236"/>
        <v>10</v>
      </c>
      <c r="CK888" s="88">
        <f t="shared" si="236"/>
        <v>11</v>
      </c>
      <c r="CL888" s="88">
        <f t="shared" si="236"/>
        <v>12</v>
      </c>
    </row>
    <row r="889" spans="81:90" x14ac:dyDescent="0.25">
      <c r="CC889" s="114">
        <f t="shared" si="231"/>
        <v>4.2796134594653301</v>
      </c>
      <c r="CD889" s="114">
        <f t="shared" si="234"/>
        <v>0</v>
      </c>
      <c r="CE889" s="114">
        <f t="shared" si="234"/>
        <v>0</v>
      </c>
      <c r="CF889" s="114">
        <f t="shared" si="234"/>
        <v>0</v>
      </c>
      <c r="CH889" s="114">
        <f t="shared" si="232"/>
        <v>110</v>
      </c>
      <c r="CI889" s="88">
        <f t="shared" si="236"/>
        <v>13</v>
      </c>
      <c r="CJ889" s="88">
        <f t="shared" si="236"/>
        <v>14</v>
      </c>
      <c r="CK889" s="88">
        <f t="shared" si="236"/>
        <v>15</v>
      </c>
      <c r="CL889" s="88">
        <f t="shared" si="236"/>
        <v>16</v>
      </c>
    </row>
    <row r="890" spans="81:90" x14ac:dyDescent="0.25">
      <c r="CC890" s="114">
        <f t="shared" si="231"/>
        <v>4.2796134594653301</v>
      </c>
      <c r="CD890" s="114">
        <f t="shared" si="234"/>
        <v>0</v>
      </c>
      <c r="CE890" s="114">
        <f t="shared" si="234"/>
        <v>0</v>
      </c>
      <c r="CF890" s="114">
        <f t="shared" si="234"/>
        <v>0</v>
      </c>
      <c r="CH890" s="114">
        <f t="shared" si="232"/>
        <v>110</v>
      </c>
      <c r="CI890" s="88">
        <f t="shared" si="236"/>
        <v>17</v>
      </c>
      <c r="CJ890" s="88">
        <f t="shared" si="236"/>
        <v>18</v>
      </c>
      <c r="CK890" s="88">
        <f t="shared" si="236"/>
        <v>19</v>
      </c>
      <c r="CL890" s="88">
        <f t="shared" si="236"/>
        <v>20</v>
      </c>
    </row>
    <row r="891" spans="81:90" x14ac:dyDescent="0.25">
      <c r="CC891" s="114">
        <f t="shared" si="231"/>
        <v>4.2796134594653301</v>
      </c>
      <c r="CD891" s="114">
        <f t="shared" si="234"/>
        <v>0</v>
      </c>
      <c r="CE891" s="114">
        <f t="shared" si="234"/>
        <v>0</v>
      </c>
      <c r="CF891" s="114">
        <f t="shared" si="234"/>
        <v>0</v>
      </c>
      <c r="CH891" s="114">
        <f t="shared" si="232"/>
        <v>110</v>
      </c>
      <c r="CI891" s="88">
        <f t="shared" si="236"/>
        <v>21</v>
      </c>
      <c r="CJ891" s="88">
        <f t="shared" si="236"/>
        <v>22</v>
      </c>
      <c r="CK891" s="88">
        <f t="shared" si="236"/>
        <v>23</v>
      </c>
      <c r="CL891" s="88">
        <f t="shared" si="236"/>
        <v>24</v>
      </c>
    </row>
    <row r="892" spans="81:90" x14ac:dyDescent="0.25">
      <c r="CC892" s="114">
        <f t="shared" si="231"/>
        <v>4.2796134594653301</v>
      </c>
      <c r="CD892" s="114">
        <f t="shared" si="234"/>
        <v>0</v>
      </c>
      <c r="CE892" s="114">
        <f t="shared" si="234"/>
        <v>0</v>
      </c>
      <c r="CF892" s="114">
        <f t="shared" si="234"/>
        <v>0</v>
      </c>
      <c r="CH892" s="114">
        <f t="shared" si="232"/>
        <v>110</v>
      </c>
      <c r="CI892" s="88">
        <f t="shared" si="236"/>
        <v>25</v>
      </c>
      <c r="CJ892" s="88">
        <f t="shared" si="236"/>
        <v>26</v>
      </c>
      <c r="CK892" s="88">
        <f t="shared" si="236"/>
        <v>27</v>
      </c>
      <c r="CL892" s="88">
        <f t="shared" si="236"/>
        <v>28</v>
      </c>
    </row>
    <row r="893" spans="81:90" x14ac:dyDescent="0.25">
      <c r="CC893" s="114">
        <f t="shared" si="231"/>
        <v>4.2796134594653301</v>
      </c>
      <c r="CD893" s="114">
        <f t="shared" si="234"/>
        <v>0</v>
      </c>
      <c r="CE893" s="114">
        <f t="shared" si="234"/>
        <v>0</v>
      </c>
      <c r="CF893" s="114">
        <f t="shared" si="234"/>
        <v>0</v>
      </c>
      <c r="CH893" s="114">
        <f t="shared" si="232"/>
        <v>110</v>
      </c>
      <c r="CI893" s="88">
        <f t="shared" si="236"/>
        <v>29</v>
      </c>
      <c r="CJ893" s="88">
        <f t="shared" si="236"/>
        <v>30</v>
      </c>
      <c r="CK893" s="88">
        <f t="shared" si="236"/>
        <v>31</v>
      </c>
      <c r="CL893" s="88">
        <f t="shared" si="236"/>
        <v>32</v>
      </c>
    </row>
    <row r="894" spans="81:90" x14ac:dyDescent="0.25">
      <c r="CC894" s="114"/>
      <c r="CD894" s="114"/>
      <c r="CE894" s="114"/>
      <c r="CF894" s="114"/>
      <c r="CH894" s="114"/>
      <c r="CI894" s="88"/>
      <c r="CJ894" s="88"/>
      <c r="CK894" s="88"/>
      <c r="CL894" s="88"/>
    </row>
  </sheetData>
  <mergeCells count="1">
    <mergeCell ref="A1:AN1"/>
  </mergeCells>
  <conditionalFormatting sqref="A13:D122">
    <cfRule type="expression" dxfId="12" priority="9">
      <formula>AND($G13="Best Fit",$U13&gt;4000)</formula>
    </cfRule>
  </conditionalFormatting>
  <conditionalFormatting sqref="G13:G122">
    <cfRule type="expression" dxfId="11" priority="2">
      <formula>$G13="Requested"</formula>
    </cfRule>
  </conditionalFormatting>
  <conditionalFormatting sqref="I13:I122">
    <cfRule type="expression" dxfId="10" priority="8">
      <formula>$I13&gt;$Y13</formula>
    </cfRule>
  </conditionalFormatting>
  <conditionalFormatting sqref="K13:L122">
    <cfRule type="expression" dxfId="9" priority="3" stopIfTrue="1">
      <formula>$K13&gt;$D13</formula>
    </cfRule>
    <cfRule type="expression" dxfId="8" priority="6">
      <formula>$G13="Requested"</formula>
    </cfRule>
  </conditionalFormatting>
  <conditionalFormatting sqref="M13:M122">
    <cfRule type="expression" dxfId="7" priority="1">
      <formula>$P13&gt;1</formula>
    </cfRule>
  </conditionalFormatting>
  <conditionalFormatting sqref="N13:N122">
    <cfRule type="expression" dxfId="6" priority="7">
      <formula>$N13&gt;$F$7</formula>
    </cfRule>
  </conditionalFormatting>
  <conditionalFormatting sqref="O13:O122">
    <cfRule type="colorScale" priority="4">
      <colorScale>
        <cfvo type="num" val="0"/>
        <cfvo type="num" val="1"/>
        <cfvo type="num" val="3"/>
        <color rgb="FF63BE7B"/>
        <color rgb="FFFFC000"/>
        <color rgb="FFFF0000"/>
      </colorScale>
    </cfRule>
  </conditionalFormatting>
  <conditionalFormatting sqref="P13:P122">
    <cfRule type="colorScale" priority="5">
      <colorScale>
        <cfvo type="num" val="0"/>
        <cfvo type="num" val="0.2"/>
        <cfvo type="num" val="1"/>
        <color theme="9" tint="0.59999389629810485"/>
        <color rgb="FFFFEB84"/>
        <color rgb="FFFF0000"/>
      </colorScale>
    </cfRule>
  </conditionalFormatting>
  <dataValidations count="15">
    <dataValidation allowBlank="1" showInputMessage="1" showErrorMessage="1" prompt="Peak Current can be applied for short times only and  I2T must be taken into consideration_x000a_&gt;100% peak is not possible" sqref="P13" xr:uid="{00000000-0002-0000-0500-000000000000}"/>
    <dataValidation allowBlank="1" showInputMessage="1" showErrorMessage="1" promptTitle="Best Fit" prompt="Best Fit has no constant accel phase and is the softest possible move for the given time but has a high peak accel (force).  Higher jerk parameters can complete the move in the same time, with lower peak force but result in  higher power draw" sqref="G12" xr:uid="{00000000-0002-0000-0500-000001000000}"/>
    <dataValidation type="list" allowBlank="1" showInputMessage="1" showErrorMessage="1" promptTitle="Lifting vs Horizontal" prompt="If the motion is a vertical Lift " sqref="F13:F122" xr:uid="{00000000-0002-0000-0500-000002000000}">
      <formula1>Lifting_Horizontal</formula1>
    </dataValidation>
    <dataValidation allowBlank="1" showInputMessage="1" showErrorMessage="1" prompt="up to 100% Peak Current can only for short times_x000a_&gt;100% peak the move is not possible" sqref="P14:P122" xr:uid="{00000000-0002-0000-0500-000003000000}"/>
    <dataValidation allowBlank="1" showInputMessage="1" showErrorMessage="1" prompt="100% Rated current can be delivered continuously" sqref="O13" xr:uid="{00000000-0002-0000-0500-000004000000}"/>
    <dataValidation allowBlank="1" showInputMessage="1" showErrorMessage="1" prompt="Rated current can be delivered continuously" sqref="O14:O122" xr:uid="{00000000-0002-0000-0500-000005000000}"/>
    <dataValidation allowBlank="1" showInputMessage="1" showErrorMessage="1" prompt="Peak Current Required" sqref="N13:N122" xr:uid="{00000000-0002-0000-0500-000006000000}"/>
    <dataValidation allowBlank="1" showInputMessage="1" showErrorMessage="1" prompt="Peak Force Required" sqref="M13:M122" xr:uid="{00000000-0002-0000-0500-000007000000}"/>
    <dataValidation type="list" allowBlank="1" showInputMessage="1" showErrorMessage="1" prompt="What type of module is this move performed on" sqref="E13:E122" xr:uid="{00000000-0002-0000-0500-000008000000}">
      <formula1>Module_Type</formula1>
    </dataValidation>
    <dataValidation allowBlank="1" showInputMessage="1" showErrorMessage="1" prompt="Blue, Move time is calculated based on the Requested values_x000a_Red, move time is longer than Move/Process time" sqref="K13:L122" xr:uid="{00000000-0002-0000-0500-000009000000}"/>
    <dataValidation type="list" allowBlank="1" showInputMessage="1" showErrorMessage="1" promptTitle="Best Fit Or Requested" prompt="Best fit calculates the motion based on distance and time_x000a_Requested calculates the motion time based on Velcocity Accel and Jerk " sqref="G13:G122" xr:uid="{00000000-0002-0000-0500-00000A000000}">
      <formula1>CalculationMethod</formula1>
    </dataValidation>
    <dataValidation allowBlank="1" showInputMessage="1" showErrorMessage="1" promptTitle="Allowed Time" prompt="If a Process Step how long it will process_x000a_If a Move Step how long the move should take" sqref="D13:D122" xr:uid="{00000000-0002-0000-0500-00000B000000}"/>
    <dataValidation type="decimal" errorStyle="warning" allowBlank="1" showInputMessage="1" showErrorMessage="1" error="Max 4000000" prompt="Max 4000000" sqref="J13:J122" xr:uid="{00000000-0002-0000-0500-00000C000000}">
      <formula1>1</formula1>
      <formula2>4000000</formula2>
    </dataValidation>
    <dataValidation type="decimal" errorStyle="warning" allowBlank="1" showInputMessage="1" showErrorMessage="1" error="Maximum 100000" prompt="Max 100000" sqref="I13:I122" xr:uid="{00000000-0002-0000-0500-00000D000000}">
      <formula1>1</formula1>
      <formula2>100000</formula2>
    </dataValidation>
    <dataValidation type="decimal" allowBlank="1" showInputMessage="1" showErrorMessage="1" error="Minimum 1mm/s maximum 4000mm/s" prompt="Maximum 4000" sqref="H13:H122" xr:uid="{00000000-0002-0000-0500-00000E000000}">
      <formula1>1</formula1>
      <formula2>4000</formula2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A1:V61"/>
  <sheetViews>
    <sheetView tabSelected="1" workbookViewId="0">
      <selection activeCell="C6" sqref="C6"/>
    </sheetView>
  </sheetViews>
  <sheetFormatPr baseColWidth="10" defaultColWidth="8.88671875" defaultRowHeight="13.2" customHeight="1" x14ac:dyDescent="0.25"/>
  <cols>
    <col min="2" max="2" width="54.5546875" customWidth="1"/>
    <col min="3" max="3" width="19.33203125" customWidth="1"/>
  </cols>
  <sheetData>
    <row r="1" spans="1:20" ht="43.2" customHeight="1" x14ac:dyDescent="0.25">
      <c r="A1" s="559" t="s">
        <v>865</v>
      </c>
      <c r="B1" s="560"/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</row>
    <row r="2" spans="1:20" ht="13.8" customHeight="1" x14ac:dyDescent="0.25">
      <c r="A2" s="554" t="s">
        <v>866</v>
      </c>
    </row>
    <row r="3" spans="1:20" ht="13.8" customHeight="1" x14ac:dyDescent="0.25">
      <c r="A3" s="554" t="s">
        <v>627</v>
      </c>
    </row>
    <row r="4" spans="1:20" ht="13.8" customHeight="1" thickBot="1" x14ac:dyDescent="0.3"/>
    <row r="5" spans="1:20" ht="13.8" customHeight="1" x14ac:dyDescent="0.25">
      <c r="B5" s="547" t="s">
        <v>628</v>
      </c>
      <c r="C5" s="552" t="s">
        <v>870</v>
      </c>
      <c r="D5" s="213"/>
      <c r="E5" t="s">
        <v>629</v>
      </c>
      <c r="F5" s="543"/>
    </row>
    <row r="6" spans="1:20" ht="13.8" customHeight="1" x14ac:dyDescent="0.25">
      <c r="B6" s="548" t="s">
        <v>301</v>
      </c>
      <c r="C6" s="550">
        <v>2</v>
      </c>
      <c r="D6" s="216"/>
      <c r="E6" t="s">
        <v>867</v>
      </c>
      <c r="F6" s="543"/>
    </row>
    <row r="7" spans="1:20" ht="13.8" customHeight="1" x14ac:dyDescent="0.25">
      <c r="B7" s="548" t="s">
        <v>304</v>
      </c>
      <c r="C7" s="544">
        <v>1250</v>
      </c>
      <c r="D7" s="538" t="s">
        <v>13</v>
      </c>
      <c r="E7" s="543" t="s">
        <v>305</v>
      </c>
      <c r="F7" s="543"/>
    </row>
    <row r="8" spans="1:20" ht="13.8" customHeight="1" x14ac:dyDescent="0.25">
      <c r="B8" s="548" t="s">
        <v>306</v>
      </c>
      <c r="C8" s="550">
        <v>4</v>
      </c>
      <c r="D8" s="216"/>
      <c r="E8" t="s">
        <v>307</v>
      </c>
      <c r="F8" s="543"/>
      <c r="P8" s="543"/>
      <c r="T8" s="543"/>
    </row>
    <row r="9" spans="1:20" ht="13.8" customHeight="1" x14ac:dyDescent="0.25">
      <c r="B9" s="548" t="s">
        <v>308</v>
      </c>
      <c r="C9" s="550">
        <v>2</v>
      </c>
      <c r="D9" s="216"/>
      <c r="E9" t="s">
        <v>868</v>
      </c>
      <c r="F9" s="543"/>
    </row>
    <row r="10" spans="1:20" ht="13.8" customHeight="1" thickBot="1" x14ac:dyDescent="0.3">
      <c r="B10" s="537" t="s">
        <v>857</v>
      </c>
      <c r="C10" s="553" t="s">
        <v>858</v>
      </c>
      <c r="D10" s="221"/>
      <c r="E10" t="s">
        <v>859</v>
      </c>
      <c r="F10" s="543"/>
    </row>
    <row r="11" spans="1:20" ht="13.8" customHeight="1" thickBot="1" x14ac:dyDescent="0.3">
      <c r="B11" s="543"/>
      <c r="E11" s="543"/>
    </row>
    <row r="12" spans="1:20" ht="13.8" customHeight="1" x14ac:dyDescent="0.25">
      <c r="B12" s="547" t="s">
        <v>601</v>
      </c>
      <c r="C12" s="557">
        <f>'Project description'!C28/1000</f>
        <v>5</v>
      </c>
      <c r="D12" s="546" t="s">
        <v>47</v>
      </c>
      <c r="E12" t="s">
        <v>604</v>
      </c>
      <c r="F12" s="543"/>
    </row>
    <row r="13" spans="1:20" ht="13.8" customHeight="1" thickBot="1" x14ac:dyDescent="0.3">
      <c r="B13" s="537" t="s">
        <v>602</v>
      </c>
      <c r="C13" s="558">
        <f>'Project description'!C23</f>
        <v>13</v>
      </c>
      <c r="D13" s="221"/>
      <c r="E13" t="s">
        <v>603</v>
      </c>
      <c r="F13" s="543"/>
    </row>
    <row r="14" spans="1:20" ht="13.8" customHeight="1" thickBot="1" x14ac:dyDescent="0.3">
      <c r="B14" s="543"/>
      <c r="F14" s="543"/>
    </row>
    <row r="15" spans="1:20" ht="13.2" customHeight="1" x14ac:dyDescent="0.25">
      <c r="B15" s="539" t="s">
        <v>309</v>
      </c>
      <c r="C15" s="534">
        <f>C7*C8*$C$48/1000</f>
        <v>10</v>
      </c>
      <c r="D15" s="546" t="s">
        <v>47</v>
      </c>
      <c r="E15" s="176" t="s">
        <v>310</v>
      </c>
      <c r="F15" s="543"/>
    </row>
    <row r="16" spans="1:20" ht="13.8" customHeight="1" thickBot="1" x14ac:dyDescent="0.3">
      <c r="B16" s="533" t="s">
        <v>311</v>
      </c>
      <c r="C16" s="551">
        <f>IF((C19-C20-C21-C22)*($C$47/C23)&gt;$C$46,$C$46,(C19-C20-C21-C22)*($C$47/C23))</f>
        <v>60</v>
      </c>
      <c r="D16" s="540"/>
      <c r="E16" s="176" t="s">
        <v>312</v>
      </c>
    </row>
    <row r="17" spans="2:22" ht="13.8" hidden="1" customHeight="1" x14ac:dyDescent="0.25">
      <c r="B17" s="543"/>
    </row>
    <row r="18" spans="2:22" ht="13.8" hidden="1" customHeight="1" thickBot="1" x14ac:dyDescent="0.3">
      <c r="B18" s="539" t="s">
        <v>313</v>
      </c>
      <c r="C18" s="160"/>
      <c r="D18" s="213"/>
    </row>
    <row r="19" spans="2:22" ht="13.2" hidden="1" customHeight="1" thickBot="1" x14ac:dyDescent="0.3">
      <c r="B19" s="548" t="s">
        <v>302</v>
      </c>
      <c r="C19">
        <v>250</v>
      </c>
      <c r="D19" s="538" t="s">
        <v>298</v>
      </c>
      <c r="N19" s="543"/>
      <c r="R19" s="543"/>
      <c r="V19" s="543"/>
    </row>
    <row r="20" spans="2:22" ht="13.2" hidden="1" customHeight="1" x14ac:dyDescent="0.25">
      <c r="B20" s="548" t="s">
        <v>314</v>
      </c>
      <c r="C20" s="545">
        <f>C40</f>
        <v>95.24</v>
      </c>
      <c r="D20" s="538" t="s">
        <v>298</v>
      </c>
      <c r="E20" s="543"/>
    </row>
    <row r="21" spans="2:22" ht="13.2" hidden="1" customHeight="1" x14ac:dyDescent="0.25">
      <c r="B21" s="548" t="s">
        <v>315</v>
      </c>
      <c r="C21" s="545">
        <f>C50*C54*C8*(C7/1000)*C49</f>
        <v>20</v>
      </c>
      <c r="D21" s="538" t="s">
        <v>298</v>
      </c>
      <c r="E21" s="543"/>
      <c r="F21" s="543"/>
    </row>
    <row r="22" spans="2:22" ht="13.2" hidden="1" customHeight="1" x14ac:dyDescent="0.25">
      <c r="B22" s="548" t="s">
        <v>316</v>
      </c>
      <c r="C22">
        <f>C52</f>
        <v>45</v>
      </c>
      <c r="D22" s="538" t="s">
        <v>298</v>
      </c>
      <c r="E22" s="543"/>
    </row>
    <row r="23" spans="2:22" ht="13.2" hidden="1" customHeight="1" x14ac:dyDescent="0.25">
      <c r="B23" s="537" t="s">
        <v>317</v>
      </c>
      <c r="C23" s="536">
        <f>$C$51*C53</f>
        <v>2</v>
      </c>
      <c r="D23" s="535" t="s">
        <v>298</v>
      </c>
      <c r="E23" s="543"/>
    </row>
    <row r="24" spans="2:22" ht="13.2" hidden="1" customHeight="1" x14ac:dyDescent="0.25"/>
    <row r="25" spans="2:22" ht="13.2" hidden="1" customHeight="1" thickBot="1" x14ac:dyDescent="0.3">
      <c r="B25" s="539" t="s">
        <v>318</v>
      </c>
      <c r="C25" s="160"/>
      <c r="D25" s="160"/>
      <c r="E25" s="160"/>
      <c r="F25" s="160"/>
      <c r="G25" s="160"/>
      <c r="H25" s="160"/>
      <c r="I25" s="160"/>
      <c r="J25" s="213"/>
    </row>
    <row r="26" spans="2:22" ht="13.2" hidden="1" customHeight="1" thickBot="1" x14ac:dyDescent="0.3">
      <c r="B26" s="182" t="s">
        <v>319</v>
      </c>
      <c r="C26" s="4">
        <v>98</v>
      </c>
      <c r="D26" t="s">
        <v>320</v>
      </c>
      <c r="J26" s="216"/>
    </row>
    <row r="27" spans="2:22" ht="13.2" hidden="1" customHeight="1" x14ac:dyDescent="0.25">
      <c r="B27" s="182" t="s">
        <v>321</v>
      </c>
      <c r="C27">
        <v>1.5</v>
      </c>
      <c r="D27" t="s">
        <v>298</v>
      </c>
      <c r="J27" s="216"/>
    </row>
    <row r="28" spans="2:22" ht="13.2" hidden="1" customHeight="1" x14ac:dyDescent="0.25">
      <c r="B28" s="182" t="s">
        <v>322</v>
      </c>
      <c r="C28">
        <v>100</v>
      </c>
      <c r="D28" t="s">
        <v>300</v>
      </c>
      <c r="J28" s="216"/>
    </row>
    <row r="29" spans="2:22" ht="13.2" hidden="1" customHeight="1" x14ac:dyDescent="0.25">
      <c r="B29" s="182" t="s">
        <v>323</v>
      </c>
      <c r="C29" s="545">
        <f>$C$7*4/1000</f>
        <v>5</v>
      </c>
      <c r="J29" s="216"/>
    </row>
    <row r="30" spans="2:22" ht="13.2" hidden="1" customHeight="1" x14ac:dyDescent="0.25">
      <c r="B30" s="182"/>
      <c r="C30" t="s">
        <v>303</v>
      </c>
      <c r="E30" t="s">
        <v>324</v>
      </c>
      <c r="J30" s="216"/>
    </row>
    <row r="31" spans="2:22" ht="13.2" hidden="1" customHeight="1" x14ac:dyDescent="0.25">
      <c r="B31" s="182" t="s">
        <v>325</v>
      </c>
      <c r="C31" s="545">
        <f>C29*C26</f>
        <v>490</v>
      </c>
      <c r="D31" t="s">
        <v>299</v>
      </c>
      <c r="E31" s="545">
        <f>(2*C27*C29)+8*C31/C28</f>
        <v>54.2</v>
      </c>
      <c r="F31" t="s">
        <v>298</v>
      </c>
      <c r="J31" s="216"/>
    </row>
    <row r="32" spans="2:22" ht="13.2" hidden="1" customHeight="1" x14ac:dyDescent="0.25">
      <c r="B32" s="182" t="s">
        <v>326</v>
      </c>
      <c r="C32">
        <v>52</v>
      </c>
      <c r="D32" t="s">
        <v>299</v>
      </c>
      <c r="E32">
        <f>8*C32/C28</f>
        <v>4.16</v>
      </c>
      <c r="F32" t="s">
        <v>298</v>
      </c>
      <c r="J32" s="216"/>
    </row>
    <row r="33" spans="2:10" ht="13.2" hidden="1" customHeight="1" x14ac:dyDescent="0.25">
      <c r="B33" s="549" t="s">
        <v>327</v>
      </c>
      <c r="C33" s="542">
        <f>SUM(C31:C32)</f>
        <v>542</v>
      </c>
      <c r="D33" s="269" t="s">
        <v>299</v>
      </c>
      <c r="E33" s="542">
        <f>SUM(E31:E32)</f>
        <v>58.36</v>
      </c>
      <c r="F33" s="269" t="s">
        <v>298</v>
      </c>
      <c r="G33" s="269"/>
      <c r="H33" s="175"/>
      <c r="I33" s="175"/>
      <c r="J33" s="221"/>
    </row>
    <row r="34" spans="2:10" ht="13.2" hidden="1" customHeight="1" x14ac:dyDescent="0.25"/>
    <row r="35" spans="2:10" ht="13.2" hidden="1" customHeight="1" thickBot="1" x14ac:dyDescent="0.35">
      <c r="B35" s="532" t="s">
        <v>328</v>
      </c>
      <c r="C35" s="160"/>
      <c r="D35" s="160"/>
      <c r="E35" s="160"/>
      <c r="F35" s="555"/>
      <c r="G35" s="286"/>
      <c r="H35" s="286"/>
      <c r="I35" s="286"/>
    </row>
    <row r="36" spans="2:10" ht="13.2" hidden="1" customHeight="1" thickBot="1" x14ac:dyDescent="0.35">
      <c r="B36" s="182" t="s">
        <v>329</v>
      </c>
      <c r="C36">
        <v>1000</v>
      </c>
      <c r="D36" t="s">
        <v>300</v>
      </c>
      <c r="F36" s="556"/>
      <c r="G36" s="286"/>
      <c r="H36" s="286"/>
      <c r="I36" s="286"/>
    </row>
    <row r="37" spans="2:10" ht="13.2" hidden="1" customHeight="1" x14ac:dyDescent="0.25">
      <c r="B37" s="548" t="s">
        <v>330</v>
      </c>
      <c r="C37" s="543">
        <v>2.6</v>
      </c>
      <c r="D37" s="543" t="s">
        <v>298</v>
      </c>
      <c r="F37" s="216"/>
    </row>
    <row r="38" spans="2:10" ht="13.2" hidden="1" customHeight="1" x14ac:dyDescent="0.25">
      <c r="B38" s="548" t="s">
        <v>331</v>
      </c>
      <c r="C38" s="543">
        <v>5</v>
      </c>
      <c r="D38" s="543" t="s">
        <v>298</v>
      </c>
      <c r="F38" s="216"/>
    </row>
    <row r="39" spans="2:10" ht="13.2" hidden="1" customHeight="1" x14ac:dyDescent="0.25">
      <c r="B39" s="182" t="s">
        <v>332</v>
      </c>
      <c r="C39" s="545">
        <f>C33*8/C36</f>
        <v>4.3360000000000003</v>
      </c>
      <c r="D39" s="543" t="s">
        <v>298</v>
      </c>
      <c r="F39" s="216"/>
    </row>
    <row r="40" spans="2:10" ht="13.2" hidden="1" customHeight="1" x14ac:dyDescent="0.25">
      <c r="B40" s="549" t="s">
        <v>333</v>
      </c>
      <c r="C40" s="542">
        <f>2*C38+2*C37+(C8+1)*C39+E33</f>
        <v>95.24</v>
      </c>
      <c r="D40" s="541" t="s">
        <v>298</v>
      </c>
      <c r="E40" s="269"/>
      <c r="F40" s="540"/>
    </row>
    <row r="41" spans="2:10" ht="13.2" hidden="1" customHeight="1" x14ac:dyDescent="0.25"/>
    <row r="42" spans="2:10" ht="13.2" hidden="1" customHeight="1" thickBot="1" x14ac:dyDescent="0.3">
      <c r="B42" s="532" t="s">
        <v>630</v>
      </c>
      <c r="C42" s="160"/>
      <c r="D42" s="213"/>
    </row>
    <row r="43" spans="2:10" ht="13.2" hidden="1" customHeight="1" thickBot="1" x14ac:dyDescent="0.3">
      <c r="B43" s="182" t="s">
        <v>631</v>
      </c>
      <c r="C43">
        <f>IF($C$5="C6930",2.4,IF($C$5="CX2062",2,IF($C$5="CX2072",2.1,IF($C$5="C6030-i5",3,2.6))))</f>
        <v>2.4</v>
      </c>
      <c r="D43" s="216" t="s">
        <v>632</v>
      </c>
    </row>
    <row r="44" spans="2:10" ht="13.2" hidden="1" customHeight="1" x14ac:dyDescent="0.25">
      <c r="B44" s="182" t="s">
        <v>633</v>
      </c>
      <c r="C44">
        <f>IF($C$5="C6930",2,IF($C$5="CX2062",4,IF($C$5="CX2072",8,IF($C$5="C6030-i5",3,4))))</f>
        <v>2</v>
      </c>
      <c r="D44" s="216"/>
    </row>
    <row r="45" spans="2:10" ht="13.2" hidden="1" customHeight="1" x14ac:dyDescent="0.25">
      <c r="B45" s="182" t="s">
        <v>634</v>
      </c>
      <c r="C45">
        <f>IF($C$5="C6930",4,IF($C$5="CX2062",6,IF($C$5="CX2072",8,IF($C$5="C6030-i5",2,IF($C$5="C6030-i7",2,4)))))</f>
        <v>4</v>
      </c>
      <c r="D45" s="216"/>
    </row>
    <row r="46" spans="2:10" ht="13.2" hidden="1" customHeight="1" x14ac:dyDescent="0.25">
      <c r="B46" s="182" t="s">
        <v>635</v>
      </c>
      <c r="C46">
        <f>IF($C$5="C6930",60,IF($C$5="CX2062",185,IF($C$5="CX2072",300,IF($C$5="C6032-i7",185,100))))</f>
        <v>60</v>
      </c>
      <c r="D46" s="216"/>
    </row>
    <row r="47" spans="2:10" ht="13.2" hidden="1" customHeight="1" x14ac:dyDescent="0.25">
      <c r="B47" s="182" t="s">
        <v>636</v>
      </c>
      <c r="C47" s="545">
        <f>MIN($C$6,$C$44)</f>
        <v>2</v>
      </c>
      <c r="D47" s="216"/>
    </row>
    <row r="48" spans="2:10" ht="13.2" hidden="1" customHeight="1" x14ac:dyDescent="0.25">
      <c r="B48" s="182" t="s">
        <v>637</v>
      </c>
      <c r="C48" s="545">
        <f>MIN($C$9,$C$45)</f>
        <v>2</v>
      </c>
      <c r="D48" s="216"/>
    </row>
    <row r="49" spans="2:4" ht="13.2" hidden="1" customHeight="1" x14ac:dyDescent="0.25">
      <c r="B49" s="182" t="s">
        <v>869</v>
      </c>
      <c r="C49" s="545">
        <f>IF(C48&gt;C47,(IF(C48&gt;2*C47,(IF(C48&gt;3*C47,4,3)),2)),1)</f>
        <v>1</v>
      </c>
      <c r="D49" s="216"/>
    </row>
    <row r="50" spans="2:4" ht="13.2" hidden="1" customHeight="1" x14ac:dyDescent="0.25">
      <c r="B50" s="182" t="s">
        <v>860</v>
      </c>
      <c r="C50">
        <f>IF($C$5="C6930",4,IF($C$5="CX2062",4.8,IF($C$5="CX2072",4.57,IF($C$5="C6030-i5",3.5,4))))</f>
        <v>4</v>
      </c>
      <c r="D50" s="216" t="s">
        <v>298</v>
      </c>
    </row>
    <row r="51" spans="2:4" ht="13.2" hidden="1" customHeight="1" x14ac:dyDescent="0.25">
      <c r="B51" s="182" t="s">
        <v>861</v>
      </c>
      <c r="C51">
        <f>IF($C$5="C6930",2,IF($C$5="CX2062",2.4,IF($C$5="CX2072",2.29,IF($C$5="C6030-i5",1.5,2))))</f>
        <v>2</v>
      </c>
      <c r="D51" s="216" t="s">
        <v>298</v>
      </c>
    </row>
    <row r="52" spans="2:4" ht="13.2" hidden="1" customHeight="1" x14ac:dyDescent="0.25">
      <c r="B52" s="182" t="s">
        <v>862</v>
      </c>
      <c r="C52">
        <f>IF($C$5="C6030-i7",60,IF($C$5="C6032-i7",60,IF($C$5="C6030-i5",120,45)))</f>
        <v>45</v>
      </c>
      <c r="D52" s="216" t="s">
        <v>298</v>
      </c>
    </row>
    <row r="53" spans="2:4" ht="13.2" hidden="1" customHeight="1" x14ac:dyDescent="0.25">
      <c r="B53" s="182" t="s">
        <v>863</v>
      </c>
      <c r="C53">
        <f>IF($C$10="Hygienic",1.1,1)</f>
        <v>1</v>
      </c>
      <c r="D53" s="216"/>
    </row>
    <row r="54" spans="2:4" ht="13.2" hidden="1" customHeight="1" x14ac:dyDescent="0.25">
      <c r="B54" s="220" t="s">
        <v>864</v>
      </c>
      <c r="C54" s="175">
        <f>IF($C$10="Hygienic",1.5,1)</f>
        <v>1</v>
      </c>
      <c r="D54" s="221"/>
    </row>
    <row r="55" spans="2:4" ht="13.2" hidden="1" customHeight="1" x14ac:dyDescent="0.25"/>
    <row r="56" spans="2:4" ht="13.2" hidden="1" customHeight="1" x14ac:dyDescent="0.25"/>
    <row r="57" spans="2:4" ht="13.2" hidden="1" customHeight="1" x14ac:dyDescent="0.25"/>
    <row r="58" spans="2:4" ht="13.2" hidden="1" customHeight="1" x14ac:dyDescent="0.25"/>
    <row r="59" spans="2:4" ht="13.2" hidden="1" customHeight="1" x14ac:dyDescent="0.25"/>
    <row r="60" spans="2:4" ht="13.2" hidden="1" customHeight="1" x14ac:dyDescent="0.25"/>
    <row r="61" spans="2:4" ht="13.2" hidden="1" customHeight="1" x14ac:dyDescent="0.25"/>
  </sheetData>
  <sheetProtection algorithmName="SHA-512" hashValue="V2j/qb/jRN0dDayFPPFd3qPDo7aEhFVr4i6zrE3YcV91DfYuRcwyrLwTlUNBDVQNXk9RyrmI1oNWdAzhSBgCvQ==" saltValue="EVgrKlty3lbRcxpsD0mntQ==" spinCount="100000" sheet="1" selectLockedCells="1"/>
  <mergeCells count="1">
    <mergeCell ref="A1:O1"/>
  </mergeCells>
  <conditionalFormatting sqref="C6">
    <cfRule type="cellIs" dxfId="5" priority="2" operator="greaterThan">
      <formula>$C$44</formula>
    </cfRule>
  </conditionalFormatting>
  <conditionalFormatting sqref="C9">
    <cfRule type="cellIs" dxfId="4" priority="1" operator="greaterThan">
      <formula>$C$45</formula>
    </cfRule>
  </conditionalFormatting>
  <conditionalFormatting sqref="C15">
    <cfRule type="expression" dxfId="3" priority="4">
      <formula>$C$15&lt;#REF!</formula>
    </cfRule>
  </conditionalFormatting>
  <conditionalFormatting sqref="C16">
    <cfRule type="cellIs" dxfId="2" priority="3" operator="lessThan">
      <formula>#REF!</formula>
    </cfRule>
    <cfRule type="expression" dxfId="1" priority="5">
      <formula>#REF!&gt;#REF!</formula>
    </cfRule>
  </conditionalFormatting>
  <dataValidations count="5">
    <dataValidation type="list" allowBlank="1" showInputMessage="1" showErrorMessage="1" sqref="C8" xr:uid="{F3507A72-1747-4097-9D96-C14EBE845F53}">
      <formula1>"1,2,3,4"</formula1>
    </dataValidation>
    <dataValidation type="list" showInputMessage="1" showErrorMessage="1" sqref="C7" xr:uid="{3E257F28-C92D-4640-AD0C-301D19B90A20}">
      <formula1>"250,500,750,1000,1250,1500,1750,2000,2250,2500,2750,3000"</formula1>
    </dataValidation>
    <dataValidation type="list" allowBlank="1" showInputMessage="1" showErrorMessage="1" sqref="C6 C9" xr:uid="{D33721A8-2DEB-4A15-BB4E-029D72E616D4}">
      <formula1>"1,2,3,4,5,6,7,8"</formula1>
    </dataValidation>
    <dataValidation type="list" allowBlank="1" showInputMessage="1" showErrorMessage="1" sqref="C10" xr:uid="{C6B6E6DE-CD6E-4F06-86C3-79AF93FDD4FB}">
      <formula1>"Standard, Hygienic"</formula1>
    </dataValidation>
    <dataValidation type="list" allowBlank="1" showInputMessage="1" showErrorMessage="1" sqref="C5" xr:uid="{02BE2028-56A7-4ECD-914C-0A32D238D0AD}">
      <formula1>"C6930,CX2062,CX2072,C6030-i5,C6030-i7,C6032-i7"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5"/>
  <sheetViews>
    <sheetView workbookViewId="0">
      <selection activeCell="P12" sqref="P12"/>
    </sheetView>
  </sheetViews>
  <sheetFormatPr baseColWidth="10" defaultColWidth="11.44140625" defaultRowHeight="13.2" x14ac:dyDescent="0.25"/>
  <cols>
    <col min="1" max="3" width="11.44140625" style="10"/>
    <col min="4" max="4" width="12.109375" style="10" customWidth="1"/>
    <col min="5" max="5" width="9.5546875" style="10" customWidth="1"/>
    <col min="6" max="16384" width="11.44140625" style="10"/>
  </cols>
  <sheetData>
    <row r="1" spans="1:15" customFormat="1" ht="69.75" customHeight="1" x14ac:dyDescent="0.25">
      <c r="A1" s="559" t="s">
        <v>793</v>
      </c>
      <c r="B1" s="560"/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</row>
    <row r="2" spans="1:15" customFormat="1" x14ac:dyDescent="0.25"/>
    <row r="3" spans="1:15" customFormat="1" x14ac:dyDescent="0.25">
      <c r="A3" s="491" t="s">
        <v>743</v>
      </c>
      <c r="D3" t="s">
        <v>746</v>
      </c>
    </row>
    <row r="4" spans="1:15" customFormat="1" x14ac:dyDescent="0.25">
      <c r="A4" s="492" t="s">
        <v>742</v>
      </c>
    </row>
    <row r="5" spans="1:15" customFormat="1" x14ac:dyDescent="0.25">
      <c r="A5" s="493" t="s">
        <v>744</v>
      </c>
      <c r="F5" s="494" t="s">
        <v>770</v>
      </c>
      <c r="G5" s="4">
        <f>'Project description'!C28</f>
        <v>5000</v>
      </c>
      <c r="H5" t="s">
        <v>13</v>
      </c>
      <c r="I5" t="s">
        <v>791</v>
      </c>
    </row>
    <row r="6" spans="1:15" customFormat="1" x14ac:dyDescent="0.25">
      <c r="A6" s="495" t="s">
        <v>213</v>
      </c>
      <c r="F6" s="494" t="s">
        <v>747</v>
      </c>
      <c r="G6">
        <f>ROUNDUP(Timing!C14*1000/Timing!C7,0)</f>
        <v>0</v>
      </c>
      <c r="I6" t="s">
        <v>792</v>
      </c>
    </row>
    <row r="7" spans="1:15" customFormat="1" x14ac:dyDescent="0.25">
      <c r="A7" s="496" t="s">
        <v>732</v>
      </c>
      <c r="F7" s="494" t="s">
        <v>771</v>
      </c>
      <c r="G7" s="4">
        <f>Timing!C7</f>
        <v>1250</v>
      </c>
      <c r="H7" t="s">
        <v>13</v>
      </c>
      <c r="I7" t="s">
        <v>792</v>
      </c>
    </row>
    <row r="8" spans="1:15" customFormat="1" x14ac:dyDescent="0.25">
      <c r="A8" s="497" t="s">
        <v>68</v>
      </c>
    </row>
    <row r="9" spans="1:15" customFormat="1" x14ac:dyDescent="0.25">
      <c r="A9" s="498" t="s">
        <v>228</v>
      </c>
    </row>
    <row r="10" spans="1:15" customFormat="1" x14ac:dyDescent="0.25">
      <c r="A10" s="499" t="s">
        <v>745</v>
      </c>
    </row>
    <row r="12" spans="1:15" x14ac:dyDescent="0.25">
      <c r="E12" s="488" t="s">
        <v>741</v>
      </c>
      <c r="F12" s="489" t="s">
        <v>740</v>
      </c>
      <c r="G12" s="489" t="s">
        <v>739</v>
      </c>
      <c r="H12" s="489" t="s">
        <v>738</v>
      </c>
      <c r="I12" s="489" t="s">
        <v>737</v>
      </c>
      <c r="J12" s="488" t="s">
        <v>736</v>
      </c>
      <c r="K12" s="489" t="s">
        <v>735</v>
      </c>
    </row>
    <row r="13" spans="1:15" x14ac:dyDescent="0.25">
      <c r="D13" s="490" t="s">
        <v>734</v>
      </c>
      <c r="L13" s="490" t="s">
        <v>733</v>
      </c>
    </row>
    <row r="14" spans="1:15" x14ac:dyDescent="0.25">
      <c r="D14" s="490" t="s">
        <v>731</v>
      </c>
      <c r="L14" s="490" t="s">
        <v>730</v>
      </c>
    </row>
    <row r="15" spans="1:15" x14ac:dyDescent="0.25">
      <c r="E15" s="489" t="s">
        <v>729</v>
      </c>
      <c r="F15" s="488" t="s">
        <v>728</v>
      </c>
      <c r="G15" s="489" t="s">
        <v>727</v>
      </c>
      <c r="H15" s="489" t="s">
        <v>726</v>
      </c>
      <c r="I15" s="489" t="s">
        <v>725</v>
      </c>
      <c r="J15" s="489" t="s">
        <v>724</v>
      </c>
      <c r="K15" s="488" t="s">
        <v>723</v>
      </c>
    </row>
  </sheetData>
  <sheetProtection algorithmName="SHA-512" hashValue="PsPVYN4O+FHG4mrFejtQb0Of9E5nJHjWnirEnxDXlxDwxipye5pNorrUGYXASREY5wQSqHbwbLc1Vay8qwkhRw==" saltValue="wsrIE0Oqkf14MwnUwC1PjQ==" spinCount="100000" sheet="1" objects="1" scenarios="1"/>
  <mergeCells count="1">
    <mergeCell ref="A1:O1"/>
  </mergeCells>
  <pageMargins left="0.7" right="0.7" top="0.78740157499999996" bottom="0.78740157499999996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J37"/>
  <sheetViews>
    <sheetView workbookViewId="0">
      <selection activeCell="D15" sqref="D15"/>
    </sheetView>
  </sheetViews>
  <sheetFormatPr baseColWidth="10" defaultColWidth="11.44140625" defaultRowHeight="13.2" x14ac:dyDescent="0.25"/>
  <cols>
    <col min="1" max="1" width="8.33203125" customWidth="1"/>
    <col min="2" max="2" width="18.109375" customWidth="1"/>
    <col min="3" max="3" width="30.109375" customWidth="1"/>
    <col min="4" max="4" width="9.5546875" customWidth="1"/>
    <col min="5" max="5" width="8.88671875" customWidth="1"/>
    <col min="6" max="6" width="5" customWidth="1"/>
    <col min="7" max="7" width="41.33203125" customWidth="1"/>
    <col min="8" max="8" width="12.33203125" customWidth="1"/>
    <col min="10" max="10" width="10.88671875" customWidth="1"/>
  </cols>
  <sheetData>
    <row r="1" spans="1:10" ht="67.5" customHeight="1" x14ac:dyDescent="0.25">
      <c r="A1" s="559" t="s">
        <v>570</v>
      </c>
      <c r="B1" s="560"/>
      <c r="C1" s="560"/>
      <c r="D1" s="560"/>
      <c r="E1" s="560"/>
      <c r="F1" s="560"/>
      <c r="G1" s="560"/>
      <c r="H1" s="560"/>
      <c r="I1" s="560"/>
      <c r="J1" s="560"/>
    </row>
    <row r="2" spans="1:10" ht="4.5" customHeight="1" x14ac:dyDescent="0.25"/>
    <row r="3" spans="1:10" ht="17.25" customHeight="1" x14ac:dyDescent="0.25"/>
    <row r="4" spans="1:10" ht="20.25" customHeight="1" x14ac:dyDescent="0.25">
      <c r="B4" s="567" t="s">
        <v>294</v>
      </c>
      <c r="C4" s="568"/>
      <c r="D4" s="568"/>
      <c r="E4" s="568"/>
      <c r="G4" s="567" t="s">
        <v>267</v>
      </c>
      <c r="H4" s="568"/>
      <c r="I4" s="568"/>
      <c r="J4" s="568"/>
    </row>
    <row r="5" spans="1:10" ht="15" customHeight="1" thickBot="1" x14ac:dyDescent="0.3">
      <c r="B5" s="565" t="s">
        <v>293</v>
      </c>
      <c r="C5" s="566"/>
      <c r="D5" s="566"/>
      <c r="E5" s="566"/>
      <c r="G5" s="565" t="s">
        <v>268</v>
      </c>
      <c r="H5" s="566"/>
      <c r="I5" s="566"/>
      <c r="J5" s="566"/>
    </row>
    <row r="6" spans="1:10" ht="15" customHeight="1" thickBot="1" x14ac:dyDescent="0.3">
      <c r="B6" s="3" t="str">
        <f>'Project description'!C54</f>
        <v>Hepco GFX-1TC-C34</v>
      </c>
      <c r="C6" s="235" t="str">
        <f>'Project description'!C56</f>
        <v xml:space="preserve">3 Roller 70 mm </v>
      </c>
      <c r="D6" s="236">
        <f>'Project description'!C23</f>
        <v>13</v>
      </c>
      <c r="E6" s="6" t="s">
        <v>63</v>
      </c>
      <c r="G6" s="3" t="s">
        <v>803</v>
      </c>
      <c r="H6" s="3"/>
      <c r="I6" s="7">
        <f>D6*D11</f>
        <v>23.27</v>
      </c>
      <c r="J6" s="3" t="s">
        <v>64</v>
      </c>
    </row>
    <row r="7" spans="1:10" ht="15" customHeight="1" thickBot="1" x14ac:dyDescent="0.3">
      <c r="D7" s="4"/>
      <c r="G7" s="3" t="s">
        <v>797</v>
      </c>
      <c r="H7" s="3"/>
      <c r="I7" s="7">
        <f>0.5*I6*(D14/1000)*(D14/1000)</f>
        <v>104.715</v>
      </c>
      <c r="J7" s="3" t="s">
        <v>269</v>
      </c>
    </row>
    <row r="8" spans="1:10" ht="15" customHeight="1" x14ac:dyDescent="0.25">
      <c r="D8" s="4"/>
    </row>
    <row r="9" spans="1:10" ht="15" customHeight="1" x14ac:dyDescent="0.25">
      <c r="D9" s="8"/>
      <c r="G9" s="565" t="s">
        <v>270</v>
      </c>
      <c r="H9" s="566"/>
      <c r="I9" s="566"/>
      <c r="J9" s="566"/>
    </row>
    <row r="10" spans="1:10" ht="15" customHeight="1" thickBot="1" x14ac:dyDescent="0.3">
      <c r="B10" s="565" t="s">
        <v>275</v>
      </c>
      <c r="C10" s="566"/>
      <c r="D10" s="566"/>
      <c r="E10" s="566"/>
      <c r="G10" s="3" t="s">
        <v>796</v>
      </c>
      <c r="H10" s="3"/>
      <c r="I10" s="7">
        <f>D32*D34</f>
        <v>590.88480000000004</v>
      </c>
      <c r="J10" s="3" t="s">
        <v>274</v>
      </c>
    </row>
    <row r="11" spans="1:10" ht="15" customHeight="1" thickBot="1" x14ac:dyDescent="0.3">
      <c r="B11" s="575" t="s">
        <v>571</v>
      </c>
      <c r="C11" s="575"/>
      <c r="D11" s="237">
        <f>'Project description'!I6</f>
        <v>1.79</v>
      </c>
      <c r="E11" s="3" t="s">
        <v>77</v>
      </c>
      <c r="G11" s="3" t="s">
        <v>799</v>
      </c>
      <c r="H11" s="6"/>
      <c r="I11" s="6">
        <f>IF(D35&lt;0,ABS(D35),0)</f>
        <v>0</v>
      </c>
      <c r="J11" s="6" t="s">
        <v>274</v>
      </c>
    </row>
    <row r="12" spans="1:10" ht="15" customHeight="1" x14ac:dyDescent="0.25">
      <c r="D12" s="4"/>
    </row>
    <row r="13" spans="1:10" ht="15" customHeight="1" x14ac:dyDescent="0.25">
      <c r="B13" s="565" t="s">
        <v>278</v>
      </c>
      <c r="C13" s="566"/>
      <c r="D13" s="566"/>
      <c r="E13" s="566"/>
      <c r="G13" s="565" t="s">
        <v>800</v>
      </c>
      <c r="H13" s="566"/>
      <c r="I13" s="566"/>
      <c r="J13" s="566"/>
    </row>
    <row r="14" spans="1:10" ht="15" customHeight="1" thickBot="1" x14ac:dyDescent="0.35">
      <c r="B14" s="3" t="s">
        <v>288</v>
      </c>
      <c r="C14" s="3"/>
      <c r="D14" s="1">
        <v>3000</v>
      </c>
      <c r="E14" s="3" t="s">
        <v>22</v>
      </c>
      <c r="G14" s="3" t="s">
        <v>801</v>
      </c>
      <c r="H14" s="3"/>
      <c r="I14" s="7">
        <f>55*5.5*D16</f>
        <v>45.375</v>
      </c>
      <c r="J14" s="3" t="s">
        <v>274</v>
      </c>
    </row>
    <row r="15" spans="1:10" ht="15" customHeight="1" thickBot="1" x14ac:dyDescent="0.35">
      <c r="B15" s="6" t="s">
        <v>289</v>
      </c>
      <c r="C15" s="6"/>
      <c r="D15" s="2">
        <v>20000</v>
      </c>
      <c r="E15" s="6" t="s">
        <v>290</v>
      </c>
      <c r="G15" s="3" t="s">
        <v>802</v>
      </c>
      <c r="H15" s="576">
        <f>IF((D35/I14)&gt;=0,1,IF((D35/I14)&gt;=-1,1,IF((D35/I14)&gt;=-2,2,IF((D35/I14)&gt;=-3,3,IF((D35/I14)&gt;=-4,4,IF((D35/I14)&gt;=-5,5,IF((D35/I14)&gt;=-6,6,IF((D35/I14)&gt;=-7,7,IF((D35/I14)&gt;=-8,8,IF((D35/I14)&gt;=-9,9,IF((D35/I14)&gt;=-10,10,IF((D35/I14)&lt;-10,"Contact Beckhoff, please",))))))))))))</f>
        <v>1</v>
      </c>
      <c r="I15" s="576"/>
      <c r="J15" s="3" t="s">
        <v>287</v>
      </c>
    </row>
    <row r="16" spans="1:10" ht="15" customHeight="1" thickBot="1" x14ac:dyDescent="0.3">
      <c r="B16" s="3" t="s">
        <v>273</v>
      </c>
      <c r="C16" s="3"/>
      <c r="D16" s="425">
        <f>D14/D15</f>
        <v>0.15</v>
      </c>
      <c r="E16" s="3" t="s">
        <v>44</v>
      </c>
    </row>
    <row r="17" spans="2:10" ht="15" customHeight="1" x14ac:dyDescent="0.25">
      <c r="G17" s="565" t="s">
        <v>276</v>
      </c>
      <c r="H17" s="566"/>
      <c r="I17" s="566"/>
      <c r="J17" s="566"/>
    </row>
    <row r="18" spans="2:10" ht="15" customHeight="1" x14ac:dyDescent="0.25">
      <c r="G18" t="s">
        <v>277</v>
      </c>
      <c r="H18" s="571" t="s">
        <v>291</v>
      </c>
      <c r="I18" s="571"/>
      <c r="J18" s="571"/>
    </row>
    <row r="19" spans="2:10" ht="15" customHeight="1" x14ac:dyDescent="0.25">
      <c r="H19" s="571"/>
      <c r="I19" s="571"/>
      <c r="J19" s="571"/>
    </row>
    <row r="20" spans="2:10" ht="15" customHeight="1" x14ac:dyDescent="0.25">
      <c r="H20" s="571"/>
      <c r="I20" s="571"/>
      <c r="J20" s="571"/>
    </row>
    <row r="21" spans="2:10" ht="15" customHeight="1" thickBot="1" x14ac:dyDescent="0.3">
      <c r="G21" s="3"/>
      <c r="H21" s="572"/>
      <c r="I21" s="572"/>
      <c r="J21" s="572"/>
    </row>
    <row r="22" spans="2:10" ht="15" customHeight="1" thickBot="1" x14ac:dyDescent="0.3">
      <c r="G22" t="s">
        <v>279</v>
      </c>
      <c r="H22" s="573" t="s">
        <v>280</v>
      </c>
      <c r="I22" s="574"/>
      <c r="J22" s="574"/>
    </row>
    <row r="23" spans="2:10" ht="15" customHeight="1" thickBot="1" x14ac:dyDescent="0.3">
      <c r="G23" s="6" t="s">
        <v>281</v>
      </c>
      <c r="H23" s="569" t="s">
        <v>282</v>
      </c>
      <c r="I23" s="570"/>
      <c r="J23" s="570"/>
    </row>
    <row r="24" spans="2:10" ht="15" customHeight="1" thickBot="1" x14ac:dyDescent="0.3">
      <c r="G24" s="3" t="s">
        <v>283</v>
      </c>
      <c r="H24" s="5" t="s">
        <v>284</v>
      </c>
      <c r="I24" s="415"/>
      <c r="J24" s="415"/>
    </row>
    <row r="25" spans="2:10" ht="15" customHeight="1" x14ac:dyDescent="0.25"/>
    <row r="26" spans="2:10" ht="15" customHeight="1" x14ac:dyDescent="0.25"/>
    <row r="27" spans="2:10" ht="15" hidden="1" customHeight="1" x14ac:dyDescent="0.25"/>
    <row r="28" spans="2:10" ht="15" hidden="1" customHeight="1" x14ac:dyDescent="0.25"/>
    <row r="29" spans="2:10" ht="15" hidden="1" customHeight="1" x14ac:dyDescent="0.25"/>
    <row r="30" spans="2:10" ht="15" hidden="1" customHeight="1" x14ac:dyDescent="0.25"/>
    <row r="31" spans="2:10" ht="15" hidden="1" customHeight="1" thickBot="1" x14ac:dyDescent="0.3">
      <c r="B31" s="3" t="s">
        <v>271</v>
      </c>
      <c r="C31" s="3"/>
      <c r="D31" s="7">
        <f>'Project description'!C28/1000</f>
        <v>5</v>
      </c>
      <c r="E31" s="3" t="s">
        <v>47</v>
      </c>
    </row>
    <row r="32" spans="2:10" ht="15" hidden="1" customHeight="1" thickBot="1" x14ac:dyDescent="0.3">
      <c r="B32" s="3" t="s">
        <v>292</v>
      </c>
      <c r="C32" s="3"/>
      <c r="D32" s="7">
        <f>(((2.5*1.52)*(2.5*1.52)*1.1)*D16)</f>
        <v>2.3826000000000001</v>
      </c>
      <c r="E32" s="3" t="s">
        <v>274</v>
      </c>
    </row>
    <row r="33" spans="2:5" ht="15" hidden="1" customHeight="1" thickBot="1" x14ac:dyDescent="0.3">
      <c r="B33" s="3" t="s">
        <v>285</v>
      </c>
      <c r="C33" s="3"/>
      <c r="D33" s="9">
        <f>60*D31</f>
        <v>300</v>
      </c>
      <c r="E33" s="3" t="s">
        <v>272</v>
      </c>
    </row>
    <row r="34" spans="2:5" ht="15" hidden="1" customHeight="1" thickBot="1" x14ac:dyDescent="0.3">
      <c r="B34" s="3" t="s">
        <v>286</v>
      </c>
      <c r="C34" s="3"/>
      <c r="D34" s="9">
        <f>D33-(D6*4)</f>
        <v>248</v>
      </c>
      <c r="E34" s="3" t="s">
        <v>272</v>
      </c>
    </row>
    <row r="35" spans="2:5" ht="15" hidden="1" customHeight="1" thickBot="1" x14ac:dyDescent="0.3">
      <c r="B35" s="3" t="s">
        <v>798</v>
      </c>
      <c r="C35" s="3"/>
      <c r="D35" s="7">
        <f>I10-I7</f>
        <v>486.16980000000001</v>
      </c>
      <c r="E35" s="3" t="s">
        <v>274</v>
      </c>
    </row>
    <row r="36" spans="2:5" ht="15" hidden="1" customHeight="1" x14ac:dyDescent="0.25"/>
    <row r="37" spans="2:5" ht="15" hidden="1" customHeight="1" x14ac:dyDescent="0.25"/>
  </sheetData>
  <sheetProtection algorithmName="SHA-512" hashValue="N2vOA3CZisVk80LH38hrhQ265mSajrrocRKI2LcYTuavH7LIkP4JzFGG0HsFRbnel9Pemv4GYO93/xjfDX3+WQ==" saltValue="swxifIPSFh7EodnjaF8tiA==" spinCount="100000" sheet="1" objects="1" scenarios="1"/>
  <mergeCells count="15">
    <mergeCell ref="H23:J23"/>
    <mergeCell ref="H18:J21"/>
    <mergeCell ref="B13:E13"/>
    <mergeCell ref="H22:J22"/>
    <mergeCell ref="B11:C11"/>
    <mergeCell ref="H15:I15"/>
    <mergeCell ref="G17:J17"/>
    <mergeCell ref="G9:J9"/>
    <mergeCell ref="G13:J13"/>
    <mergeCell ref="B10:E10"/>
    <mergeCell ref="A1:J1"/>
    <mergeCell ref="B4:E4"/>
    <mergeCell ref="G4:J4"/>
    <mergeCell ref="B5:E5"/>
    <mergeCell ref="G5:J5"/>
  </mergeCells>
  <conditionalFormatting sqref="H15:I15">
    <cfRule type="expression" dxfId="0" priority="1">
      <formula>$H$15="Contact Beckhoff, please"</formula>
    </cfRule>
  </conditionalFormatting>
  <dataValidations count="1">
    <dataValidation allowBlank="1" showErrorMessage="1" prompt="Anzahl 50mm 6 Rollen Mover 410g" sqref="D6" xr:uid="{00000000-0002-0000-0800-000000000000}"/>
  </dataValidations>
  <hyperlinks>
    <hyperlink ref="H22" r:id="rId1" xr:uid="{00000000-0004-0000-0800-000000000000}"/>
    <hyperlink ref="H23" r:id="rId2" xr:uid="{00000000-0004-0000-0800-000001000000}"/>
    <hyperlink ref="H24" r:id="rId3" display="www.beckhoff.com/XTS/" xr:uid="{00000000-0004-0000-0800-000002000000}"/>
  </hyperlink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O117"/>
  <sheetViews>
    <sheetView topLeftCell="A10" workbookViewId="0">
      <selection activeCell="D33" sqref="D33"/>
    </sheetView>
  </sheetViews>
  <sheetFormatPr baseColWidth="10" defaultColWidth="11.5546875" defaultRowHeight="13.2" x14ac:dyDescent="0.25"/>
  <cols>
    <col min="1" max="1" width="37.6640625" customWidth="1"/>
    <col min="2" max="2" width="29.6640625" customWidth="1"/>
    <col min="3" max="3" width="35.88671875" customWidth="1"/>
    <col min="4" max="4" width="37.6640625" customWidth="1"/>
    <col min="5" max="5" width="22.109375" customWidth="1"/>
    <col min="6" max="6" width="25.33203125" customWidth="1"/>
    <col min="7" max="7" width="28.109375" customWidth="1"/>
    <col min="8" max="8" width="11" customWidth="1"/>
    <col min="9" max="9" width="18.6640625" customWidth="1"/>
    <col min="10" max="10" width="21.33203125" customWidth="1"/>
    <col min="11" max="11" width="17.33203125" customWidth="1"/>
    <col min="12" max="12" width="15.33203125" customWidth="1"/>
    <col min="13" max="13" width="7.88671875" customWidth="1"/>
    <col min="17" max="17" width="10.6640625" customWidth="1"/>
  </cols>
  <sheetData>
    <row r="1" spans="1:6" ht="15" thickBot="1" x14ac:dyDescent="0.35">
      <c r="A1" s="174" t="s">
        <v>66</v>
      </c>
      <c r="D1" s="175" t="s">
        <v>334</v>
      </c>
      <c r="E1" s="175"/>
    </row>
    <row r="2" spans="1:6" ht="14.4" x14ac:dyDescent="0.3">
      <c r="A2" s="174"/>
      <c r="B2" s="176" t="s">
        <v>252</v>
      </c>
      <c r="C2" s="177" t="s">
        <v>213</v>
      </c>
      <c r="D2" s="178">
        <v>250</v>
      </c>
      <c r="E2" s="179" t="s">
        <v>13</v>
      </c>
    </row>
    <row r="3" spans="1:6" ht="14.4" x14ac:dyDescent="0.3">
      <c r="A3" s="174"/>
      <c r="C3" s="180" t="s">
        <v>337</v>
      </c>
      <c r="D3" s="178">
        <v>500</v>
      </c>
      <c r="E3" s="181" t="s">
        <v>13</v>
      </c>
    </row>
    <row r="4" spans="1:6" ht="14.4" x14ac:dyDescent="0.3">
      <c r="A4" s="174"/>
      <c r="C4" s="180" t="s">
        <v>336</v>
      </c>
      <c r="D4" s="181">
        <v>250</v>
      </c>
      <c r="E4" s="181" t="s">
        <v>13</v>
      </c>
      <c r="F4" s="182"/>
    </row>
    <row r="5" spans="1:6" ht="14.4" x14ac:dyDescent="0.3">
      <c r="A5" s="174"/>
      <c r="C5" s="180" t="s">
        <v>335</v>
      </c>
      <c r="D5" s="181">
        <v>250</v>
      </c>
      <c r="E5" s="181" t="s">
        <v>13</v>
      </c>
      <c r="F5" s="182"/>
    </row>
    <row r="6" spans="1:6" ht="14.4" x14ac:dyDescent="0.3">
      <c r="A6" s="174"/>
      <c r="C6" s="180" t="s">
        <v>542</v>
      </c>
      <c r="D6" s="181">
        <v>500</v>
      </c>
      <c r="E6" s="181" t="s">
        <v>13</v>
      </c>
    </row>
    <row r="7" spans="1:6" ht="14.4" x14ac:dyDescent="0.3">
      <c r="A7" s="174"/>
      <c r="C7" s="180" t="s">
        <v>543</v>
      </c>
      <c r="D7" s="181">
        <v>250</v>
      </c>
      <c r="E7" s="181" t="s">
        <v>13</v>
      </c>
    </row>
    <row r="8" spans="1:6" ht="15" thickBot="1" x14ac:dyDescent="0.35">
      <c r="A8" s="174"/>
      <c r="C8" s="180" t="s">
        <v>544</v>
      </c>
      <c r="D8" s="183">
        <v>250</v>
      </c>
      <c r="E8" s="184" t="s">
        <v>13</v>
      </c>
    </row>
    <row r="9" spans="1:6" ht="14.4" x14ac:dyDescent="0.3">
      <c r="A9" s="174"/>
      <c r="C9" s="160"/>
      <c r="D9" s="160"/>
      <c r="E9" s="160"/>
    </row>
    <row r="10" spans="1:6" ht="15" thickBot="1" x14ac:dyDescent="0.35">
      <c r="B10" s="174" t="s">
        <v>822</v>
      </c>
      <c r="D10" s="175"/>
    </row>
    <row r="11" spans="1:6" x14ac:dyDescent="0.25">
      <c r="C11" s="177" t="s">
        <v>213</v>
      </c>
      <c r="D11" s="179">
        <v>0</v>
      </c>
      <c r="E11" s="185" t="s">
        <v>13</v>
      </c>
    </row>
    <row r="12" spans="1:6" x14ac:dyDescent="0.25">
      <c r="C12" s="186" t="s">
        <v>67</v>
      </c>
      <c r="D12" s="186">
        <v>133</v>
      </c>
      <c r="E12" s="187" t="s">
        <v>13</v>
      </c>
    </row>
    <row r="13" spans="1:6" x14ac:dyDescent="0.25">
      <c r="C13" s="186" t="s">
        <v>68</v>
      </c>
      <c r="D13" s="188">
        <v>318</v>
      </c>
      <c r="E13" s="181" t="s">
        <v>13</v>
      </c>
    </row>
    <row r="14" spans="1:6" ht="13.8" thickBot="1" x14ac:dyDescent="0.3">
      <c r="C14" s="189" t="s">
        <v>228</v>
      </c>
      <c r="D14" s="190">
        <v>636</v>
      </c>
      <c r="E14" s="183" t="s">
        <v>13</v>
      </c>
    </row>
    <row r="16" spans="1:6" ht="15" thickBot="1" x14ac:dyDescent="0.35">
      <c r="B16" s="174" t="s">
        <v>69</v>
      </c>
      <c r="C16" s="494" t="s">
        <v>836</v>
      </c>
    </row>
    <row r="17" spans="3:13" ht="30" customHeight="1" thickBot="1" x14ac:dyDescent="0.3">
      <c r="C17" s="191" t="s">
        <v>84</v>
      </c>
      <c r="D17" s="191" t="s">
        <v>3</v>
      </c>
      <c r="E17" s="192" t="s">
        <v>338</v>
      </c>
      <c r="F17" s="193"/>
      <c r="G17" s="194" t="s">
        <v>781</v>
      </c>
      <c r="H17" s="195"/>
      <c r="I17" s="196" t="s">
        <v>782</v>
      </c>
      <c r="J17" s="197"/>
      <c r="K17" s="196" t="s">
        <v>53</v>
      </c>
      <c r="L17" s="197" t="s">
        <v>783</v>
      </c>
      <c r="M17" s="197"/>
    </row>
    <row r="18" spans="3:13" x14ac:dyDescent="0.25">
      <c r="C18" s="198" t="s">
        <v>4</v>
      </c>
      <c r="D18" s="198" t="s">
        <v>70</v>
      </c>
      <c r="E18" s="199">
        <v>0.13400000000000001</v>
      </c>
      <c r="F18" s="200" t="s">
        <v>64</v>
      </c>
      <c r="G18" s="201">
        <v>33.454000000000001</v>
      </c>
      <c r="H18" s="202" t="s">
        <v>71</v>
      </c>
      <c r="I18" s="203">
        <v>-1.5620000000000001</v>
      </c>
      <c r="J18" s="204" t="s">
        <v>13</v>
      </c>
      <c r="K18" s="203" t="s">
        <v>151</v>
      </c>
      <c r="L18" s="205">
        <v>2.71</v>
      </c>
      <c r="M18" s="204" t="s">
        <v>54</v>
      </c>
    </row>
    <row r="19" spans="3:13" x14ac:dyDescent="0.25">
      <c r="C19" s="206" t="s">
        <v>1</v>
      </c>
      <c r="D19" s="206" t="s">
        <v>81</v>
      </c>
      <c r="E19" s="188">
        <v>0.48499999999999999</v>
      </c>
      <c r="F19" s="188" t="s">
        <v>64</v>
      </c>
      <c r="G19" s="207">
        <v>399.71800000000002</v>
      </c>
      <c r="H19" s="208" t="s">
        <v>71</v>
      </c>
      <c r="I19" s="188">
        <v>27.77</v>
      </c>
      <c r="J19" s="208" t="s">
        <v>13</v>
      </c>
      <c r="K19" s="203" t="s">
        <v>151</v>
      </c>
      <c r="L19" s="188">
        <v>2.71</v>
      </c>
      <c r="M19" s="208" t="s">
        <v>54</v>
      </c>
    </row>
    <row r="20" spans="3:13" x14ac:dyDescent="0.25">
      <c r="C20" s="206" t="s">
        <v>0</v>
      </c>
      <c r="D20" s="206" t="s">
        <v>82</v>
      </c>
      <c r="E20" s="188">
        <v>0.437</v>
      </c>
      <c r="F20" s="188" t="s">
        <v>64</v>
      </c>
      <c r="G20" s="207">
        <v>382.98700000000002</v>
      </c>
      <c r="H20" s="208" t="s">
        <v>71</v>
      </c>
      <c r="I20" s="188">
        <v>27.463999999999999</v>
      </c>
      <c r="J20" s="208" t="s">
        <v>13</v>
      </c>
      <c r="K20" s="203" t="s">
        <v>151</v>
      </c>
      <c r="L20" s="188">
        <v>2.71</v>
      </c>
      <c r="M20" s="208" t="s">
        <v>54</v>
      </c>
    </row>
    <row r="21" spans="3:13" x14ac:dyDescent="0.25">
      <c r="C21" s="206" t="s">
        <v>2</v>
      </c>
      <c r="D21" s="206" t="s">
        <v>83</v>
      </c>
      <c r="E21" s="181">
        <v>0.59499999999999997</v>
      </c>
      <c r="F21" s="290" t="s">
        <v>64</v>
      </c>
      <c r="G21" s="291">
        <v>609.65599999999995</v>
      </c>
      <c r="H21" s="232" t="s">
        <v>71</v>
      </c>
      <c r="I21" s="288">
        <v>32.615000000000002</v>
      </c>
      <c r="J21" s="232" t="s">
        <v>13</v>
      </c>
      <c r="K21" s="231" t="s">
        <v>151</v>
      </c>
      <c r="L21" s="288">
        <v>2.71</v>
      </c>
      <c r="M21" s="232" t="s">
        <v>54</v>
      </c>
    </row>
    <row r="22" spans="3:13" x14ac:dyDescent="0.25">
      <c r="C22" s="215" t="s">
        <v>830</v>
      </c>
      <c r="D22" s="215" t="s">
        <v>832</v>
      </c>
      <c r="E22" s="181">
        <v>1.04</v>
      </c>
      <c r="F22" s="290" t="s">
        <v>64</v>
      </c>
      <c r="G22" s="291">
        <v>1380</v>
      </c>
      <c r="H22" s="232" t="s">
        <v>834</v>
      </c>
      <c r="I22" s="288">
        <v>35.299999999999997</v>
      </c>
      <c r="J22" s="232" t="s">
        <v>13</v>
      </c>
      <c r="K22" s="231" t="s">
        <v>838</v>
      </c>
      <c r="L22" s="288">
        <v>2.71</v>
      </c>
      <c r="M22" s="232" t="s">
        <v>54</v>
      </c>
    </row>
    <row r="23" spans="3:13" ht="13.8" thickBot="1" x14ac:dyDescent="0.3">
      <c r="C23" s="215" t="s">
        <v>831</v>
      </c>
      <c r="D23" s="215" t="s">
        <v>833</v>
      </c>
      <c r="E23" s="181">
        <v>0.78</v>
      </c>
      <c r="F23" s="290" t="s">
        <v>64</v>
      </c>
      <c r="G23" s="291">
        <v>1063</v>
      </c>
      <c r="H23" s="232" t="s">
        <v>835</v>
      </c>
      <c r="I23" s="288">
        <v>34.700000000000003</v>
      </c>
      <c r="J23" s="232" t="s">
        <v>13</v>
      </c>
      <c r="K23" s="231" t="s">
        <v>151</v>
      </c>
      <c r="L23" s="288">
        <v>2.71</v>
      </c>
      <c r="M23" s="232" t="s">
        <v>54</v>
      </c>
    </row>
    <row r="24" spans="3:13" x14ac:dyDescent="0.25">
      <c r="C24" s="212" t="s">
        <v>625</v>
      </c>
      <c r="D24" s="212" t="s">
        <v>844</v>
      </c>
      <c r="E24" s="160">
        <v>0.6</v>
      </c>
      <c r="F24" s="213" t="s">
        <v>64</v>
      </c>
      <c r="G24" s="160">
        <v>786.21</v>
      </c>
      <c r="H24" s="213" t="s">
        <v>71</v>
      </c>
      <c r="I24" s="160">
        <v>33.615000000000002</v>
      </c>
      <c r="J24" s="213" t="s">
        <v>13</v>
      </c>
      <c r="K24" s="214" t="s">
        <v>151</v>
      </c>
      <c r="L24" s="160">
        <v>2.71</v>
      </c>
      <c r="M24" s="213" t="s">
        <v>54</v>
      </c>
    </row>
    <row r="25" spans="3:13" x14ac:dyDescent="0.25">
      <c r="C25" s="215" t="s">
        <v>626</v>
      </c>
      <c r="D25" s="215" t="s">
        <v>845</v>
      </c>
      <c r="E25" s="182">
        <v>0.95</v>
      </c>
      <c r="F25" s="216" t="s">
        <v>64</v>
      </c>
      <c r="G25" s="182">
        <v>1595.69</v>
      </c>
      <c r="H25" s="216" t="s">
        <v>71</v>
      </c>
      <c r="I25" s="217">
        <v>32.615000000000002</v>
      </c>
      <c r="J25" s="216" t="s">
        <v>13</v>
      </c>
      <c r="K25" s="218" t="s">
        <v>151</v>
      </c>
      <c r="L25">
        <v>2.71</v>
      </c>
      <c r="M25" s="216" t="s">
        <v>54</v>
      </c>
    </row>
    <row r="26" spans="3:13" x14ac:dyDescent="0.25">
      <c r="C26" s="215" t="s">
        <v>620</v>
      </c>
      <c r="D26" s="215" t="s">
        <v>846</v>
      </c>
      <c r="E26" s="182">
        <v>0.61</v>
      </c>
      <c r="F26" s="216" t="s">
        <v>64</v>
      </c>
      <c r="G26" s="182">
        <v>892.6</v>
      </c>
      <c r="H26" s="216" t="s">
        <v>71</v>
      </c>
      <c r="I26" s="182">
        <v>33.615000000000002</v>
      </c>
      <c r="J26" s="216" t="s">
        <v>13</v>
      </c>
      <c r="K26" s="218" t="s">
        <v>151</v>
      </c>
      <c r="L26">
        <v>2.71</v>
      </c>
      <c r="M26" s="216" t="s">
        <v>54</v>
      </c>
    </row>
    <row r="27" spans="3:13" x14ac:dyDescent="0.25">
      <c r="C27" s="215" t="s">
        <v>621</v>
      </c>
      <c r="D27" s="215" t="s">
        <v>622</v>
      </c>
      <c r="E27" s="182">
        <v>0.68</v>
      </c>
      <c r="F27" s="216" t="s">
        <v>64</v>
      </c>
      <c r="G27" s="182">
        <v>940.55</v>
      </c>
      <c r="H27" s="216" t="s">
        <v>71</v>
      </c>
      <c r="I27" s="182">
        <v>33.615000000000002</v>
      </c>
      <c r="J27" s="216" t="s">
        <v>13</v>
      </c>
      <c r="K27" s="218" t="s">
        <v>151</v>
      </c>
      <c r="L27">
        <v>2.71</v>
      </c>
      <c r="M27" s="216" t="s">
        <v>54</v>
      </c>
    </row>
    <row r="28" spans="3:13" x14ac:dyDescent="0.25">
      <c r="C28" s="215" t="s">
        <v>623</v>
      </c>
      <c r="D28" s="215" t="s">
        <v>847</v>
      </c>
      <c r="E28" s="182">
        <v>0.79</v>
      </c>
      <c r="F28" s="216" t="s">
        <v>64</v>
      </c>
      <c r="G28" s="182">
        <v>1120.02</v>
      </c>
      <c r="H28" s="216" t="s">
        <v>71</v>
      </c>
      <c r="I28" s="182">
        <v>33.615000000000002</v>
      </c>
      <c r="J28" s="216" t="s">
        <v>13</v>
      </c>
      <c r="K28" s="218" t="s">
        <v>151</v>
      </c>
      <c r="L28">
        <v>2.71</v>
      </c>
      <c r="M28" s="216" t="s">
        <v>54</v>
      </c>
    </row>
    <row r="29" spans="3:13" ht="13.8" thickBot="1" x14ac:dyDescent="0.3">
      <c r="C29" s="219" t="s">
        <v>624</v>
      </c>
      <c r="D29" s="219" t="s">
        <v>848</v>
      </c>
      <c r="E29" s="220">
        <v>0.82</v>
      </c>
      <c r="F29" s="221" t="s">
        <v>64</v>
      </c>
      <c r="G29" s="220">
        <v>1164.95</v>
      </c>
      <c r="H29" s="221" t="s">
        <v>71</v>
      </c>
      <c r="I29" s="220">
        <v>33.615000000000002</v>
      </c>
      <c r="J29" s="221" t="s">
        <v>13</v>
      </c>
      <c r="K29" s="222" t="s">
        <v>151</v>
      </c>
      <c r="L29" s="175">
        <v>2.71</v>
      </c>
      <c r="M29" s="221" t="s">
        <v>54</v>
      </c>
    </row>
    <row r="30" spans="3:13" x14ac:dyDescent="0.25">
      <c r="C30" s="215" t="s">
        <v>843</v>
      </c>
      <c r="D30" s="215" t="s">
        <v>846</v>
      </c>
      <c r="E30" s="182">
        <v>0.35</v>
      </c>
      <c r="F30" s="216" t="s">
        <v>64</v>
      </c>
      <c r="G30" s="274">
        <v>250</v>
      </c>
      <c r="H30" s="213" t="s">
        <v>71</v>
      </c>
      <c r="I30" s="182">
        <v>10</v>
      </c>
      <c r="J30" s="216" t="s">
        <v>13</v>
      </c>
      <c r="K30" s="421" t="s">
        <v>151</v>
      </c>
      <c r="L30" s="160">
        <v>2.71</v>
      </c>
      <c r="M30" s="213" t="s">
        <v>54</v>
      </c>
    </row>
    <row r="31" spans="3:13" x14ac:dyDescent="0.25">
      <c r="C31" s="215" t="s">
        <v>849</v>
      </c>
      <c r="D31" s="215" t="s">
        <v>814</v>
      </c>
      <c r="E31" s="182">
        <v>1.1000000000000001</v>
      </c>
      <c r="F31" s="216" t="s">
        <v>815</v>
      </c>
      <c r="G31" s="182">
        <v>2000</v>
      </c>
      <c r="H31" s="216" t="s">
        <v>71</v>
      </c>
      <c r="I31" s="182">
        <v>35</v>
      </c>
      <c r="J31" s="216" t="s">
        <v>13</v>
      </c>
      <c r="K31" s="218" t="s">
        <v>151</v>
      </c>
      <c r="L31">
        <v>2.71</v>
      </c>
      <c r="M31" s="216" t="s">
        <v>54</v>
      </c>
    </row>
    <row r="32" spans="3:13" ht="13.8" thickBot="1" x14ac:dyDescent="0.3">
      <c r="C32" s="215" t="s">
        <v>850</v>
      </c>
      <c r="D32" s="215" t="s">
        <v>816</v>
      </c>
      <c r="E32" s="182">
        <v>4</v>
      </c>
      <c r="F32" s="216" t="s">
        <v>64</v>
      </c>
      <c r="G32" s="220">
        <v>8000</v>
      </c>
      <c r="H32" s="221" t="s">
        <v>71</v>
      </c>
      <c r="I32" s="182">
        <v>40</v>
      </c>
      <c r="J32" s="216" t="s">
        <v>13</v>
      </c>
      <c r="K32" s="222" t="s">
        <v>151</v>
      </c>
      <c r="L32" s="175">
        <v>2.71</v>
      </c>
      <c r="M32" s="221" t="s">
        <v>54</v>
      </c>
    </row>
    <row r="33" spans="2:15" x14ac:dyDescent="0.25">
      <c r="C33" s="229" t="s">
        <v>605</v>
      </c>
      <c r="D33" s="295" t="s">
        <v>581</v>
      </c>
      <c r="E33" s="297">
        <v>0.5</v>
      </c>
      <c r="F33" s="185" t="s">
        <v>64</v>
      </c>
      <c r="G33" s="297">
        <v>2200</v>
      </c>
      <c r="H33" s="185" t="s">
        <v>71</v>
      </c>
      <c r="I33" s="297">
        <v>10</v>
      </c>
      <c r="J33" s="185" t="s">
        <v>13</v>
      </c>
      <c r="K33" s="299" t="s">
        <v>151</v>
      </c>
      <c r="L33" s="301">
        <v>2.71</v>
      </c>
      <c r="M33" s="185" t="s">
        <v>54</v>
      </c>
      <c r="O33" t="s">
        <v>619</v>
      </c>
    </row>
    <row r="34" spans="2:15" ht="13.8" thickBot="1" x14ac:dyDescent="0.3">
      <c r="C34" s="209" t="s">
        <v>606</v>
      </c>
      <c r="D34" s="296" t="s">
        <v>581</v>
      </c>
      <c r="E34" s="298">
        <v>1.74</v>
      </c>
      <c r="F34" s="210" t="s">
        <v>64</v>
      </c>
      <c r="G34" s="298">
        <v>8719.1200000000008</v>
      </c>
      <c r="H34" s="210" t="s">
        <v>71</v>
      </c>
      <c r="I34" s="298">
        <v>59</v>
      </c>
      <c r="J34" s="210" t="s">
        <v>13</v>
      </c>
      <c r="K34" s="300" t="s">
        <v>151</v>
      </c>
      <c r="L34" s="302">
        <v>2.71</v>
      </c>
      <c r="M34" s="210" t="s">
        <v>54</v>
      </c>
    </row>
    <row r="35" spans="2:15" x14ac:dyDescent="0.25">
      <c r="C35" s="294"/>
      <c r="D35" s="294"/>
      <c r="E35" s="160"/>
      <c r="F35" s="160"/>
      <c r="G35" s="160"/>
      <c r="H35" s="160"/>
      <c r="I35" s="160"/>
      <c r="J35" s="160"/>
      <c r="K35" s="214"/>
      <c r="L35" s="160"/>
      <c r="M35" s="160"/>
    </row>
    <row r="36" spans="2:15" ht="15" hidden="1" thickBot="1" x14ac:dyDescent="0.35">
      <c r="B36" s="174" t="s">
        <v>72</v>
      </c>
    </row>
    <row r="37" spans="2:15" ht="13.8" hidden="1" thickBot="1" x14ac:dyDescent="0.3">
      <c r="C37" s="191"/>
      <c r="D37" s="577" t="s">
        <v>775</v>
      </c>
      <c r="E37" s="578"/>
      <c r="F37" s="581" t="s">
        <v>68</v>
      </c>
      <c r="G37" s="582"/>
      <c r="H37" s="579" t="s">
        <v>73</v>
      </c>
      <c r="I37" s="580"/>
    </row>
    <row r="38" spans="2:15" ht="14.4" hidden="1" x14ac:dyDescent="0.3">
      <c r="C38" s="177" t="s">
        <v>617</v>
      </c>
      <c r="D38" s="292">
        <v>80</v>
      </c>
      <c r="E38" s="185" t="s">
        <v>32</v>
      </c>
      <c r="F38" s="292">
        <v>80</v>
      </c>
      <c r="G38" s="292" t="s">
        <v>32</v>
      </c>
      <c r="H38" s="293">
        <v>80</v>
      </c>
      <c r="I38" s="185" t="s">
        <v>32</v>
      </c>
      <c r="M38" s="226" t="s">
        <v>74</v>
      </c>
      <c r="N38" s="174">
        <v>5</v>
      </c>
      <c r="O38" s="174" t="s">
        <v>75</v>
      </c>
    </row>
    <row r="39" spans="2:15" ht="14.4" hidden="1" x14ac:dyDescent="0.3">
      <c r="C39" s="223" t="s">
        <v>776</v>
      </c>
      <c r="D39" s="224">
        <v>70</v>
      </c>
      <c r="E39" s="289" t="s">
        <v>32</v>
      </c>
      <c r="F39" s="224">
        <v>70</v>
      </c>
      <c r="G39" s="224" t="s">
        <v>32</v>
      </c>
      <c r="H39" s="225">
        <v>67</v>
      </c>
      <c r="I39" s="289" t="s">
        <v>32</v>
      </c>
      <c r="M39" s="226"/>
      <c r="N39" s="174"/>
      <c r="O39" s="174"/>
    </row>
    <row r="40" spans="2:15" ht="14.4" hidden="1" x14ac:dyDescent="0.3">
      <c r="C40" s="223" t="s">
        <v>777</v>
      </c>
      <c r="D40" s="224">
        <v>87.6</v>
      </c>
      <c r="E40" s="289" t="s">
        <v>32</v>
      </c>
      <c r="F40" s="224">
        <v>87.6</v>
      </c>
      <c r="G40" s="224" t="s">
        <v>32</v>
      </c>
      <c r="H40" s="225">
        <v>83.2</v>
      </c>
      <c r="I40" s="289" t="s">
        <v>32</v>
      </c>
      <c r="M40" s="226"/>
      <c r="N40" s="174"/>
      <c r="O40" s="174"/>
    </row>
    <row r="41" spans="2:15" ht="14.4" hidden="1" x14ac:dyDescent="0.3">
      <c r="C41" s="223" t="s">
        <v>852</v>
      </c>
      <c r="D41" s="224">
        <v>115</v>
      </c>
      <c r="E41" s="289" t="s">
        <v>32</v>
      </c>
      <c r="F41" s="224">
        <v>115</v>
      </c>
      <c r="G41" s="224" t="s">
        <v>32</v>
      </c>
      <c r="H41" s="225">
        <v>100</v>
      </c>
      <c r="I41" s="289" t="s">
        <v>32</v>
      </c>
      <c r="M41" s="226"/>
      <c r="N41" s="174"/>
      <c r="O41" s="174"/>
    </row>
    <row r="42" spans="2:15" ht="14.4" hidden="1" x14ac:dyDescent="0.3">
      <c r="C42" s="223" t="s">
        <v>853</v>
      </c>
      <c r="D42" s="224">
        <v>210</v>
      </c>
      <c r="E42" s="289" t="s">
        <v>32</v>
      </c>
      <c r="F42" s="224">
        <v>190</v>
      </c>
      <c r="G42" s="224" t="s">
        <v>32</v>
      </c>
      <c r="H42" s="225">
        <v>0</v>
      </c>
      <c r="I42" s="289" t="s">
        <v>32</v>
      </c>
      <c r="M42" s="226"/>
      <c r="N42" s="174"/>
      <c r="O42" s="174"/>
    </row>
    <row r="43" spans="2:15" ht="14.4" hidden="1" x14ac:dyDescent="0.3">
      <c r="C43" s="223" t="s">
        <v>854</v>
      </c>
      <c r="D43" s="224">
        <f>D42*2</f>
        <v>420</v>
      </c>
      <c r="E43" s="289" t="s">
        <v>32</v>
      </c>
      <c r="F43" s="224">
        <f>F42*2</f>
        <v>380</v>
      </c>
      <c r="G43" s="224" t="s">
        <v>32</v>
      </c>
      <c r="H43" s="225"/>
      <c r="I43" s="289"/>
      <c r="M43" s="226"/>
      <c r="N43" s="174"/>
      <c r="O43" s="174"/>
    </row>
    <row r="44" spans="2:15" hidden="1" x14ac:dyDescent="0.25"/>
    <row r="45" spans="2:15" ht="13.8" hidden="1" thickBot="1" x14ac:dyDescent="0.3">
      <c r="B45" s="176" t="s">
        <v>203</v>
      </c>
    </row>
    <row r="46" spans="2:15" hidden="1" x14ac:dyDescent="0.25">
      <c r="C46" s="177" t="s">
        <v>31</v>
      </c>
    </row>
    <row r="47" spans="2:15" hidden="1" x14ac:dyDescent="0.25">
      <c r="C47" s="186" t="s">
        <v>204</v>
      </c>
    </row>
    <row r="49" spans="2:11" ht="27" thickBot="1" x14ac:dyDescent="0.3">
      <c r="B49" s="227" t="s">
        <v>212</v>
      </c>
      <c r="D49" t="s">
        <v>784</v>
      </c>
    </row>
    <row r="50" spans="2:11" ht="13.8" thickBot="1" x14ac:dyDescent="0.3">
      <c r="C50" s="191"/>
      <c r="D50" s="577" t="s">
        <v>213</v>
      </c>
      <c r="E50" s="578"/>
      <c r="F50" s="579" t="s">
        <v>214</v>
      </c>
      <c r="G50" s="580"/>
      <c r="H50" s="577" t="s">
        <v>215</v>
      </c>
      <c r="I50" s="578"/>
      <c r="J50" s="579" t="s">
        <v>216</v>
      </c>
      <c r="K50" s="580"/>
    </row>
    <row r="51" spans="2:11" x14ac:dyDescent="0.25">
      <c r="C51" s="206" t="s">
        <v>1</v>
      </c>
      <c r="D51" s="224">
        <v>4</v>
      </c>
      <c r="E51" s="185" t="s">
        <v>32</v>
      </c>
      <c r="F51" s="224">
        <v>4</v>
      </c>
      <c r="G51" s="185" t="s">
        <v>32</v>
      </c>
      <c r="H51" s="224">
        <v>4</v>
      </c>
      <c r="I51" s="185" t="s">
        <v>32</v>
      </c>
      <c r="J51" s="228">
        <v>6</v>
      </c>
      <c r="K51" s="185" t="s">
        <v>32</v>
      </c>
    </row>
    <row r="52" spans="2:11" x14ac:dyDescent="0.25">
      <c r="C52" s="206" t="s">
        <v>0</v>
      </c>
      <c r="D52" s="188">
        <v>4</v>
      </c>
      <c r="E52" s="208" t="s">
        <v>32</v>
      </c>
      <c r="F52" s="188">
        <v>4</v>
      </c>
      <c r="G52" s="208" t="s">
        <v>32</v>
      </c>
      <c r="H52" s="188">
        <v>4</v>
      </c>
      <c r="I52" s="208" t="s">
        <v>32</v>
      </c>
      <c r="J52" s="228">
        <v>6</v>
      </c>
      <c r="K52" s="208" t="s">
        <v>32</v>
      </c>
    </row>
    <row r="53" spans="2:11" x14ac:dyDescent="0.25">
      <c r="C53" s="206" t="s">
        <v>80</v>
      </c>
      <c r="D53" s="228">
        <v>6</v>
      </c>
      <c r="E53" s="208" t="s">
        <v>32</v>
      </c>
      <c r="F53" s="228">
        <v>6</v>
      </c>
      <c r="G53" s="208" t="s">
        <v>32</v>
      </c>
      <c r="H53" s="228">
        <v>6</v>
      </c>
      <c r="I53" s="208" t="s">
        <v>32</v>
      </c>
      <c r="J53" s="228">
        <v>6</v>
      </c>
      <c r="K53" s="208" t="s">
        <v>32</v>
      </c>
    </row>
    <row r="54" spans="2:11" x14ac:dyDescent="0.25">
      <c r="C54" s="206" t="s">
        <v>2</v>
      </c>
      <c r="D54" s="228">
        <v>4</v>
      </c>
      <c r="E54" s="208" t="s">
        <v>32</v>
      </c>
      <c r="F54" s="228">
        <v>8</v>
      </c>
      <c r="G54" s="208" t="s">
        <v>32</v>
      </c>
      <c r="H54" s="228">
        <v>8</v>
      </c>
      <c r="I54" s="208" t="s">
        <v>32</v>
      </c>
      <c r="J54" s="228">
        <v>9</v>
      </c>
      <c r="K54" s="208" t="s">
        <v>32</v>
      </c>
    </row>
    <row r="55" spans="2:11" x14ac:dyDescent="0.25">
      <c r="C55" s="206" t="s">
        <v>830</v>
      </c>
      <c r="D55" s="228">
        <v>10</v>
      </c>
      <c r="E55" s="208" t="s">
        <v>32</v>
      </c>
      <c r="F55" s="228">
        <v>10</v>
      </c>
      <c r="G55" s="208" t="s">
        <v>32</v>
      </c>
      <c r="H55" s="228">
        <v>10</v>
      </c>
      <c r="I55" s="208" t="s">
        <v>32</v>
      </c>
      <c r="J55" s="228">
        <v>15</v>
      </c>
      <c r="K55" s="208" t="s">
        <v>32</v>
      </c>
    </row>
    <row r="56" spans="2:11" ht="13.8" thickBot="1" x14ac:dyDescent="0.3">
      <c r="C56" s="209" t="s">
        <v>831</v>
      </c>
      <c r="D56" s="211">
        <v>10</v>
      </c>
      <c r="E56" s="210" t="s">
        <v>32</v>
      </c>
      <c r="F56" s="211">
        <v>10</v>
      </c>
      <c r="G56" s="210" t="s">
        <v>32</v>
      </c>
      <c r="H56" s="211">
        <v>10</v>
      </c>
      <c r="I56" s="210" t="s">
        <v>32</v>
      </c>
      <c r="J56" s="211">
        <v>15</v>
      </c>
      <c r="K56" s="210" t="s">
        <v>32</v>
      </c>
    </row>
    <row r="57" spans="2:11" x14ac:dyDescent="0.25">
      <c r="C57" s="229" t="s">
        <v>605</v>
      </c>
      <c r="D57" s="299">
        <v>4</v>
      </c>
      <c r="E57" s="185" t="s">
        <v>32</v>
      </c>
      <c r="F57" s="299">
        <v>4</v>
      </c>
      <c r="G57" s="185" t="s">
        <v>32</v>
      </c>
      <c r="H57" s="299">
        <v>4</v>
      </c>
      <c r="I57" s="185" t="s">
        <v>32</v>
      </c>
      <c r="J57" s="303">
        <v>4</v>
      </c>
      <c r="K57" s="185" t="s">
        <v>32</v>
      </c>
    </row>
    <row r="58" spans="2:11" ht="13.8" thickBot="1" x14ac:dyDescent="0.3">
      <c r="C58" s="209" t="s">
        <v>606</v>
      </c>
      <c r="D58" s="300">
        <v>5</v>
      </c>
      <c r="E58" s="210" t="s">
        <v>32</v>
      </c>
      <c r="F58" s="300">
        <v>5</v>
      </c>
      <c r="G58" s="210" t="s">
        <v>32</v>
      </c>
      <c r="H58" s="300">
        <v>5</v>
      </c>
      <c r="I58" s="210" t="s">
        <v>32</v>
      </c>
      <c r="J58" s="304">
        <v>5</v>
      </c>
      <c r="K58" s="210" t="s">
        <v>32</v>
      </c>
    </row>
    <row r="59" spans="2:11" ht="13.8" thickBot="1" x14ac:dyDescent="0.3">
      <c r="C59" s="191" t="s">
        <v>218</v>
      </c>
      <c r="D59" s="577" t="s">
        <v>213</v>
      </c>
      <c r="E59" s="578"/>
      <c r="F59" s="579" t="s">
        <v>214</v>
      </c>
      <c r="G59" s="580"/>
      <c r="H59" s="577" t="s">
        <v>215</v>
      </c>
      <c r="I59" s="578"/>
      <c r="J59" s="579" t="s">
        <v>216</v>
      </c>
      <c r="K59" s="580"/>
    </row>
    <row r="60" spans="2:11" x14ac:dyDescent="0.25">
      <c r="C60" s="215" t="s">
        <v>850</v>
      </c>
      <c r="D60" s="527">
        <v>10</v>
      </c>
      <c r="E60" s="289" t="s">
        <v>32</v>
      </c>
      <c r="F60" s="527">
        <v>10</v>
      </c>
      <c r="G60" s="289" t="s">
        <v>32</v>
      </c>
      <c r="H60" s="527">
        <v>10</v>
      </c>
      <c r="I60" s="289" t="s">
        <v>32</v>
      </c>
      <c r="J60" s="526" t="s">
        <v>580</v>
      </c>
      <c r="K60" s="289" t="s">
        <v>32</v>
      </c>
    </row>
    <row r="61" spans="2:11" x14ac:dyDescent="0.25">
      <c r="C61" s="215" t="s">
        <v>850</v>
      </c>
      <c r="D61" s="528">
        <v>20</v>
      </c>
      <c r="E61" s="289" t="s">
        <v>32</v>
      </c>
      <c r="F61" s="528">
        <v>20</v>
      </c>
      <c r="G61" s="289" t="s">
        <v>32</v>
      </c>
      <c r="H61" s="528">
        <v>20</v>
      </c>
      <c r="I61" s="289" t="s">
        <v>32</v>
      </c>
      <c r="J61" s="526" t="s">
        <v>580</v>
      </c>
      <c r="K61" s="289" t="s">
        <v>32</v>
      </c>
    </row>
    <row r="62" spans="2:11" x14ac:dyDescent="0.25">
      <c r="C62" s="215" t="s">
        <v>843</v>
      </c>
      <c r="D62" s="526">
        <v>4</v>
      </c>
      <c r="E62" s="289" t="s">
        <v>32</v>
      </c>
      <c r="F62" s="526">
        <v>4</v>
      </c>
      <c r="G62" s="289" t="s">
        <v>32</v>
      </c>
      <c r="H62" s="526">
        <v>4</v>
      </c>
      <c r="I62" s="289" t="s">
        <v>32</v>
      </c>
      <c r="J62" s="526">
        <v>4</v>
      </c>
      <c r="K62" s="289" t="s">
        <v>32</v>
      </c>
    </row>
    <row r="63" spans="2:11" x14ac:dyDescent="0.25">
      <c r="C63" s="198" t="s">
        <v>625</v>
      </c>
      <c r="D63" s="224">
        <v>3</v>
      </c>
      <c r="E63" s="289" t="s">
        <v>32</v>
      </c>
      <c r="F63" s="224">
        <v>3</v>
      </c>
      <c r="G63" s="289" t="s">
        <v>32</v>
      </c>
      <c r="H63" s="224">
        <v>3</v>
      </c>
      <c r="I63" s="289" t="s">
        <v>32</v>
      </c>
      <c r="J63" s="526" t="s">
        <v>580</v>
      </c>
      <c r="K63" s="289" t="s">
        <v>32</v>
      </c>
    </row>
    <row r="64" spans="2:11" x14ac:dyDescent="0.25">
      <c r="C64" s="206" t="s">
        <v>626</v>
      </c>
      <c r="D64" s="228">
        <v>5</v>
      </c>
      <c r="E64" s="208" t="s">
        <v>32</v>
      </c>
      <c r="F64" s="228">
        <v>5</v>
      </c>
      <c r="G64" s="208" t="s">
        <v>32</v>
      </c>
      <c r="H64" s="228">
        <v>5</v>
      </c>
      <c r="I64" s="208" t="s">
        <v>32</v>
      </c>
      <c r="J64" s="228" t="s">
        <v>580</v>
      </c>
      <c r="K64" s="208" t="s">
        <v>32</v>
      </c>
    </row>
    <row r="65" spans="3:11" x14ac:dyDescent="0.25">
      <c r="C65" s="206" t="s">
        <v>620</v>
      </c>
      <c r="D65" s="228">
        <v>4</v>
      </c>
      <c r="E65" s="208" t="s">
        <v>32</v>
      </c>
      <c r="F65" s="228">
        <v>4</v>
      </c>
      <c r="G65" s="208" t="s">
        <v>32</v>
      </c>
      <c r="H65" s="228">
        <v>4</v>
      </c>
      <c r="I65" s="208" t="s">
        <v>32</v>
      </c>
      <c r="J65" s="228">
        <v>4</v>
      </c>
      <c r="K65" s="208" t="s">
        <v>32</v>
      </c>
    </row>
    <row r="66" spans="3:11" x14ac:dyDescent="0.25">
      <c r="C66" s="206" t="s">
        <v>621</v>
      </c>
      <c r="D66" s="228">
        <v>4</v>
      </c>
      <c r="E66" s="208" t="s">
        <v>32</v>
      </c>
      <c r="F66" s="228">
        <v>4</v>
      </c>
      <c r="G66" s="208" t="s">
        <v>32</v>
      </c>
      <c r="H66" s="228">
        <v>4</v>
      </c>
      <c r="I66" s="208" t="s">
        <v>32</v>
      </c>
      <c r="J66" s="228">
        <v>4</v>
      </c>
      <c r="K66" s="208" t="s">
        <v>32</v>
      </c>
    </row>
    <row r="67" spans="3:11" x14ac:dyDescent="0.25">
      <c r="C67" s="230" t="s">
        <v>623</v>
      </c>
      <c r="D67" s="231">
        <v>5</v>
      </c>
      <c r="E67" s="232" t="s">
        <v>32</v>
      </c>
      <c r="F67" s="231">
        <v>5</v>
      </c>
      <c r="G67" s="232" t="s">
        <v>32</v>
      </c>
      <c r="H67" s="231">
        <v>5</v>
      </c>
      <c r="I67" s="232" t="s">
        <v>32</v>
      </c>
      <c r="J67" s="231">
        <v>5</v>
      </c>
      <c r="K67" s="232" t="s">
        <v>32</v>
      </c>
    </row>
    <row r="68" spans="3:11" ht="13.8" thickBot="1" x14ac:dyDescent="0.3">
      <c r="C68" s="209" t="s">
        <v>624</v>
      </c>
      <c r="D68" s="211">
        <v>5</v>
      </c>
      <c r="E68" s="210" t="s">
        <v>32</v>
      </c>
      <c r="F68" s="211">
        <v>5</v>
      </c>
      <c r="G68" s="210" t="s">
        <v>32</v>
      </c>
      <c r="H68" s="211">
        <v>5</v>
      </c>
      <c r="I68" s="210" t="s">
        <v>32</v>
      </c>
      <c r="J68" s="211">
        <v>5</v>
      </c>
      <c r="K68" s="210" t="s">
        <v>32</v>
      </c>
    </row>
    <row r="70" spans="3:11" ht="13.8" hidden="1" thickBot="1" x14ac:dyDescent="0.3">
      <c r="C70" s="191" t="s">
        <v>219</v>
      </c>
      <c r="D70" s="577" t="s">
        <v>213</v>
      </c>
      <c r="E70" s="578"/>
      <c r="F70" s="579" t="s">
        <v>214</v>
      </c>
      <c r="G70" s="580"/>
      <c r="H70" s="577" t="s">
        <v>215</v>
      </c>
      <c r="I70" s="578"/>
      <c r="J70" s="579" t="s">
        <v>216</v>
      </c>
      <c r="K70" s="580"/>
    </row>
    <row r="71" spans="3:11" hidden="1" x14ac:dyDescent="0.25">
      <c r="C71" s="186" t="s">
        <v>221</v>
      </c>
      <c r="D71" s="224">
        <v>5</v>
      </c>
      <c r="E71" s="185" t="s">
        <v>32</v>
      </c>
      <c r="F71" s="224">
        <v>5</v>
      </c>
      <c r="G71" s="185" t="s">
        <v>32</v>
      </c>
      <c r="H71" s="224">
        <v>5</v>
      </c>
      <c r="I71" s="185" t="s">
        <v>32</v>
      </c>
      <c r="J71" s="224">
        <v>5</v>
      </c>
      <c r="K71" s="185" t="s">
        <v>32</v>
      </c>
    </row>
    <row r="72" spans="3:11" hidden="1" x14ac:dyDescent="0.25">
      <c r="C72" s="186" t="s">
        <v>221</v>
      </c>
      <c r="D72" s="228" t="s">
        <v>217</v>
      </c>
      <c r="E72" s="208" t="s">
        <v>32</v>
      </c>
      <c r="F72" s="228" t="s">
        <v>217</v>
      </c>
      <c r="G72" s="208" t="s">
        <v>32</v>
      </c>
      <c r="H72" s="228" t="s">
        <v>217</v>
      </c>
      <c r="I72" s="208" t="s">
        <v>32</v>
      </c>
      <c r="J72" s="228" t="s">
        <v>217</v>
      </c>
      <c r="K72" s="208" t="s">
        <v>32</v>
      </c>
    </row>
    <row r="73" spans="3:11" hidden="1" x14ac:dyDescent="0.25">
      <c r="C73" s="186" t="s">
        <v>221</v>
      </c>
      <c r="D73" s="228" t="s">
        <v>217</v>
      </c>
      <c r="E73" s="208" t="s">
        <v>32</v>
      </c>
      <c r="F73" s="228" t="s">
        <v>217</v>
      </c>
      <c r="G73" s="208" t="s">
        <v>32</v>
      </c>
      <c r="H73" s="228" t="s">
        <v>217</v>
      </c>
      <c r="I73" s="208" t="s">
        <v>32</v>
      </c>
      <c r="J73" s="228" t="s">
        <v>217</v>
      </c>
      <c r="K73" s="208" t="s">
        <v>32</v>
      </c>
    </row>
    <row r="74" spans="3:11" ht="13.8" hidden="1" thickBot="1" x14ac:dyDescent="0.3">
      <c r="C74" s="189" t="s">
        <v>221</v>
      </c>
      <c r="D74" s="211" t="s">
        <v>217</v>
      </c>
      <c r="E74" s="210" t="s">
        <v>32</v>
      </c>
      <c r="F74" s="211" t="s">
        <v>217</v>
      </c>
      <c r="G74" s="210" t="s">
        <v>32</v>
      </c>
      <c r="H74" s="211" t="s">
        <v>217</v>
      </c>
      <c r="I74" s="210" t="s">
        <v>32</v>
      </c>
      <c r="J74" s="211" t="s">
        <v>217</v>
      </c>
      <c r="K74" s="210" t="s">
        <v>32</v>
      </c>
    </row>
    <row r="75" spans="3:11" ht="13.8" hidden="1" thickBot="1" x14ac:dyDescent="0.3"/>
    <row r="76" spans="3:11" ht="13.8" hidden="1" thickBot="1" x14ac:dyDescent="0.3">
      <c r="C76" s="191" t="s">
        <v>220</v>
      </c>
      <c r="D76" s="577" t="s">
        <v>213</v>
      </c>
      <c r="E76" s="578"/>
      <c r="F76" s="579" t="s">
        <v>214</v>
      </c>
      <c r="G76" s="580"/>
      <c r="H76" s="577" t="s">
        <v>215</v>
      </c>
      <c r="I76" s="578"/>
      <c r="J76" s="579" t="s">
        <v>216</v>
      </c>
      <c r="K76" s="580"/>
    </row>
    <row r="77" spans="3:11" hidden="1" x14ac:dyDescent="0.25">
      <c r="C77" s="186" t="s">
        <v>221</v>
      </c>
      <c r="D77" s="224">
        <v>5</v>
      </c>
      <c r="E77" s="185" t="s">
        <v>32</v>
      </c>
      <c r="F77" s="224">
        <v>5</v>
      </c>
      <c r="G77" s="185" t="s">
        <v>32</v>
      </c>
      <c r="H77" s="224">
        <v>5</v>
      </c>
      <c r="I77" s="185" t="s">
        <v>32</v>
      </c>
      <c r="J77" s="224">
        <v>5</v>
      </c>
      <c r="K77" s="185" t="s">
        <v>32</v>
      </c>
    </row>
    <row r="78" spans="3:11" hidden="1" x14ac:dyDescent="0.25">
      <c r="C78" s="186" t="s">
        <v>221</v>
      </c>
      <c r="D78" s="228" t="s">
        <v>217</v>
      </c>
      <c r="E78" s="208" t="s">
        <v>32</v>
      </c>
      <c r="F78" s="228" t="s">
        <v>217</v>
      </c>
      <c r="G78" s="208" t="s">
        <v>32</v>
      </c>
      <c r="H78" s="228" t="s">
        <v>217</v>
      </c>
      <c r="I78" s="208" t="s">
        <v>32</v>
      </c>
      <c r="J78" s="228" t="s">
        <v>217</v>
      </c>
      <c r="K78" s="208" t="s">
        <v>32</v>
      </c>
    </row>
    <row r="79" spans="3:11" hidden="1" x14ac:dyDescent="0.25">
      <c r="C79" s="186" t="s">
        <v>221</v>
      </c>
      <c r="D79" s="228" t="s">
        <v>217</v>
      </c>
      <c r="E79" s="208" t="s">
        <v>32</v>
      </c>
      <c r="F79" s="228" t="s">
        <v>217</v>
      </c>
      <c r="G79" s="208" t="s">
        <v>32</v>
      </c>
      <c r="H79" s="228" t="s">
        <v>217</v>
      </c>
      <c r="I79" s="208" t="s">
        <v>32</v>
      </c>
      <c r="J79" s="228" t="s">
        <v>217</v>
      </c>
      <c r="K79" s="208" t="s">
        <v>32</v>
      </c>
    </row>
    <row r="80" spans="3:11" ht="13.8" hidden="1" thickBot="1" x14ac:dyDescent="0.3">
      <c r="C80" s="189" t="s">
        <v>221</v>
      </c>
      <c r="D80" s="211" t="s">
        <v>217</v>
      </c>
      <c r="E80" s="210" t="s">
        <v>32</v>
      </c>
      <c r="F80" s="211" t="s">
        <v>217</v>
      </c>
      <c r="G80" s="210" t="s">
        <v>32</v>
      </c>
      <c r="H80" s="211" t="s">
        <v>217</v>
      </c>
      <c r="I80" s="210" t="s">
        <v>32</v>
      </c>
      <c r="J80" s="211" t="s">
        <v>217</v>
      </c>
      <c r="K80" s="210" t="s">
        <v>32</v>
      </c>
    </row>
    <row r="81" spans="2:3" ht="12" hidden="1" customHeight="1" x14ac:dyDescent="0.25"/>
    <row r="82" spans="2:3" hidden="1" x14ac:dyDescent="0.25"/>
    <row r="83" spans="2:3" ht="13.8" hidden="1" thickBot="1" x14ac:dyDescent="0.3">
      <c r="B83" s="176" t="s">
        <v>436</v>
      </c>
    </row>
    <row r="84" spans="2:3" hidden="1" x14ac:dyDescent="0.25">
      <c r="C84" s="177" t="s">
        <v>438</v>
      </c>
    </row>
    <row r="85" spans="2:3" ht="13.8" hidden="1" thickBot="1" x14ac:dyDescent="0.3">
      <c r="C85" s="189" t="s">
        <v>437</v>
      </c>
    </row>
    <row r="86" spans="2:3" hidden="1" x14ac:dyDescent="0.25"/>
    <row r="87" spans="2:3" ht="13.8" hidden="1" thickBot="1" x14ac:dyDescent="0.3">
      <c r="B87" s="176" t="s">
        <v>420</v>
      </c>
    </row>
    <row r="88" spans="2:3" hidden="1" x14ac:dyDescent="0.25">
      <c r="C88" s="177" t="s">
        <v>422</v>
      </c>
    </row>
    <row r="89" spans="2:3" ht="13.8" hidden="1" thickBot="1" x14ac:dyDescent="0.3">
      <c r="C89" s="189" t="s">
        <v>423</v>
      </c>
    </row>
    <row r="90" spans="2:3" hidden="1" x14ac:dyDescent="0.25"/>
    <row r="91" spans="2:3" ht="13.8" hidden="1" thickBot="1" x14ac:dyDescent="0.3">
      <c r="B91" s="176" t="s">
        <v>528</v>
      </c>
    </row>
    <row r="92" spans="2:3" hidden="1" x14ac:dyDescent="0.25">
      <c r="C92" s="233" t="s">
        <v>413</v>
      </c>
    </row>
    <row r="93" spans="2:3" hidden="1" x14ac:dyDescent="0.25">
      <c r="C93" s="234" t="s">
        <v>527</v>
      </c>
    </row>
    <row r="94" spans="2:3" ht="13.8" hidden="1" thickBot="1" x14ac:dyDescent="0.3">
      <c r="C94" s="184" t="s">
        <v>529</v>
      </c>
    </row>
    <row r="95" spans="2:3" hidden="1" x14ac:dyDescent="0.25"/>
    <row r="96" spans="2:3" hidden="1" x14ac:dyDescent="0.25"/>
    <row r="97" spans="2:3" ht="13.8" hidden="1" thickBot="1" x14ac:dyDescent="0.3">
      <c r="B97" s="176" t="s">
        <v>545</v>
      </c>
    </row>
    <row r="98" spans="2:3" hidden="1" x14ac:dyDescent="0.25">
      <c r="C98" s="233" t="s">
        <v>546</v>
      </c>
    </row>
    <row r="99" spans="2:3" ht="13.8" hidden="1" thickBot="1" x14ac:dyDescent="0.3">
      <c r="C99" s="184" t="s">
        <v>547</v>
      </c>
    </row>
    <row r="100" spans="2:3" hidden="1" x14ac:dyDescent="0.25"/>
    <row r="101" spans="2:3" hidden="1" x14ac:dyDescent="0.25"/>
    <row r="102" spans="2:3" ht="13.8" hidden="1" thickBot="1" x14ac:dyDescent="0.3">
      <c r="B102" s="176" t="s">
        <v>653</v>
      </c>
    </row>
    <row r="103" spans="2:3" hidden="1" x14ac:dyDescent="0.25">
      <c r="C103" s="233" t="s">
        <v>654</v>
      </c>
    </row>
    <row r="104" spans="2:3" ht="13.8" hidden="1" thickBot="1" x14ac:dyDescent="0.3">
      <c r="C104" s="184" t="s">
        <v>546</v>
      </c>
    </row>
    <row r="105" spans="2:3" hidden="1" x14ac:dyDescent="0.25"/>
    <row r="106" spans="2:3" hidden="1" x14ac:dyDescent="0.25"/>
    <row r="107" spans="2:3" ht="13.8" hidden="1" thickBot="1" x14ac:dyDescent="0.3">
      <c r="B107" s="176" t="s">
        <v>812</v>
      </c>
    </row>
    <row r="108" spans="2:3" hidden="1" x14ac:dyDescent="0.25">
      <c r="C108" s="233" t="s">
        <v>60</v>
      </c>
    </row>
    <row r="109" spans="2:3" ht="13.8" hidden="1" thickBot="1" x14ac:dyDescent="0.3">
      <c r="C109" s="184" t="s">
        <v>813</v>
      </c>
    </row>
    <row r="110" spans="2:3" hidden="1" x14ac:dyDescent="0.25"/>
    <row r="111" spans="2:3" ht="13.8" hidden="1" thickBot="1" x14ac:dyDescent="0.3">
      <c r="B111" s="176" t="s">
        <v>827</v>
      </c>
    </row>
    <row r="112" spans="2:3" hidden="1" x14ac:dyDescent="0.25">
      <c r="C112" s="233" t="s">
        <v>828</v>
      </c>
    </row>
    <row r="113" spans="3:3" ht="13.8" hidden="1" thickBot="1" x14ac:dyDescent="0.3">
      <c r="C113" s="184" t="s">
        <v>829</v>
      </c>
    </row>
    <row r="114" spans="3:3" hidden="1" x14ac:dyDescent="0.25"/>
    <row r="115" spans="3:3" hidden="1" x14ac:dyDescent="0.25"/>
    <row r="116" spans="3:3" hidden="1" x14ac:dyDescent="0.25"/>
    <row r="117" spans="3:3" hidden="1" x14ac:dyDescent="0.25"/>
  </sheetData>
  <sheetProtection algorithmName="SHA-512" hashValue="ygO22xRjvXFqlh8XFOOi7zCuLFUF7AU7iYiXbglqbG1ULtUlPZBJbM3q8qzIYvYqvO0iH8Z6Qthn8mSsU9HWKw==" saltValue="Upa6zSqsTvoTcDvnFkqtvQ==" spinCount="100000" sheet="1" selectLockedCells="1"/>
  <mergeCells count="19">
    <mergeCell ref="D37:E37"/>
    <mergeCell ref="H37:I37"/>
    <mergeCell ref="D50:E50"/>
    <mergeCell ref="F50:G50"/>
    <mergeCell ref="H50:I50"/>
    <mergeCell ref="F37:G37"/>
    <mergeCell ref="J50:K50"/>
    <mergeCell ref="D59:E59"/>
    <mergeCell ref="F59:G59"/>
    <mergeCell ref="H59:I59"/>
    <mergeCell ref="J59:K59"/>
    <mergeCell ref="D70:E70"/>
    <mergeCell ref="F70:G70"/>
    <mergeCell ref="H70:I70"/>
    <mergeCell ref="J70:K70"/>
    <mergeCell ref="D76:E76"/>
    <mergeCell ref="F76:G76"/>
    <mergeCell ref="H76:I76"/>
    <mergeCell ref="J76:K76"/>
  </mergeCells>
  <dataValidations count="1">
    <dataValidation type="list" allowBlank="1" showInputMessage="1" showErrorMessage="1" sqref="K18:K35" xr:uid="{00000000-0002-0000-0900-000000000000}">
      <formula1>Material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D79"/>
  <sheetViews>
    <sheetView topLeftCell="A37" workbookViewId="0">
      <selection activeCell="D77" sqref="D77"/>
    </sheetView>
  </sheetViews>
  <sheetFormatPr baseColWidth="10" defaultColWidth="9.109375" defaultRowHeight="13.2" x14ac:dyDescent="0.25"/>
  <cols>
    <col min="1" max="1" width="26.6640625" style="10" customWidth="1"/>
    <col min="2" max="2" width="27.109375" style="10" customWidth="1"/>
    <col min="3" max="3" width="20.33203125" style="10" customWidth="1"/>
    <col min="4" max="4" width="13.44140625" style="10" customWidth="1"/>
    <col min="5" max="16384" width="9.109375" style="10"/>
  </cols>
  <sheetData>
    <row r="1" spans="1:4" ht="39.6" customHeight="1" thickBot="1" x14ac:dyDescent="0.3">
      <c r="A1" s="13" t="s">
        <v>202</v>
      </c>
    </row>
    <row r="2" spans="1:4" ht="22.95" customHeight="1" x14ac:dyDescent="0.25">
      <c r="B2" s="14" t="s">
        <v>86</v>
      </c>
      <c r="C2" s="14" t="s">
        <v>87</v>
      </c>
      <c r="D2" s="14" t="s">
        <v>88</v>
      </c>
    </row>
    <row r="3" spans="1:4" ht="13.8" thickBot="1" x14ac:dyDescent="0.3">
      <c r="B3" s="15"/>
      <c r="C3" s="15"/>
      <c r="D3" s="15"/>
    </row>
    <row r="4" spans="1:4" ht="13.8" thickBot="1" x14ac:dyDescent="0.3">
      <c r="B4" s="16" t="s">
        <v>89</v>
      </c>
      <c r="C4" s="17" t="s">
        <v>90</v>
      </c>
      <c r="D4" s="17" t="s">
        <v>91</v>
      </c>
    </row>
    <row r="5" spans="1:4" ht="21.6" customHeight="1" thickBot="1" x14ac:dyDescent="0.3">
      <c r="B5" s="16" t="s">
        <v>92</v>
      </c>
      <c r="C5" s="17" t="s">
        <v>93</v>
      </c>
      <c r="D5" s="17" t="s">
        <v>94</v>
      </c>
    </row>
    <row r="6" spans="1:4" ht="27" customHeight="1" thickBot="1" x14ac:dyDescent="0.3">
      <c r="B6" s="16" t="s">
        <v>95</v>
      </c>
      <c r="C6" s="17" t="s">
        <v>96</v>
      </c>
      <c r="D6" s="17" t="s">
        <v>97</v>
      </c>
    </row>
    <row r="7" spans="1:4" ht="21.6" customHeight="1" thickBot="1" x14ac:dyDescent="0.3">
      <c r="B7" s="16" t="s">
        <v>98</v>
      </c>
      <c r="C7" s="17" t="s">
        <v>99</v>
      </c>
      <c r="D7" s="17" t="s">
        <v>100</v>
      </c>
    </row>
    <row r="8" spans="1:4" ht="27" customHeight="1" thickBot="1" x14ac:dyDescent="0.3">
      <c r="B8" s="16" t="s">
        <v>101</v>
      </c>
      <c r="C8" s="17" t="s">
        <v>102</v>
      </c>
      <c r="D8" s="17" t="s">
        <v>103</v>
      </c>
    </row>
    <row r="9" spans="1:4" ht="21.6" customHeight="1" thickBot="1" x14ac:dyDescent="0.3">
      <c r="B9" s="16" t="s">
        <v>104</v>
      </c>
      <c r="C9" s="17" t="s">
        <v>105</v>
      </c>
      <c r="D9" s="17" t="s">
        <v>106</v>
      </c>
    </row>
    <row r="10" spans="1:4" ht="21.6" customHeight="1" thickBot="1" x14ac:dyDescent="0.3">
      <c r="B10" s="16" t="s">
        <v>107</v>
      </c>
      <c r="C10" s="17" t="s">
        <v>108</v>
      </c>
      <c r="D10" s="17" t="s">
        <v>109</v>
      </c>
    </row>
    <row r="11" spans="1:4" ht="13.8" thickBot="1" x14ac:dyDescent="0.3">
      <c r="B11" s="16" t="s">
        <v>110</v>
      </c>
      <c r="C11" s="17">
        <v>535</v>
      </c>
      <c r="D11" s="17">
        <v>0.53500000000000003</v>
      </c>
    </row>
    <row r="12" spans="1:4" ht="13.8" thickBot="1" x14ac:dyDescent="0.3">
      <c r="B12" s="16" t="s">
        <v>111</v>
      </c>
      <c r="C12" s="17">
        <v>856</v>
      </c>
      <c r="D12" s="17">
        <v>0.85599999999999998</v>
      </c>
    </row>
    <row r="13" spans="1:4" ht="13.8" thickBot="1" x14ac:dyDescent="0.3">
      <c r="B13" s="16" t="s">
        <v>112</v>
      </c>
      <c r="C13" s="17" t="s">
        <v>113</v>
      </c>
      <c r="D13" s="17" t="s">
        <v>114</v>
      </c>
    </row>
    <row r="14" spans="1:4" ht="13.8" thickBot="1" x14ac:dyDescent="0.3">
      <c r="B14" s="16" t="s">
        <v>115</v>
      </c>
      <c r="C14" s="17" t="s">
        <v>113</v>
      </c>
      <c r="D14" s="17" t="s">
        <v>114</v>
      </c>
    </row>
    <row r="15" spans="1:4" ht="27" customHeight="1" thickBot="1" x14ac:dyDescent="0.3">
      <c r="B15" s="16" t="s">
        <v>116</v>
      </c>
      <c r="C15" s="17" t="s">
        <v>117</v>
      </c>
      <c r="D15" s="17" t="s">
        <v>118</v>
      </c>
    </row>
    <row r="16" spans="1:4" ht="21.6" customHeight="1" thickBot="1" x14ac:dyDescent="0.3">
      <c r="B16" s="16" t="s">
        <v>119</v>
      </c>
      <c r="C16" s="17" t="s">
        <v>120</v>
      </c>
      <c r="D16" s="17" t="s">
        <v>121</v>
      </c>
    </row>
    <row r="17" spans="2:4" ht="21.6" customHeight="1" thickBot="1" x14ac:dyDescent="0.3">
      <c r="B17" s="16" t="s">
        <v>122</v>
      </c>
      <c r="C17" s="17">
        <v>917</v>
      </c>
      <c r="D17" s="17">
        <v>0.91700000000000004</v>
      </c>
    </row>
    <row r="18" spans="2:4" ht="13.8" thickBot="1" x14ac:dyDescent="0.3">
      <c r="B18" s="18" t="s">
        <v>123</v>
      </c>
      <c r="C18" s="17" t="s">
        <v>124</v>
      </c>
      <c r="D18" s="17" t="s">
        <v>125</v>
      </c>
    </row>
    <row r="19" spans="2:4" ht="21.6" customHeight="1" thickBot="1" x14ac:dyDescent="0.3">
      <c r="B19" s="16" t="s">
        <v>126</v>
      </c>
      <c r="C19" s="17">
        <v>1000</v>
      </c>
      <c r="D19" s="17">
        <v>1</v>
      </c>
    </row>
    <row r="20" spans="2:4" ht="27" customHeight="1" thickBot="1" x14ac:dyDescent="0.3">
      <c r="B20" s="16" t="s">
        <v>127</v>
      </c>
      <c r="C20" s="17" t="s">
        <v>128</v>
      </c>
      <c r="D20" s="17" t="s">
        <v>129</v>
      </c>
    </row>
    <row r="21" spans="2:4" ht="21.6" customHeight="1" thickBot="1" x14ac:dyDescent="0.3">
      <c r="B21" s="16" t="s">
        <v>130</v>
      </c>
      <c r="C21" s="19">
        <v>1350</v>
      </c>
      <c r="D21" s="17">
        <v>1.35</v>
      </c>
    </row>
    <row r="22" spans="2:4" ht="13.8" thickBot="1" x14ac:dyDescent="0.3">
      <c r="B22" s="18" t="s">
        <v>131</v>
      </c>
      <c r="C22" s="19">
        <v>1190</v>
      </c>
      <c r="D22" s="17">
        <v>1.19</v>
      </c>
    </row>
    <row r="23" spans="2:4" ht="21.6" customHeight="1" thickBot="1" x14ac:dyDescent="0.3">
      <c r="B23" s="16" t="s">
        <v>132</v>
      </c>
      <c r="C23" s="19">
        <v>1350</v>
      </c>
      <c r="D23" s="17">
        <v>1.35</v>
      </c>
    </row>
    <row r="24" spans="2:4" ht="13.8" thickBot="1" x14ac:dyDescent="0.3">
      <c r="B24" s="16" t="s">
        <v>133</v>
      </c>
      <c r="C24" s="19">
        <v>1738</v>
      </c>
      <c r="D24" s="17">
        <v>1.738</v>
      </c>
    </row>
    <row r="25" spans="2:4" ht="13.8" thickBot="1" x14ac:dyDescent="0.3">
      <c r="B25" s="16" t="s">
        <v>134</v>
      </c>
      <c r="C25" s="17" t="s">
        <v>135</v>
      </c>
      <c r="D25" s="17" t="s">
        <v>136</v>
      </c>
    </row>
    <row r="26" spans="2:4" ht="21.6" customHeight="1" thickBot="1" x14ac:dyDescent="0.3">
      <c r="B26" s="16" t="s">
        <v>137</v>
      </c>
      <c r="C26" s="17" t="s">
        <v>138</v>
      </c>
      <c r="D26" s="17" t="s">
        <v>139</v>
      </c>
    </row>
    <row r="27" spans="2:4" ht="21.6" customHeight="1" thickBot="1" x14ac:dyDescent="0.3">
      <c r="B27" s="16" t="s">
        <v>140</v>
      </c>
      <c r="C27" s="19">
        <v>1823</v>
      </c>
      <c r="D27" s="17">
        <v>1.823</v>
      </c>
    </row>
    <row r="28" spans="2:4" ht="13.8" thickBot="1" x14ac:dyDescent="0.3">
      <c r="B28" s="16" t="s">
        <v>141</v>
      </c>
      <c r="C28" s="19">
        <v>1850</v>
      </c>
      <c r="D28" s="17">
        <v>1.85</v>
      </c>
    </row>
    <row r="29" spans="2:4" ht="13.8" thickBot="1" x14ac:dyDescent="0.3">
      <c r="B29" s="16" t="s">
        <v>142</v>
      </c>
      <c r="C29" s="19">
        <v>2070</v>
      </c>
      <c r="D29" s="17">
        <v>2.0699999999999998</v>
      </c>
    </row>
    <row r="30" spans="2:4" ht="27" customHeight="1" thickBot="1" x14ac:dyDescent="0.3">
      <c r="B30" s="16" t="s">
        <v>143</v>
      </c>
      <c r="C30" s="19">
        <v>2200</v>
      </c>
      <c r="D30" s="17">
        <v>2.2000000000000002</v>
      </c>
    </row>
    <row r="31" spans="2:4" ht="13.8" thickBot="1" x14ac:dyDescent="0.3">
      <c r="B31" s="18" t="s">
        <v>144</v>
      </c>
      <c r="C31" s="19">
        <v>2250</v>
      </c>
      <c r="D31" s="17">
        <v>2.25</v>
      </c>
    </row>
    <row r="32" spans="2:4" ht="13.8" thickBot="1" x14ac:dyDescent="0.3">
      <c r="B32" s="16" t="s">
        <v>145</v>
      </c>
      <c r="C32" s="19">
        <v>2300</v>
      </c>
      <c r="D32" s="17">
        <v>2.2999999999999998</v>
      </c>
    </row>
    <row r="33" spans="2:4" ht="13.8" thickBot="1" x14ac:dyDescent="0.3">
      <c r="B33" s="16" t="s">
        <v>146</v>
      </c>
      <c r="C33" s="19">
        <v>2330</v>
      </c>
      <c r="D33" s="17">
        <v>2.33</v>
      </c>
    </row>
    <row r="34" spans="2:4" ht="13.8" thickBot="1" x14ac:dyDescent="0.3">
      <c r="B34" s="16" t="s">
        <v>147</v>
      </c>
      <c r="C34" s="19">
        <v>2400</v>
      </c>
      <c r="D34" s="17">
        <v>2.4</v>
      </c>
    </row>
    <row r="35" spans="2:4" ht="13.8" thickBot="1" x14ac:dyDescent="0.3">
      <c r="B35" s="16" t="s">
        <v>148</v>
      </c>
      <c r="C35" s="17" t="s">
        <v>149</v>
      </c>
      <c r="D35" s="17" t="s">
        <v>150</v>
      </c>
    </row>
    <row r="36" spans="2:4" ht="21.6" customHeight="1" thickBot="1" x14ac:dyDescent="0.3">
      <c r="B36" s="16" t="s">
        <v>151</v>
      </c>
      <c r="C36" s="19">
        <v>2710</v>
      </c>
      <c r="D36" s="17">
        <v>2.71</v>
      </c>
    </row>
    <row r="37" spans="2:4" ht="13.8" thickBot="1" x14ac:dyDescent="0.3">
      <c r="B37" s="16" t="s">
        <v>152</v>
      </c>
      <c r="C37" s="19">
        <v>2800</v>
      </c>
      <c r="D37" s="17">
        <v>2.8</v>
      </c>
    </row>
    <row r="38" spans="2:4" ht="13.8" thickBot="1" x14ac:dyDescent="0.3">
      <c r="B38" s="16" t="s">
        <v>153</v>
      </c>
      <c r="C38" s="17" t="s">
        <v>154</v>
      </c>
      <c r="D38" s="17" t="s">
        <v>155</v>
      </c>
    </row>
    <row r="39" spans="2:4" ht="13.8" thickBot="1" x14ac:dyDescent="0.3">
      <c r="B39" s="18" t="s">
        <v>156</v>
      </c>
      <c r="C39" s="19">
        <v>3510</v>
      </c>
      <c r="D39" s="17">
        <v>3.51</v>
      </c>
    </row>
    <row r="40" spans="2:4" ht="13.8" thickBot="1" x14ac:dyDescent="0.3">
      <c r="B40" s="16" t="s">
        <v>157</v>
      </c>
      <c r="C40" s="19">
        <v>3650</v>
      </c>
      <c r="D40" s="17">
        <v>3.65</v>
      </c>
    </row>
    <row r="41" spans="2:4" ht="27" customHeight="1" thickBot="1" x14ac:dyDescent="0.3">
      <c r="B41" s="16" t="s">
        <v>158</v>
      </c>
      <c r="C41" s="19">
        <v>4500</v>
      </c>
      <c r="D41" s="17">
        <v>4.5</v>
      </c>
    </row>
    <row r="42" spans="2:4" ht="13.8" thickBot="1" x14ac:dyDescent="0.3">
      <c r="B42" s="16" t="s">
        <v>159</v>
      </c>
      <c r="C42" s="19">
        <v>5100</v>
      </c>
      <c r="D42" s="17">
        <v>5.0999999999999996</v>
      </c>
    </row>
    <row r="43" spans="2:4" ht="13.8" thickBot="1" x14ac:dyDescent="0.3">
      <c r="B43" s="16" t="s">
        <v>160</v>
      </c>
      <c r="C43" s="19">
        <v>6120</v>
      </c>
      <c r="D43" s="17">
        <v>6.12</v>
      </c>
    </row>
    <row r="44" spans="2:4" ht="13.8" thickBot="1" x14ac:dyDescent="0.3">
      <c r="B44" s="16" t="s">
        <v>161</v>
      </c>
      <c r="C44" s="19">
        <v>6680</v>
      </c>
      <c r="D44" s="17">
        <v>6.68</v>
      </c>
    </row>
    <row r="45" spans="2:4" ht="13.8" thickBot="1" x14ac:dyDescent="0.3">
      <c r="B45" s="16" t="s">
        <v>162</v>
      </c>
      <c r="C45" s="19">
        <v>7130</v>
      </c>
      <c r="D45" s="17">
        <v>7.13</v>
      </c>
    </row>
    <row r="46" spans="2:4" ht="13.8" thickBot="1" x14ac:dyDescent="0.3">
      <c r="B46" s="16" t="s">
        <v>163</v>
      </c>
      <c r="C46" s="19">
        <v>7200</v>
      </c>
      <c r="D46" s="17">
        <v>7.2</v>
      </c>
    </row>
    <row r="47" spans="2:4" ht="13.8" thickBot="1" x14ac:dyDescent="0.3">
      <c r="B47" s="16" t="s">
        <v>164</v>
      </c>
      <c r="C47" s="19">
        <v>7250</v>
      </c>
      <c r="D47" s="17">
        <v>7.25</v>
      </c>
    </row>
    <row r="48" spans="2:4" ht="13.8" thickBot="1" x14ac:dyDescent="0.3">
      <c r="B48" s="16" t="s">
        <v>165</v>
      </c>
      <c r="C48" s="19">
        <v>7280</v>
      </c>
      <c r="D48" s="17">
        <v>7.28</v>
      </c>
    </row>
    <row r="49" spans="2:4" ht="13.8" thickBot="1" x14ac:dyDescent="0.3">
      <c r="B49" s="16" t="s">
        <v>166</v>
      </c>
      <c r="C49" s="19">
        <v>7310</v>
      </c>
      <c r="D49" s="17">
        <v>7.31</v>
      </c>
    </row>
    <row r="50" spans="2:4" ht="13.8" thickBot="1" x14ac:dyDescent="0.3">
      <c r="B50" s="16" t="s">
        <v>167</v>
      </c>
      <c r="C50" s="17" t="s">
        <v>168</v>
      </c>
      <c r="D50" s="17" t="s">
        <v>169</v>
      </c>
    </row>
    <row r="51" spans="2:4" ht="21.6" customHeight="1" thickBot="1" x14ac:dyDescent="0.3">
      <c r="B51" s="16" t="s">
        <v>170</v>
      </c>
      <c r="C51" s="19">
        <v>7430</v>
      </c>
      <c r="D51" s="17">
        <v>7.43</v>
      </c>
    </row>
    <row r="52" spans="2:4" ht="13.8" thickBot="1" x14ac:dyDescent="0.3">
      <c r="B52" s="16" t="s">
        <v>171</v>
      </c>
      <c r="C52" s="19">
        <v>7700</v>
      </c>
      <c r="D52" s="17">
        <v>7.7</v>
      </c>
    </row>
    <row r="53" spans="2:4" ht="13.8" thickBot="1" x14ac:dyDescent="0.3">
      <c r="B53" s="16" t="s">
        <v>172</v>
      </c>
      <c r="C53" s="19">
        <v>7850</v>
      </c>
      <c r="D53" s="17">
        <v>7.85</v>
      </c>
    </row>
    <row r="54" spans="2:4" ht="13.8" thickBot="1" x14ac:dyDescent="0.3">
      <c r="B54" s="16" t="s">
        <v>173</v>
      </c>
      <c r="C54" s="19">
        <v>7860</v>
      </c>
      <c r="D54" s="17">
        <v>7.86</v>
      </c>
    </row>
    <row r="55" spans="2:4" ht="13.8" thickBot="1" x14ac:dyDescent="0.3">
      <c r="B55" s="16" t="s">
        <v>174</v>
      </c>
      <c r="C55" s="19">
        <v>7900</v>
      </c>
      <c r="D55" s="17">
        <v>7.9</v>
      </c>
    </row>
    <row r="56" spans="2:4" ht="13.8" thickBot="1" x14ac:dyDescent="0.3">
      <c r="B56" s="16" t="s">
        <v>175</v>
      </c>
      <c r="C56" s="19">
        <v>7900</v>
      </c>
      <c r="D56" s="17">
        <v>7.9</v>
      </c>
    </row>
    <row r="57" spans="2:4" ht="13.8" thickBot="1" x14ac:dyDescent="0.3">
      <c r="B57" s="16" t="s">
        <v>176</v>
      </c>
      <c r="C57" s="17" t="s">
        <v>177</v>
      </c>
      <c r="D57" s="17" t="s">
        <v>178</v>
      </c>
    </row>
    <row r="58" spans="2:4" ht="21.6" customHeight="1" thickBot="1" x14ac:dyDescent="0.3">
      <c r="B58" s="16" t="s">
        <v>179</v>
      </c>
      <c r="C58" s="19">
        <v>8500</v>
      </c>
      <c r="D58" s="17">
        <v>8.5</v>
      </c>
    </row>
    <row r="59" spans="2:4" ht="13.8" thickBot="1" x14ac:dyDescent="0.3">
      <c r="B59" s="16" t="s">
        <v>180</v>
      </c>
      <c r="C59" s="19">
        <v>8640</v>
      </c>
      <c r="D59" s="17">
        <v>8.64</v>
      </c>
    </row>
    <row r="60" spans="2:4" ht="13.8" thickBot="1" x14ac:dyDescent="0.3">
      <c r="B60" s="16" t="s">
        <v>181</v>
      </c>
      <c r="C60" s="19">
        <v>8800</v>
      </c>
      <c r="D60" s="17">
        <v>8.8000000000000007</v>
      </c>
    </row>
    <row r="61" spans="2:4" ht="13.8" thickBot="1" x14ac:dyDescent="0.3">
      <c r="B61" s="16" t="s">
        <v>182</v>
      </c>
      <c r="C61" s="19">
        <v>8900</v>
      </c>
      <c r="D61" s="17">
        <v>8.9</v>
      </c>
    </row>
    <row r="62" spans="2:4" ht="13.8" thickBot="1" x14ac:dyDescent="0.3">
      <c r="B62" s="16" t="s">
        <v>183</v>
      </c>
      <c r="C62" s="19">
        <v>8910</v>
      </c>
      <c r="D62" s="17">
        <v>8.91</v>
      </c>
    </row>
    <row r="63" spans="2:4" ht="13.8" thickBot="1" x14ac:dyDescent="0.3">
      <c r="B63" s="16" t="s">
        <v>184</v>
      </c>
      <c r="C63" s="17" t="s">
        <v>185</v>
      </c>
      <c r="D63" s="17" t="s">
        <v>186</v>
      </c>
    </row>
    <row r="64" spans="2:4" ht="21.6" customHeight="1" thickBot="1" x14ac:dyDescent="0.3">
      <c r="B64" s="16" t="s">
        <v>187</v>
      </c>
      <c r="C64" s="19">
        <v>9800</v>
      </c>
      <c r="D64" s="17">
        <v>9.8000000000000007</v>
      </c>
    </row>
    <row r="65" spans="2:4" ht="13.8" thickBot="1" x14ac:dyDescent="0.3">
      <c r="B65" s="16" t="s">
        <v>188</v>
      </c>
      <c r="C65" s="19">
        <v>10280</v>
      </c>
      <c r="D65" s="17">
        <v>10.28</v>
      </c>
    </row>
    <row r="66" spans="2:4" ht="13.8" thickBot="1" x14ac:dyDescent="0.3">
      <c r="B66" s="16" t="s">
        <v>189</v>
      </c>
      <c r="C66" s="19">
        <v>10490</v>
      </c>
      <c r="D66" s="17">
        <v>10.49</v>
      </c>
    </row>
    <row r="67" spans="2:4" ht="13.8" thickBot="1" x14ac:dyDescent="0.3">
      <c r="B67" s="16" t="s">
        <v>190</v>
      </c>
      <c r="C67" s="19">
        <v>11340</v>
      </c>
      <c r="D67" s="17">
        <v>11.34</v>
      </c>
    </row>
    <row r="68" spans="2:4" ht="13.8" thickBot="1" x14ac:dyDescent="0.3">
      <c r="B68" s="16" t="s">
        <v>191</v>
      </c>
      <c r="C68" s="19">
        <v>12000</v>
      </c>
      <c r="D68" s="17">
        <v>12</v>
      </c>
    </row>
    <row r="69" spans="2:4" ht="13.8" thickBot="1" x14ac:dyDescent="0.3">
      <c r="B69" s="16" t="s">
        <v>192</v>
      </c>
      <c r="C69" s="19">
        <v>12400</v>
      </c>
      <c r="D69" s="17">
        <v>12.4</v>
      </c>
    </row>
    <row r="70" spans="2:4" ht="13.8" thickBot="1" x14ac:dyDescent="0.3">
      <c r="B70" s="18" t="s">
        <v>193</v>
      </c>
      <c r="C70" s="19">
        <v>13595</v>
      </c>
      <c r="D70" s="17">
        <v>13.595000000000001</v>
      </c>
    </row>
    <row r="71" spans="2:4" ht="21.6" customHeight="1" thickBot="1" x14ac:dyDescent="0.3">
      <c r="B71" s="16" t="s">
        <v>194</v>
      </c>
      <c r="C71" s="19">
        <v>16650</v>
      </c>
      <c r="D71" s="17">
        <v>16.649999999999999</v>
      </c>
    </row>
    <row r="72" spans="2:4" ht="13.8" thickBot="1" x14ac:dyDescent="0.3">
      <c r="B72" s="16" t="s">
        <v>195</v>
      </c>
      <c r="C72" s="19">
        <v>19050</v>
      </c>
      <c r="D72" s="17">
        <v>19.05</v>
      </c>
    </row>
    <row r="73" spans="2:4" ht="13.8" thickBot="1" x14ac:dyDescent="0.3">
      <c r="B73" s="16" t="s">
        <v>196</v>
      </c>
      <c r="C73" s="19">
        <v>19270</v>
      </c>
      <c r="D73" s="17">
        <v>19.27</v>
      </c>
    </row>
    <row r="74" spans="2:4" ht="13.8" thickBot="1" x14ac:dyDescent="0.3">
      <c r="B74" s="16" t="s">
        <v>197</v>
      </c>
      <c r="C74" s="19">
        <v>19302</v>
      </c>
      <c r="D74" s="17">
        <v>19.302</v>
      </c>
    </row>
    <row r="75" spans="2:4" ht="13.8" thickBot="1" x14ac:dyDescent="0.3">
      <c r="B75" s="16" t="s">
        <v>198</v>
      </c>
      <c r="C75" s="19">
        <v>21040</v>
      </c>
      <c r="D75" s="17">
        <v>21.04</v>
      </c>
    </row>
    <row r="76" spans="2:4" ht="13.8" thickBot="1" x14ac:dyDescent="0.3">
      <c r="B76" s="16" t="s">
        <v>199</v>
      </c>
      <c r="C76" s="19">
        <v>21450</v>
      </c>
      <c r="D76" s="17">
        <v>21.45</v>
      </c>
    </row>
    <row r="77" spans="2:4" ht="13.8" thickBot="1" x14ac:dyDescent="0.3">
      <c r="B77" s="16" t="s">
        <v>838</v>
      </c>
      <c r="C77" s="19">
        <v>8000</v>
      </c>
      <c r="D77" s="17">
        <v>8</v>
      </c>
    </row>
    <row r="78" spans="2:4" ht="13.8" thickBot="1" x14ac:dyDescent="0.3">
      <c r="B78" s="16" t="s">
        <v>200</v>
      </c>
      <c r="C78" s="19">
        <v>22560</v>
      </c>
      <c r="D78" s="17">
        <v>22.56</v>
      </c>
    </row>
    <row r="79" spans="2:4" ht="13.8" thickBot="1" x14ac:dyDescent="0.3">
      <c r="B79" s="16" t="s">
        <v>201</v>
      </c>
      <c r="C79" s="19">
        <v>22610</v>
      </c>
      <c r="D79" s="17">
        <v>22.61</v>
      </c>
    </row>
  </sheetData>
  <sheetProtection password="BB3A" sheet="1" objects="1" scenarios="1"/>
  <hyperlinks>
    <hyperlink ref="B63" r:id="rId1" tooltip="w:Kupfer" display="https://de.wikipedia.org/wiki/Kupfer" xr:uid="{00000000-0004-0000-0B00-000000000000}"/>
    <hyperlink ref="B64" r:id="rId2" tooltip="w:Bismut" display="https://de.wikipedia.org/wiki/Bismut" xr:uid="{00000000-0004-0000-0B00-000001000000}"/>
    <hyperlink ref="B65" r:id="rId3" tooltip="w:Molybdän" display="https://de.wikipedia.org/wiki/Molybd%C3%A4n" xr:uid="{00000000-0004-0000-0B00-000002000000}"/>
    <hyperlink ref="B66" r:id="rId4" tooltip="w:Silber" display="https://de.wikipedia.org/wiki/Silber" xr:uid="{00000000-0004-0000-0B00-000003000000}"/>
    <hyperlink ref="B67" r:id="rId5" tooltip="w:Blei" display="https://de.wikipedia.org/wiki/Blei" xr:uid="{00000000-0004-0000-0B00-000004000000}"/>
    <hyperlink ref="B68" r:id="rId6" tooltip="w:Palladium" display="https://de.wikipedia.org/wiki/Palladium" xr:uid="{00000000-0004-0000-0B00-000005000000}"/>
    <hyperlink ref="B69" r:id="rId7" tooltip="w:Rhodium" display="https://de.wikipedia.org/wiki/Rhodium" xr:uid="{00000000-0004-0000-0B00-000006000000}"/>
    <hyperlink ref="B71" r:id="rId8" tooltip="w:Tantal" display="https://de.wikipedia.org/wiki/Tantal" xr:uid="{00000000-0004-0000-0B00-000007000000}"/>
    <hyperlink ref="B72" r:id="rId9" tooltip="w:Uran" display="https://de.wikipedia.org/wiki/Uran" xr:uid="{00000000-0004-0000-0B00-000008000000}"/>
    <hyperlink ref="B73" r:id="rId10" tooltip="w:Wolfram" display="https://de.wikipedia.org/wiki/Wolfram" xr:uid="{00000000-0004-0000-0B00-000009000000}"/>
    <hyperlink ref="B74" r:id="rId11" tooltip="w:Gold" display="https://de.wikipedia.org/wiki/Gold" xr:uid="{00000000-0004-0000-0B00-00000A000000}"/>
    <hyperlink ref="B75" r:id="rId12" tooltip="w:Rhenium" display="https://de.wikipedia.org/wiki/Rhenium" xr:uid="{00000000-0004-0000-0B00-00000B000000}"/>
    <hyperlink ref="B76" r:id="rId13" tooltip="w:Platin" display="https://de.wikipedia.org/wiki/Platin" xr:uid="{00000000-0004-0000-0B00-00000C000000}"/>
    <hyperlink ref="B78" r:id="rId14" tooltip="w:Iridium" display="https://de.wikipedia.org/wiki/Iridium" xr:uid="{00000000-0004-0000-0B00-00000D000000}"/>
    <hyperlink ref="B79" r:id="rId15" tooltip="w:Osmium" display="https://de.wikipedia.org/wiki/Osmium" xr:uid="{00000000-0004-0000-0B00-00000E000000}"/>
    <hyperlink ref="B62" r:id="rId16" tooltip="w:Nickel" display="https://de.wikipedia.org/wiki/Nickel" xr:uid="{00000000-0004-0000-0B00-00000F000000}"/>
    <hyperlink ref="B61" r:id="rId17" tooltip="w:Cobalt" display="https://de.wikipedia.org/wiki/Cobalt" xr:uid="{00000000-0004-0000-0B00-000010000000}"/>
    <hyperlink ref="B60" r:id="rId18" tooltip="w:Konstantan" display="https://de.wikipedia.org/wiki/Konstantan" xr:uid="{00000000-0004-0000-0B00-000011000000}"/>
    <hyperlink ref="B59" r:id="rId19" tooltip="w:Cadmium" display="https://de.wikipedia.org/wiki/Cadmium" xr:uid="{00000000-0004-0000-0B00-000012000000}"/>
    <hyperlink ref="B58" r:id="rId20" tooltip="w:Neusilber" display="https://de.wikipedia.org/wiki/Neusilber" xr:uid="{00000000-0004-0000-0B00-000013000000}"/>
    <hyperlink ref="B57" r:id="rId21" tooltip="w:Messing" display="https://de.wikipedia.org/wiki/Messing" xr:uid="{00000000-0004-0000-0B00-000014000000}"/>
    <hyperlink ref="B56" r:id="rId22" tooltip="w:Stahl" display="https://de.wikipedia.org/wiki/Stahl" xr:uid="{00000000-0004-0000-0B00-000015000000}"/>
    <hyperlink ref="B55" r:id="rId23" tooltip="w:Eisen" display="https://de.wikipedia.org/wiki/Eisen" xr:uid="{00000000-0004-0000-0B00-000016000000}"/>
    <hyperlink ref="B54" r:id="rId24" tooltip="w:Eisen" display="https://de.wikipedia.org/wiki/Eisen" xr:uid="{00000000-0004-0000-0B00-000017000000}"/>
    <hyperlink ref="B53" r:id="rId25" tooltip="w:Stahl" display="https://de.wikipedia.org/wiki/Stahl" xr:uid="{00000000-0004-0000-0B00-000018000000}"/>
    <hyperlink ref="B52" r:id="rId26" tooltip="w:Eisen" display="https://de.wikipedia.org/wiki/Eisen" xr:uid="{00000000-0004-0000-0B00-000019000000}"/>
    <hyperlink ref="B51" r:id="rId27" tooltip="w:Mangan" display="https://de.wikipedia.org/wiki/Mangan" xr:uid="{00000000-0004-0000-0B00-00001A000000}"/>
    <hyperlink ref="B50" r:id="rId28" tooltip="w:Bronze" display="https://de.wikipedia.org/wiki/Bronze" xr:uid="{00000000-0004-0000-0B00-00001B000000}"/>
    <hyperlink ref="B49" r:id="rId29" tooltip="w:Indium" display="https://de.wikipedia.org/wiki/Indium" xr:uid="{00000000-0004-0000-0B00-00001C000000}"/>
    <hyperlink ref="B48" r:id="rId30" tooltip="w:Zinn" display="https://de.wikipedia.org/wiki/Zinn" xr:uid="{00000000-0004-0000-0B00-00001D000000}"/>
    <hyperlink ref="B47" r:id="rId31" tooltip="w:Gusseisen" display="https://de.wikipedia.org/wiki/Gusseisen" xr:uid="{00000000-0004-0000-0B00-00001E000000}"/>
    <hyperlink ref="B46" r:id="rId32" tooltip="w:Chrom" display="https://de.wikipedia.org/wiki/Chrom" xr:uid="{00000000-0004-0000-0B00-00001F000000}"/>
    <hyperlink ref="B45" r:id="rId33" tooltip="w:Zink" display="https://de.wikipedia.org/wiki/Zink" xr:uid="{00000000-0004-0000-0B00-000020000000}"/>
    <hyperlink ref="B44" r:id="rId34" tooltip="w:Antimon" display="https://de.wikipedia.org/wiki/Antimon" xr:uid="{00000000-0004-0000-0B00-000021000000}"/>
    <hyperlink ref="B43" r:id="rId35" tooltip="w:Vanadium" display="https://de.wikipedia.org/wiki/Vanadium" xr:uid="{00000000-0004-0000-0B00-000022000000}"/>
    <hyperlink ref="B42" r:id="rId36" tooltip="w:Eisenoxid" display="https://de.wikipedia.org/wiki/Eisenoxid" xr:uid="{00000000-0004-0000-0B00-000023000000}"/>
    <hyperlink ref="B41" r:id="rId37" tooltip="w:Titan (Element)" display="https://de.wikipedia.org/wiki/Titan_(Element)" xr:uid="{00000000-0004-0000-0B00-000024000000}"/>
    <hyperlink ref="B40" r:id="rId38" tooltip="w:Eisensilikat" display="https://de.wikipedia.org/wiki/Eisensilikat" xr:uid="{00000000-0004-0000-0B00-000025000000}"/>
    <hyperlink ref="B38" r:id="rId39" tooltip="w:Zement" display="https://de.wikipedia.org/wiki/Zement" xr:uid="{00000000-0004-0000-0B00-000026000000}"/>
    <hyperlink ref="B37" r:id="rId40" tooltip="w:Granit" display="https://de.wikipedia.org/wiki/Granit" xr:uid="{00000000-0004-0000-0B00-000027000000}"/>
    <hyperlink ref="B36" r:id="rId41" tooltip="w:Aluminium" display="https://de.wikipedia.org/wiki/Aluminium" xr:uid="{00000000-0004-0000-0B00-000028000000}"/>
    <hyperlink ref="B35" r:id="rId42" tooltip="w:Glas" display="https://de.wikipedia.org/wiki/Glas" xr:uid="{00000000-0004-0000-0B00-000029000000}"/>
    <hyperlink ref="B34" r:id="rId43" tooltip="w:Sandstein" display="https://de.wikipedia.org/wiki/Sandstein" xr:uid="{00000000-0004-0000-0B00-00002A000000}"/>
    <hyperlink ref="B33" r:id="rId44" tooltip="w:Silicium" display="https://de.wikipedia.org/wiki/Silicium" xr:uid="{00000000-0004-0000-0B00-00002B000000}"/>
    <hyperlink ref="B32" r:id="rId45" tooltip="w:Gips" display="https://de.wikipedia.org/wiki/Gips" xr:uid="{00000000-0004-0000-0B00-00002C000000}"/>
    <hyperlink ref="B30" r:id="rId46" tooltip="w:Quarzglas" display="https://de.wikipedia.org/wiki/Quarzglas" xr:uid="{00000000-0004-0000-0B00-00002D000000}"/>
    <hyperlink ref="B29" r:id="rId47" tooltip="w:Schwefel" display="https://de.wikipedia.org/wiki/Schwefel" xr:uid="{00000000-0004-0000-0B00-00002E000000}"/>
    <hyperlink ref="B28" r:id="rId48" tooltip="w:Beryllium" display="https://de.wikipedia.org/wiki/Beryllium" xr:uid="{00000000-0004-0000-0B00-00002F000000}"/>
    <hyperlink ref="B27" r:id="rId49" tooltip="w:Phosphor" display="https://de.wikipedia.org/wiki/Phosphor" xr:uid="{00000000-0004-0000-0B00-000030000000}"/>
    <hyperlink ref="B26" r:id="rId50" tooltip="w:Schotter" display="https://de.wikipedia.org/wiki/Schotter" xr:uid="{00000000-0004-0000-0B00-000031000000}"/>
    <hyperlink ref="B25" r:id="rId51" tooltip="w:Beton" display="https://de.wikipedia.org/wiki/Beton" xr:uid="{00000000-0004-0000-0B00-000032000000}"/>
    <hyperlink ref="B24" r:id="rId52" tooltip="w:Magnesium" display="https://de.wikipedia.org/wiki/Magnesium" xr:uid="{00000000-0004-0000-0B00-000033000000}"/>
    <hyperlink ref="B23" r:id="rId53" tooltip="w:Steinkohle" display="https://de.wikipedia.org/wiki/Steinkohle" xr:uid="{00000000-0004-0000-0B00-000034000000}"/>
    <hyperlink ref="B21" r:id="rId54" tooltip="w:Pertinax" display="https://de.wikipedia.org/wiki/Pertinax" xr:uid="{00000000-0004-0000-0B00-000035000000}"/>
    <hyperlink ref="B20" r:id="rId55" tooltip="w:Polystyrol" display="https://de.wikipedia.org/wiki/Polystyrol" xr:uid="{00000000-0004-0000-0B00-000036000000}"/>
    <hyperlink ref="B19" r:id="rId56" tooltip="w:Wasser" display="https://de.wikipedia.org/wiki/Wasser" xr:uid="{00000000-0004-0000-0B00-000037000000}"/>
    <hyperlink ref="B17" r:id="rId57" tooltip="w:Eis" display="https://de.wikipedia.org/wiki/Eis" xr:uid="{00000000-0004-0000-0B00-000038000000}"/>
    <hyperlink ref="B16" r:id="rId58" tooltip="w:Wachs" display="https://de.wikipedia.org/wiki/Wachs" xr:uid="{00000000-0004-0000-0B00-000039000000}"/>
    <hyperlink ref="B15" r:id="rId59" tooltip="w:Paraffin" display="https://de.wikipedia.org/wiki/Paraffin" xr:uid="{00000000-0004-0000-0B00-00003A000000}"/>
    <hyperlink ref="B14" r:id="rId60" tooltip="w:Papier" display="https://de.wikipedia.org/wiki/Papier" xr:uid="{00000000-0004-0000-0B00-00003B000000}"/>
    <hyperlink ref="B13" r:id="rId61" tooltip="w:Eichen" display="https://de.wikipedia.org/wiki/Eichen" xr:uid="{00000000-0004-0000-0B00-00003C000000}"/>
    <hyperlink ref="B12" r:id="rId62" tooltip="w:Kalium" display="https://de.wikipedia.org/wiki/Kalium" xr:uid="{00000000-0004-0000-0B00-00003D000000}"/>
    <hyperlink ref="B11" r:id="rId63" tooltip="w:Lithium" display="https://de.wikipedia.org/wiki/Lithium" xr:uid="{00000000-0004-0000-0B00-00003E000000}"/>
    <hyperlink ref="B10" r:id="rId64" tooltip="w:Fichtenholz" display="https://de.wikipedia.org/wiki/Fichtenholz" xr:uid="{00000000-0004-0000-0B00-00003F000000}"/>
    <hyperlink ref="B9" r:id="rId65" tooltip="w:Kork" display="https://de.wikipedia.org/wiki/Kork" xr:uid="{00000000-0004-0000-0B00-000040000000}"/>
    <hyperlink ref="B8" r:id="rId66" tooltip="w:Holz" display="https://de.wikipedia.org/wiki/Holz" xr:uid="{00000000-0004-0000-0B00-000041000000}"/>
    <hyperlink ref="B7" r:id="rId67" tooltip="w:Balsaholz" display="https://de.wikipedia.org/wiki/Balsaholz" xr:uid="{00000000-0004-0000-0B00-000042000000}"/>
    <hyperlink ref="B6" r:id="rId68" tooltip="w:Schnee" display="https://de.wikipedia.org/wiki/Schnee" xr:uid="{00000000-0004-0000-0B00-000043000000}"/>
    <hyperlink ref="B5" r:id="rId69" location="Formteilprozess" tooltip="w:Schaumstoff" display="https://de.wikipedia.org/wiki/Schaumstoff - Formteilprozess" xr:uid="{00000000-0004-0000-0B00-000044000000}"/>
    <hyperlink ref="B4" r:id="rId70" tooltip="w:Aerogel" display="https://de.wikipedia.org/wiki/Aerogel" xr:uid="{00000000-0004-0000-0B00-000045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0B5D502B3EF841A7642A59B0E8D2F2" ma:contentTypeVersion="" ma:contentTypeDescription="Create a new document." ma:contentTypeScope="" ma:versionID="61a11a00483c9aaaa5d3bda3ed24e3f5">
  <xsd:schema xmlns:xsd="http://www.w3.org/2001/XMLSchema" xmlns:xs="http://www.w3.org/2001/XMLSchema" xmlns:p="http://schemas.microsoft.com/office/2006/metadata/properties" xmlns:ns2="c33b24d8-9af2-47c7-91ce-18d9d0ff9bcc" targetNamespace="http://schemas.microsoft.com/office/2006/metadata/properties" ma:root="true" ma:fieldsID="f61c39d4a7e49c4a2992c320817a0b07" ns2:_="">
    <xsd:import namespace="c33b24d8-9af2-47c7-91ce-18d9d0ff9b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3b24d8-9af2-47c7-91ce-18d9d0ff9bc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1A2EBCB-C418-4D35-BEF0-F443A56786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D2CAD-B37D-49A6-9670-6F099D7546C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4E522C9-76E2-46A8-91D7-2B10EE604A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3b24d8-9af2-47c7-91ce-18d9d0ff9b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Project description</vt:lpstr>
      <vt:lpstr>Hepco Application Data</vt:lpstr>
      <vt:lpstr>MachineSequenceProfile</vt:lpstr>
      <vt:lpstr>SingleMotionProfile</vt:lpstr>
      <vt:lpstr>MotionToMotion</vt:lpstr>
      <vt:lpstr>GapClosing</vt:lpstr>
      <vt:lpstr>Timing</vt:lpstr>
      <vt:lpstr>Module Layout</vt:lpstr>
      <vt:lpstr>Chopper information</vt:lpstr>
      <vt:lpstr>Specific Data</vt:lpstr>
      <vt:lpstr>Material  Characteristics</vt:lpstr>
      <vt:lpstr>Air_Gap</vt:lpstr>
      <vt:lpstr>CalculationMethod</vt:lpstr>
      <vt:lpstr>Curved_Modules</vt:lpstr>
      <vt:lpstr>Lifting_Horizontal</vt:lpstr>
      <vt:lpstr>Material</vt:lpstr>
      <vt:lpstr>Module_Type</vt:lpstr>
      <vt:lpstr>Mover_Description</vt:lpstr>
      <vt:lpstr>Mover_Part_No</vt:lpstr>
      <vt:lpstr>Opeation</vt:lpstr>
      <vt:lpstr>Orientation</vt:lpstr>
      <vt:lpstr>Partial_Motion</vt:lpstr>
      <vt:lpstr>Radius_Center_of_Force</vt:lpstr>
      <vt:lpstr>Rail_Supplier</vt:lpstr>
      <vt:lpstr>Rotation_Direction</vt:lpstr>
    </vt:vector>
  </TitlesOfParts>
  <Company>Beckhoff Automation GmbH &amp; Co. KG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R.Rawlyk@beckhoff.com</dc:creator>
  <cp:lastModifiedBy>Daniel Hauer</cp:lastModifiedBy>
  <cp:lastPrinted>2015-06-30T08:34:54Z</cp:lastPrinted>
  <dcterms:created xsi:type="dcterms:W3CDTF">2012-03-13T13:24:03Z</dcterms:created>
  <dcterms:modified xsi:type="dcterms:W3CDTF">2023-12-05T09:07:47Z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0x010100580B5D502B3EF841A7642A59B0E8D2F2</vt:lpwstr>
  </property>
</Properties>
</file>